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825" windowWidth="14805" windowHeight="7290" activeTab="1"/>
  </bookViews>
  <sheets>
    <sheet name="9 месяцев" sheetId="1" r:id="rId1"/>
    <sheet name="Соц.поддержка" sheetId="2" r:id="rId2"/>
    <sheet name="Реклама град-во и архит-ра" sheetId="3" r:id="rId3"/>
    <sheet name="здравоохранение" sheetId="4" r:id="rId4"/>
    <sheet name="охрана труда" sheetId="5" r:id="rId5"/>
    <sheet name="доступная среда" sheetId="6" r:id="rId6"/>
    <sheet name="управ-ние мун.финансами" sheetId="7" r:id="rId7"/>
    <sheet name="сми" sheetId="8" r:id="rId8"/>
    <sheet name="Коррупция" sheetId="9" r:id="rId9"/>
    <sheet name="Обеспеч.безоп.населения" sheetId="10" r:id="rId10"/>
    <sheet name="экстремизм,террор,нар-ки,правон" sheetId="11" r:id="rId11"/>
    <sheet name="дорожное хоз-во" sheetId="12" r:id="rId12"/>
    <sheet name="курорты" sheetId="13" r:id="rId13"/>
    <sheet name="имущество и земля" sheetId="14" r:id="rId14"/>
    <sheet name="ФК и спорт" sheetId="15" r:id="rId15"/>
    <sheet name="развитие  в сфере стр-ва" sheetId="16" r:id="rId16"/>
    <sheet name="молодежь" sheetId="17" r:id="rId17"/>
    <sheet name="образование" sheetId="18" r:id="rId18"/>
    <sheet name="дети тамани" sheetId="19" r:id="rId19"/>
    <sheet name="село" sheetId="20" r:id="rId20"/>
    <sheet name="мун.служба" sheetId="21" r:id="rId21"/>
    <sheet name="развитие экономики" sheetId="22" r:id="rId22"/>
    <sheet name="мун.полит и гражд.общ-во" sheetId="23" r:id="rId23"/>
    <sheet name="КУЛЬТУРА" sheetId="24" r:id="rId24"/>
    <sheet name="ЭФ.МУН.УПРАВЛЕНИЕ" sheetId="25" r:id="rId25"/>
    <sheet name="Град.и землеустр-во" sheetId="26" r:id="rId26"/>
    <sheet name="ЖКХ и экология" sheetId="27" r:id="rId27"/>
    <sheet name="качество" sheetId="28" r:id="rId28"/>
    <sheet name="неком.орган-ции" sheetId="29" r:id="rId29"/>
    <sheet name="электр.прав-во" sheetId="30" r:id="rId30"/>
    <sheet name="обеспеч.жильем молод.семей" sheetId="31" r:id="rId31"/>
    <sheet name="Лист1" sheetId="32" r:id="rId32"/>
  </sheets>
  <calcPr calcId="144525"/>
</workbook>
</file>

<file path=xl/calcChain.xml><?xml version="1.0" encoding="utf-8"?>
<calcChain xmlns="http://schemas.openxmlformats.org/spreadsheetml/2006/main">
  <c r="E25" i="12" l="1"/>
  <c r="E23" i="12"/>
  <c r="D22" i="12"/>
  <c r="C22" i="12"/>
  <c r="E19" i="25" l="1"/>
  <c r="D18" i="25"/>
  <c r="E18" i="25" s="1"/>
  <c r="C18" i="25"/>
  <c r="C17" i="25" s="1"/>
  <c r="E16" i="25"/>
  <c r="E15" i="25"/>
  <c r="D15" i="25"/>
  <c r="C15" i="25"/>
  <c r="E14" i="25"/>
  <c r="E13" i="25"/>
  <c r="D13" i="25"/>
  <c r="C13" i="25"/>
  <c r="D12" i="25"/>
  <c r="E12" i="25" s="1"/>
  <c r="C12" i="25"/>
  <c r="E11" i="25"/>
  <c r="C17" i="14"/>
  <c r="C15" i="14" s="1"/>
  <c r="C16" i="14"/>
  <c r="C14" i="14"/>
  <c r="E13" i="14"/>
  <c r="C12" i="14"/>
  <c r="E12" i="14" s="1"/>
  <c r="E11" i="14"/>
  <c r="E22" i="27"/>
  <c r="D22" i="27"/>
  <c r="D21" i="27"/>
  <c r="E21" i="27" s="1"/>
  <c r="E20" i="27"/>
  <c r="D20" i="27"/>
  <c r="D18" i="27"/>
  <c r="E18" i="27" s="1"/>
  <c r="C18" i="27"/>
  <c r="E17" i="27"/>
  <c r="E16" i="27"/>
  <c r="E15" i="27"/>
  <c r="E14" i="27"/>
  <c r="E13" i="27"/>
  <c r="E12" i="27"/>
  <c r="D11" i="27"/>
  <c r="E11" i="27" s="1"/>
  <c r="E10" i="27"/>
  <c r="E9" i="27"/>
  <c r="E13" i="30"/>
  <c r="E12" i="30"/>
  <c r="E11" i="30"/>
  <c r="D10" i="30"/>
  <c r="E10" i="30" s="1"/>
  <c r="C10" i="30"/>
  <c r="E9" i="30"/>
  <c r="E32" i="22"/>
  <c r="D31" i="22"/>
  <c r="E31" i="22" s="1"/>
  <c r="C31" i="22"/>
  <c r="E30" i="22"/>
  <c r="E29" i="22"/>
  <c r="E28" i="22"/>
  <c r="D27" i="22"/>
  <c r="E27" i="22" s="1"/>
  <c r="C27" i="22"/>
  <c r="E26" i="22"/>
  <c r="E25" i="22"/>
  <c r="D24" i="22"/>
  <c r="E24" i="22" s="1"/>
  <c r="C24" i="22"/>
  <c r="E23" i="22"/>
  <c r="D22" i="22"/>
  <c r="E22" i="22" s="1"/>
  <c r="C22" i="22"/>
  <c r="D17" i="25" l="1"/>
  <c r="E17" i="25" s="1"/>
  <c r="D10" i="21" l="1"/>
  <c r="C8" i="21"/>
  <c r="C10" i="21"/>
  <c r="D9" i="20"/>
  <c r="C9" i="20"/>
  <c r="E17" i="20"/>
  <c r="E21" i="19"/>
  <c r="D12" i="19"/>
  <c r="C12" i="19"/>
  <c r="D9" i="18"/>
  <c r="D10" i="9"/>
  <c r="C10" i="9"/>
  <c r="C10" i="14" l="1"/>
  <c r="E20" i="4" l="1"/>
  <c r="D9" i="2"/>
  <c r="C9" i="2"/>
  <c r="E58" i="24" l="1"/>
  <c r="D52" i="24"/>
  <c r="C52" i="24"/>
  <c r="C48" i="24"/>
  <c r="C29" i="4" l="1"/>
  <c r="C10" i="4" s="1"/>
  <c r="E31" i="4" l="1"/>
  <c r="E19" i="10" l="1"/>
  <c r="E18" i="10"/>
  <c r="E17" i="10"/>
  <c r="E15" i="10"/>
  <c r="E14" i="10"/>
  <c r="E13" i="10"/>
  <c r="E12" i="10"/>
  <c r="E14" i="26"/>
  <c r="E13" i="26"/>
  <c r="E12" i="26"/>
  <c r="E11" i="26"/>
  <c r="E11" i="18" l="1"/>
  <c r="D11" i="18"/>
  <c r="C11" i="18"/>
  <c r="E21" i="18"/>
  <c r="D38" i="24" l="1"/>
  <c r="C38" i="24"/>
  <c r="E47" i="24"/>
  <c r="D47" i="24"/>
  <c r="C47" i="24"/>
  <c r="E21" i="11" l="1"/>
  <c r="E14" i="4"/>
  <c r="D8" i="4"/>
  <c r="E8" i="4" s="1"/>
  <c r="C8" i="4"/>
  <c r="D11" i="4"/>
  <c r="E11" i="4" s="1"/>
  <c r="C11" i="4"/>
  <c r="D48" i="24" l="1"/>
  <c r="E51" i="24" l="1"/>
  <c r="D10" i="15"/>
  <c r="E35" i="4"/>
  <c r="D10" i="16" l="1"/>
  <c r="C10" i="16"/>
  <c r="E18" i="16"/>
  <c r="D8" i="27" l="1"/>
  <c r="C8" i="27"/>
  <c r="E68" i="18" l="1"/>
  <c r="E12" i="21" l="1"/>
  <c r="E14" i="21"/>
  <c r="E16" i="19" l="1"/>
  <c r="D12" i="4" l="1"/>
  <c r="C12" i="4"/>
  <c r="D13" i="4"/>
  <c r="C13" i="4"/>
  <c r="E24" i="1" l="1"/>
  <c r="C24" i="1"/>
  <c r="D8" i="28"/>
  <c r="C8" i="28"/>
  <c r="D59" i="24"/>
  <c r="C59" i="24"/>
  <c r="C9" i="23"/>
  <c r="D10" i="22"/>
  <c r="D14" i="22"/>
  <c r="C14" i="22"/>
  <c r="C10" i="22"/>
  <c r="D8" i="21"/>
  <c r="D10" i="20"/>
  <c r="C10" i="20"/>
  <c r="C8" i="20" s="1"/>
  <c r="D11" i="20"/>
  <c r="C11" i="20"/>
  <c r="C8" i="19"/>
  <c r="D11" i="19"/>
  <c r="D8" i="19" s="1"/>
  <c r="C11" i="19"/>
  <c r="C8" i="17"/>
  <c r="D12" i="17"/>
  <c r="C12" i="17"/>
  <c r="C10" i="15"/>
  <c r="D9" i="15"/>
  <c r="C9" i="15"/>
  <c r="D8" i="12"/>
  <c r="C8" i="12"/>
  <c r="D8" i="11"/>
  <c r="C8" i="11"/>
  <c r="D10" i="10"/>
  <c r="C10" i="10"/>
  <c r="D8" i="10"/>
  <c r="C8" i="10"/>
  <c r="E59" i="24" l="1"/>
  <c r="D9" i="6"/>
  <c r="C9" i="6"/>
  <c r="D8" i="6"/>
  <c r="C8" i="6"/>
  <c r="D9" i="5"/>
  <c r="C9" i="5"/>
  <c r="D12" i="3"/>
  <c r="D29" i="4"/>
  <c r="D10" i="4" s="1"/>
  <c r="D41" i="4"/>
  <c r="C41" i="4"/>
  <c r="D9" i="3"/>
  <c r="D7" i="3" s="1"/>
  <c r="C9" i="3"/>
  <c r="C7" i="3" s="1"/>
  <c r="D15" i="2"/>
  <c r="D7" i="2" s="1"/>
  <c r="C15" i="2"/>
  <c r="C7" i="2" s="1"/>
  <c r="C7" i="6" l="1"/>
  <c r="D7" i="6"/>
  <c r="D10" i="18"/>
  <c r="C10" i="18"/>
  <c r="E62" i="18"/>
  <c r="E17" i="19" l="1"/>
  <c r="D8" i="30" l="1"/>
  <c r="C8" i="30"/>
  <c r="D8" i="16"/>
  <c r="D10" i="13"/>
  <c r="D8" i="13" s="1"/>
  <c r="C10" i="13"/>
  <c r="C8" i="13" s="1"/>
  <c r="E15" i="13"/>
  <c r="D6" i="27"/>
  <c r="E50" i="24" l="1"/>
  <c r="E14" i="24"/>
  <c r="E15" i="24"/>
  <c r="E17" i="24"/>
  <c r="E18" i="24"/>
  <c r="E19" i="24"/>
  <c r="E20" i="24"/>
  <c r="E21" i="24"/>
  <c r="E22" i="24"/>
  <c r="E23" i="24"/>
  <c r="E24" i="24"/>
  <c r="E25" i="24"/>
  <c r="E26" i="24"/>
  <c r="E27" i="24"/>
  <c r="E28" i="24"/>
  <c r="E29" i="24"/>
  <c r="E30" i="24"/>
  <c r="E31" i="24"/>
  <c r="E32" i="24"/>
  <c r="E33" i="24"/>
  <c r="E34" i="24"/>
  <c r="E35" i="24"/>
  <c r="E36" i="24"/>
  <c r="E37" i="24"/>
  <c r="E13" i="24"/>
  <c r="E15" i="11" l="1"/>
  <c r="D8" i="7"/>
  <c r="E44" i="4" l="1"/>
  <c r="E45" i="4"/>
  <c r="E43" i="4"/>
  <c r="E34" i="4"/>
  <c r="E33" i="4"/>
  <c r="E22" i="2" l="1"/>
  <c r="E21" i="2"/>
  <c r="E20" i="2"/>
  <c r="E19" i="2"/>
  <c r="E18" i="2"/>
  <c r="E17" i="2"/>
  <c r="E16" i="2"/>
  <c r="E15" i="2" l="1"/>
  <c r="F12" i="1" l="1"/>
  <c r="E12" i="1"/>
  <c r="C12" i="1"/>
  <c r="E37" i="1"/>
  <c r="C37" i="1"/>
  <c r="F14" i="1"/>
  <c r="E14" i="1"/>
  <c r="D14" i="1"/>
  <c r="C14" i="1"/>
  <c r="F9" i="1"/>
  <c r="E9" i="1"/>
  <c r="F33" i="1"/>
  <c r="E33" i="1"/>
  <c r="D33" i="1"/>
  <c r="C33" i="1"/>
  <c r="E25" i="1"/>
  <c r="C25" i="1"/>
  <c r="E23" i="1"/>
  <c r="C23" i="1"/>
  <c r="D8" i="31"/>
  <c r="F23" i="1" s="1"/>
  <c r="C8" i="31"/>
  <c r="C6" i="31" s="1"/>
  <c r="D6" i="30"/>
  <c r="C6" i="30"/>
  <c r="D8" i="29"/>
  <c r="D6" i="29" s="1"/>
  <c r="C8" i="29"/>
  <c r="C6" i="29" s="1"/>
  <c r="E18" i="29"/>
  <c r="E17" i="29"/>
  <c r="E16" i="29"/>
  <c r="E15" i="29"/>
  <c r="E14" i="29"/>
  <c r="E13" i="29"/>
  <c r="E12" i="29"/>
  <c r="E11" i="29"/>
  <c r="E10" i="29"/>
  <c r="E9" i="29"/>
  <c r="D25" i="1" l="1"/>
  <c r="F25" i="1"/>
  <c r="D23" i="1"/>
  <c r="D6" i="31"/>
  <c r="E8" i="30"/>
  <c r="E6" i="30"/>
  <c r="E8" i="29"/>
  <c r="E6" i="29"/>
  <c r="D10" i="28" l="1"/>
  <c r="F37" i="1" s="1"/>
  <c r="C10" i="28"/>
  <c r="E12" i="28"/>
  <c r="E10" i="28" l="1"/>
  <c r="D37" i="1"/>
  <c r="E8" i="28" l="1"/>
  <c r="E24" i="19" l="1"/>
  <c r="D23" i="19"/>
  <c r="C23" i="19"/>
  <c r="E19" i="19"/>
  <c r="E20" i="19"/>
  <c r="E23" i="19" l="1"/>
  <c r="D9" i="19"/>
  <c r="D34" i="17"/>
  <c r="C34" i="17"/>
  <c r="E24" i="15"/>
  <c r="E23" i="15"/>
  <c r="E15" i="19" l="1"/>
  <c r="D7" i="8" l="1"/>
  <c r="C7" i="8"/>
  <c r="E12" i="16" l="1"/>
  <c r="E13" i="16"/>
  <c r="E14" i="16"/>
  <c r="E15" i="16"/>
  <c r="E16" i="16"/>
  <c r="E11" i="16"/>
  <c r="C8" i="16"/>
  <c r="E8" i="16" l="1"/>
  <c r="D12" i="1"/>
  <c r="E12" i="15"/>
  <c r="E13" i="15"/>
  <c r="E14" i="15"/>
  <c r="E15" i="15"/>
  <c r="E16" i="15"/>
  <c r="E17" i="15"/>
  <c r="E18" i="15"/>
  <c r="E19" i="15"/>
  <c r="E11" i="15"/>
  <c r="D22" i="15"/>
  <c r="C22" i="15"/>
  <c r="C20" i="15" s="1"/>
  <c r="E10" i="15"/>
  <c r="D8" i="15"/>
  <c r="D7" i="15" l="1"/>
  <c r="D20" i="15"/>
  <c r="C8" i="15"/>
  <c r="C6" i="15"/>
  <c r="E9" i="15"/>
  <c r="C7" i="15"/>
  <c r="D6" i="15"/>
  <c r="E22" i="15"/>
  <c r="E20" i="15" l="1"/>
  <c r="E8" i="15"/>
  <c r="E6" i="15"/>
  <c r="D5" i="15"/>
  <c r="C5" i="15"/>
  <c r="E7" i="15"/>
  <c r="E12" i="9"/>
  <c r="E5" i="15" l="1"/>
  <c r="F13" i="1"/>
  <c r="E13" i="1"/>
  <c r="D13" i="1"/>
  <c r="C13" i="1"/>
  <c r="E10" i="7"/>
  <c r="C8" i="7"/>
  <c r="E8" i="7" s="1"/>
  <c r="F24" i="1" l="1"/>
  <c r="D24" i="1"/>
  <c r="E22" i="1"/>
  <c r="D22" i="1" l="1"/>
  <c r="C6" i="27"/>
  <c r="E8" i="27"/>
  <c r="C22" i="1"/>
  <c r="F22" i="1"/>
  <c r="E6" i="27" l="1"/>
  <c r="E30" i="1"/>
  <c r="C30" i="1"/>
  <c r="F6" i="1"/>
  <c r="E6" i="1"/>
  <c r="D6" i="1"/>
  <c r="C6" i="1"/>
  <c r="E26" i="1"/>
  <c r="C26" i="1"/>
  <c r="F35" i="1"/>
  <c r="E35" i="1"/>
  <c r="D35" i="1"/>
  <c r="C35" i="1"/>
  <c r="F28" i="1"/>
  <c r="E28" i="1"/>
  <c r="D28" i="1"/>
  <c r="C28" i="1"/>
  <c r="E15" i="1"/>
  <c r="C15" i="1"/>
  <c r="F10" i="1"/>
  <c r="E10" i="1"/>
  <c r="D10" i="1"/>
  <c r="E11" i="1"/>
  <c r="C11" i="1"/>
  <c r="E8" i="1"/>
  <c r="C8" i="1"/>
  <c r="C12" i="22" l="1"/>
  <c r="D12" i="22"/>
  <c r="D10" i="26"/>
  <c r="F7" i="1" s="1"/>
  <c r="C10" i="26"/>
  <c r="D7" i="1" s="1"/>
  <c r="E7" i="1" l="1"/>
  <c r="D8" i="26"/>
  <c r="C7" i="1"/>
  <c r="C8" i="26"/>
  <c r="E10" i="26"/>
  <c r="D9" i="25"/>
  <c r="C9" i="25"/>
  <c r="C10" i="25"/>
  <c r="E8" i="26" l="1"/>
  <c r="C38" i="1"/>
  <c r="E38" i="1"/>
  <c r="D10" i="25"/>
  <c r="D8" i="25" s="1"/>
  <c r="C8" i="25"/>
  <c r="E9" i="25"/>
  <c r="D38" i="1" l="1"/>
  <c r="F38" i="1"/>
  <c r="E10" i="25"/>
  <c r="E60" i="24"/>
  <c r="E57" i="24"/>
  <c r="E56" i="24"/>
  <c r="E55" i="24"/>
  <c r="E54" i="24"/>
  <c r="E53" i="24"/>
  <c r="E46" i="24"/>
  <c r="E45" i="24"/>
  <c r="E44" i="24"/>
  <c r="E43" i="24"/>
  <c r="E42" i="24"/>
  <c r="D39" i="24"/>
  <c r="C39" i="24"/>
  <c r="D9" i="24"/>
  <c r="C9" i="24"/>
  <c r="E16" i="24"/>
  <c r="D12" i="24"/>
  <c r="E8" i="25" l="1"/>
  <c r="C32" i="1"/>
  <c r="E48" i="24"/>
  <c r="E32" i="1"/>
  <c r="E38" i="24"/>
  <c r="E52" i="24"/>
  <c r="E39" i="24"/>
  <c r="C12" i="24"/>
  <c r="E12" i="24" s="1"/>
  <c r="D10" i="24"/>
  <c r="F32" i="1" s="1"/>
  <c r="E9" i="24"/>
  <c r="D8" i="24" l="1"/>
  <c r="C10" i="24"/>
  <c r="C8" i="24" s="1"/>
  <c r="E10" i="24" l="1"/>
  <c r="D32" i="1"/>
  <c r="E8" i="24"/>
  <c r="D11" i="23"/>
  <c r="C11" i="23"/>
  <c r="D30" i="1" s="1"/>
  <c r="E12" i="23"/>
  <c r="F30" i="1" l="1"/>
  <c r="D9" i="23"/>
  <c r="E9" i="23" s="1"/>
  <c r="E11" i="23"/>
  <c r="C31" i="1" l="1"/>
  <c r="C11" i="22"/>
  <c r="D31" i="1" s="1"/>
  <c r="D11" i="22"/>
  <c r="E14" i="22"/>
  <c r="E31" i="1" l="1"/>
  <c r="D9" i="22"/>
  <c r="C9" i="22"/>
  <c r="F31" i="1"/>
  <c r="E11" i="22"/>
  <c r="E12" i="22"/>
  <c r="E10" i="21"/>
  <c r="E9" i="22" l="1"/>
  <c r="E8" i="21"/>
  <c r="D8" i="20"/>
  <c r="F40" i="1"/>
  <c r="D40" i="1"/>
  <c r="E40" i="1"/>
  <c r="C40" i="1"/>
  <c r="E16" i="20"/>
  <c r="E15" i="20"/>
  <c r="E14" i="20"/>
  <c r="E13" i="20"/>
  <c r="E12" i="20"/>
  <c r="E9" i="20" l="1"/>
  <c r="E10" i="20"/>
  <c r="E11" i="20"/>
  <c r="E8" i="20" l="1"/>
  <c r="C9" i="19"/>
  <c r="D29" i="1" s="1"/>
  <c r="E29" i="1"/>
  <c r="E13" i="19"/>
  <c r="E14" i="19"/>
  <c r="E18" i="19"/>
  <c r="E22" i="19"/>
  <c r="F29" i="1" l="1"/>
  <c r="C29" i="1"/>
  <c r="E11" i="19"/>
  <c r="E9" i="19"/>
  <c r="E12" i="19"/>
  <c r="D7" i="19"/>
  <c r="C7" i="19" l="1"/>
  <c r="E7" i="19" s="1"/>
  <c r="E8" i="19"/>
  <c r="E104" i="18"/>
  <c r="E102" i="18"/>
  <c r="E100" i="18"/>
  <c r="E98" i="18"/>
  <c r="E96" i="18"/>
  <c r="E94" i="18"/>
  <c r="E92" i="18"/>
  <c r="E90" i="18"/>
  <c r="E88" i="18"/>
  <c r="E86" i="18"/>
  <c r="E84" i="18"/>
  <c r="E83" i="18"/>
  <c r="E82" i="18"/>
  <c r="E81" i="18"/>
  <c r="E79" i="18"/>
  <c r="E77" i="18"/>
  <c r="E76" i="18"/>
  <c r="E75" i="18"/>
  <c r="E74" i="18"/>
  <c r="E72" i="18"/>
  <c r="E70" i="18"/>
  <c r="E66" i="18"/>
  <c r="E63" i="18"/>
  <c r="E60" i="18"/>
  <c r="E58" i="18"/>
  <c r="E55" i="18"/>
  <c r="E53" i="18"/>
  <c r="E51" i="18"/>
  <c r="E50" i="18"/>
  <c r="E48" i="18"/>
  <c r="E46" i="18"/>
  <c r="E44" i="18"/>
  <c r="E42" i="18"/>
  <c r="E40" i="18"/>
  <c r="E38" i="18"/>
  <c r="E36" i="18"/>
  <c r="E34" i="18"/>
  <c r="E32" i="18"/>
  <c r="E30" i="18"/>
  <c r="E28" i="18"/>
  <c r="E26" i="18"/>
  <c r="E24" i="18"/>
  <c r="E22" i="18"/>
  <c r="E20" i="18"/>
  <c r="E19" i="18"/>
  <c r="E18" i="18"/>
  <c r="E17" i="18"/>
  <c r="E15" i="18"/>
  <c r="E14" i="18"/>
  <c r="E13" i="18"/>
  <c r="F20" i="1"/>
  <c r="D20" i="1"/>
  <c r="E20" i="1"/>
  <c r="C9" i="18"/>
  <c r="C20" i="1" l="1"/>
  <c r="E10" i="18"/>
  <c r="E9" i="18"/>
  <c r="E37" i="17"/>
  <c r="E36" i="17"/>
  <c r="E35" i="17"/>
  <c r="E32" i="17"/>
  <c r="E31" i="17"/>
  <c r="E30" i="17"/>
  <c r="E29" i="17"/>
  <c r="E28" i="17"/>
  <c r="E27" i="17"/>
  <c r="E26" i="17"/>
  <c r="E25" i="17"/>
  <c r="E24" i="17"/>
  <c r="E23" i="17"/>
  <c r="E22" i="17"/>
  <c r="E21" i="17"/>
  <c r="E20" i="17"/>
  <c r="E19" i="17"/>
  <c r="E18" i="17"/>
  <c r="E17" i="17"/>
  <c r="E16" i="17"/>
  <c r="E15" i="17"/>
  <c r="E14" i="17"/>
  <c r="E13" i="17"/>
  <c r="D10" i="17" l="1"/>
  <c r="E34" i="17"/>
  <c r="C10" i="17"/>
  <c r="E12" i="17"/>
  <c r="E17" i="1"/>
  <c r="F17" i="1"/>
  <c r="D17" i="1"/>
  <c r="C17" i="1"/>
  <c r="E10" i="16"/>
  <c r="D8" i="17" l="1"/>
  <c r="E8" i="17" s="1"/>
  <c r="D26" i="1"/>
  <c r="F26" i="1"/>
  <c r="E10" i="17"/>
  <c r="D10" i="14"/>
  <c r="D21" i="1"/>
  <c r="D9" i="14"/>
  <c r="C9" i="14"/>
  <c r="E21" i="1" l="1"/>
  <c r="D8" i="14"/>
  <c r="C21" i="1"/>
  <c r="C8" i="14"/>
  <c r="E9" i="14"/>
  <c r="F21" i="1"/>
  <c r="E10" i="14"/>
  <c r="E14" i="13"/>
  <c r="E13" i="13"/>
  <c r="E12" i="13"/>
  <c r="E11" i="13"/>
  <c r="E10" i="13"/>
  <c r="E8" i="14" l="1"/>
  <c r="E8" i="13"/>
  <c r="D28" i="12" l="1"/>
  <c r="C28" i="12"/>
  <c r="D27" i="12"/>
  <c r="C27" i="12"/>
  <c r="E27" i="1"/>
  <c r="C27" i="1"/>
  <c r="E20" i="12"/>
  <c r="E18" i="12"/>
  <c r="E16" i="12"/>
  <c r="E14" i="12"/>
  <c r="D12" i="12"/>
  <c r="D9" i="12" s="1"/>
  <c r="C12" i="12"/>
  <c r="C9" i="12" s="1"/>
  <c r="D10" i="12"/>
  <c r="E22" i="12" l="1"/>
  <c r="E27" i="12"/>
  <c r="F27" i="1"/>
  <c r="E28" i="12"/>
  <c r="D27" i="1"/>
  <c r="D7" i="12"/>
  <c r="E8" i="12"/>
  <c r="C10" i="12"/>
  <c r="E10" i="12" s="1"/>
  <c r="E12" i="12"/>
  <c r="E9" i="12" l="1"/>
  <c r="C7" i="12"/>
  <c r="E7" i="12" s="1"/>
  <c r="D8" i="1" l="1"/>
  <c r="C14" i="3"/>
  <c r="D9" i="1" s="1"/>
  <c r="C9" i="1" l="1"/>
  <c r="C12" i="3"/>
  <c r="D11" i="2"/>
  <c r="C11" i="2"/>
  <c r="C8" i="2" s="1"/>
  <c r="D36" i="1" s="1"/>
  <c r="D8" i="9"/>
  <c r="C8" i="9"/>
  <c r="E17" i="11"/>
  <c r="E18" i="11"/>
  <c r="E19" i="11"/>
  <c r="E20" i="11"/>
  <c r="D16" i="11"/>
  <c r="F19" i="1" s="1"/>
  <c r="C16" i="11"/>
  <c r="D19" i="1" s="1"/>
  <c r="D14" i="11"/>
  <c r="F18" i="1" s="1"/>
  <c r="C14" i="11"/>
  <c r="D18" i="1" s="1"/>
  <c r="D10" i="11"/>
  <c r="F16" i="1" s="1"/>
  <c r="C10" i="11"/>
  <c r="D16" i="1" s="1"/>
  <c r="F15" i="1"/>
  <c r="D15" i="1"/>
  <c r="E11" i="11"/>
  <c r="E12" i="11"/>
  <c r="E13" i="11"/>
  <c r="E9" i="11"/>
  <c r="D11" i="10"/>
  <c r="C11" i="10"/>
  <c r="E20" i="10"/>
  <c r="E14" i="11" l="1"/>
  <c r="E8" i="11"/>
  <c r="C9" i="10"/>
  <c r="D41" i="1" s="1"/>
  <c r="D9" i="10"/>
  <c r="F41" i="1" s="1"/>
  <c r="E10" i="10"/>
  <c r="C36" i="1"/>
  <c r="C6" i="2"/>
  <c r="E36" i="1"/>
  <c r="E11" i="2"/>
  <c r="E7" i="2"/>
  <c r="E16" i="11"/>
  <c r="D8" i="2"/>
  <c r="D6" i="2" s="1"/>
  <c r="E10" i="11"/>
  <c r="E11" i="10"/>
  <c r="E10" i="9"/>
  <c r="E8" i="9"/>
  <c r="E41" i="1" l="1"/>
  <c r="D7" i="10"/>
  <c r="C41" i="1"/>
  <c r="C7" i="10"/>
  <c r="E9" i="10"/>
  <c r="E8" i="10"/>
  <c r="F36" i="1"/>
  <c r="E8" i="2"/>
  <c r="E6" i="2"/>
  <c r="E9" i="8"/>
  <c r="E7" i="8"/>
  <c r="E7" i="10" l="1"/>
  <c r="E9" i="6"/>
  <c r="E8" i="6"/>
  <c r="E7" i="6"/>
  <c r="D10" i="5" l="1"/>
  <c r="C10" i="5"/>
  <c r="E14" i="5"/>
  <c r="E16" i="5"/>
  <c r="E18" i="5"/>
  <c r="E12" i="5"/>
  <c r="E23" i="5"/>
  <c r="E25" i="5"/>
  <c r="E27" i="5"/>
  <c r="E20" i="5"/>
  <c r="E10" i="5" l="1"/>
  <c r="C7" i="5"/>
  <c r="D11" i="1"/>
  <c r="D7" i="5"/>
  <c r="F11" i="1"/>
  <c r="E9" i="5"/>
  <c r="E7" i="5" l="1"/>
  <c r="E48" i="4"/>
  <c r="D46" i="4"/>
  <c r="C46" i="4"/>
  <c r="E40" i="4"/>
  <c r="E39" i="4"/>
  <c r="E38" i="4"/>
  <c r="E36" i="4"/>
  <c r="E32" i="4"/>
  <c r="E30" i="4"/>
  <c r="E29" i="4"/>
  <c r="E27" i="4"/>
  <c r="D25" i="4"/>
  <c r="C25" i="4"/>
  <c r="E24" i="4"/>
  <c r="D22" i="4"/>
  <c r="C22" i="4"/>
  <c r="E21" i="4"/>
  <c r="E19" i="4"/>
  <c r="E18" i="4"/>
  <c r="E17" i="4"/>
  <c r="E16" i="4"/>
  <c r="E15" i="4"/>
  <c r="E13" i="4"/>
  <c r="F8" i="1"/>
  <c r="D9" i="4" l="1"/>
  <c r="E46" i="4"/>
  <c r="F34" i="1"/>
  <c r="E25" i="4"/>
  <c r="E41" i="4"/>
  <c r="E22" i="4"/>
  <c r="C9" i="4"/>
  <c r="E12" i="4"/>
  <c r="D34" i="1" l="1"/>
  <c r="C7" i="4"/>
  <c r="E34" i="1"/>
  <c r="D7" i="4"/>
  <c r="E9" i="4"/>
  <c r="E10" i="4"/>
  <c r="C34" i="1"/>
  <c r="E10" i="2"/>
  <c r="E13" i="2"/>
  <c r="E14" i="2"/>
  <c r="E12" i="2"/>
  <c r="E9" i="2"/>
  <c r="E7" i="4" l="1"/>
  <c r="D42" i="1"/>
  <c r="E42" i="1"/>
  <c r="F42" i="1"/>
  <c r="C42"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40" i="1"/>
  <c r="I41" i="1"/>
  <c r="I43" i="1"/>
  <c r="I44" i="1"/>
  <c r="H7" i="1"/>
  <c r="G7" i="1" s="1"/>
  <c r="H8" i="1"/>
  <c r="H9" i="1"/>
  <c r="H10" i="1"/>
  <c r="H11" i="1"/>
  <c r="H12" i="1"/>
  <c r="H13" i="1"/>
  <c r="H14" i="1"/>
  <c r="H15" i="1"/>
  <c r="H16" i="1"/>
  <c r="G16" i="1" s="1"/>
  <c r="H17" i="1"/>
  <c r="H18" i="1"/>
  <c r="H19" i="1"/>
  <c r="G19" i="1" s="1"/>
  <c r="H20" i="1"/>
  <c r="H21" i="1"/>
  <c r="H22" i="1"/>
  <c r="H23" i="1"/>
  <c r="H24" i="1"/>
  <c r="G24" i="1" s="1"/>
  <c r="H25" i="1"/>
  <c r="G25" i="1" s="1"/>
  <c r="H26" i="1"/>
  <c r="H27" i="1"/>
  <c r="H28" i="1"/>
  <c r="H29" i="1"/>
  <c r="H30" i="1"/>
  <c r="G30" i="1" s="1"/>
  <c r="H31" i="1"/>
  <c r="H32" i="1"/>
  <c r="H33" i="1"/>
  <c r="H34" i="1"/>
  <c r="H35" i="1"/>
  <c r="H36" i="1"/>
  <c r="H37" i="1"/>
  <c r="G37" i="1" s="1"/>
  <c r="H38" i="1"/>
  <c r="G38" i="1" s="1"/>
  <c r="H40" i="1"/>
  <c r="H41" i="1"/>
  <c r="H43" i="1"/>
  <c r="H44" i="1"/>
  <c r="I6" i="1"/>
  <c r="H6" i="1"/>
  <c r="G12" i="1" l="1"/>
  <c r="G20" i="1"/>
  <c r="G21" i="1"/>
  <c r="G18" i="1"/>
  <c r="G26" i="1"/>
  <c r="G32" i="1"/>
  <c r="G28" i="1"/>
  <c r="G36" i="1"/>
  <c r="G14" i="1"/>
  <c r="G33" i="1"/>
  <c r="G34" i="1"/>
  <c r="G29" i="1"/>
  <c r="G35" i="1"/>
  <c r="G13" i="1"/>
  <c r="G10" i="1"/>
  <c r="G22" i="1"/>
  <c r="G31" i="1"/>
  <c r="G6" i="1"/>
  <c r="G40" i="1"/>
  <c r="G27" i="1"/>
  <c r="G15" i="1"/>
  <c r="G41" i="1"/>
  <c r="G11" i="1"/>
  <c r="I42" i="1"/>
  <c r="G17" i="1"/>
  <c r="H42" i="1"/>
  <c r="A38" i="1"/>
  <c r="A39" i="1"/>
  <c r="A40" i="1" s="1"/>
  <c r="A41" i="1" s="1"/>
  <c r="A7" i="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G42" i="1" l="1"/>
</calcChain>
</file>

<file path=xl/sharedStrings.xml><?xml version="1.0" encoding="utf-8"?>
<sst xmlns="http://schemas.openxmlformats.org/spreadsheetml/2006/main" count="1349" uniqueCount="594">
  <si>
    <t>№ п/п</t>
  </si>
  <si>
    <t>Наименование муниципальной программы</t>
  </si>
  <si>
    <t>План</t>
  </si>
  <si>
    <t>Факт</t>
  </si>
  <si>
    <t>%</t>
  </si>
  <si>
    <t>Общий бюджет</t>
  </si>
  <si>
    <t>КБ</t>
  </si>
  <si>
    <t>МБ</t>
  </si>
  <si>
    <t>Итого</t>
  </si>
  <si>
    <t>ИТОГО с софинансированием</t>
  </si>
  <si>
    <t>ИТОГО без финансирования</t>
  </si>
  <si>
    <t xml:space="preserve">Развитие муниципальной службы в администрации муниципального образования Темрюкский район
</t>
  </si>
  <si>
    <t>Подготовка градостроительной и землеустроительной документации на территории муниципального образования Темрюкский район</t>
  </si>
  <si>
    <t>Перспективное развитие наружной рекламы на территории муниципального образования Темрюкский район</t>
  </si>
  <si>
    <t>Создание и ведение информационной системы обеспечения градостроительной деятельности муниципального образования Темрюкский район</t>
  </si>
  <si>
    <t>Создание доступной среды для инвалидов и других маломобильных групп населения в муниципальном образовании Темрюкский район</t>
  </si>
  <si>
    <t>Улучшение условий и охраны труда в муниципальном образовании Темрюкский район</t>
  </si>
  <si>
    <t>Комплексное развитие Темрюкского района в сфере строительства</t>
  </si>
  <si>
    <t xml:space="preserve">Управление муниципальными финансами </t>
  </si>
  <si>
    <t>Информирование населения о деятельности администрации муниципального образования Темрюкский район  в СМИ</t>
  </si>
  <si>
    <t>Развитие национальных культур и профилактики проявлений экстремизма на территории муниципального образования Темрюкский район</t>
  </si>
  <si>
    <t>Внедрение  гражданских  технологий противодействию терроризму в муниципальном образовании Темрюкский район</t>
  </si>
  <si>
    <t>Противодействие коррупции в муниципальном образовании Темрюкский район</t>
  </si>
  <si>
    <t>Комплексные меры противодействия незаконному потреблению и обороту наркотических средств в муниципальном образовании Темрюкский район</t>
  </si>
  <si>
    <t>Профилактика правонарушений в муниципальном образовании Темрюкский район</t>
  </si>
  <si>
    <t xml:space="preserve">Управление и контроль за муниципальным имуществом и земельными ресурсами на территории муниципального образования Темрюкский район
</t>
  </si>
  <si>
    <t xml:space="preserve">Антикризисные меры в жилищно-коммунальном хозяйстве муниципального образования Темрюкский район
</t>
  </si>
  <si>
    <t xml:space="preserve">Обеспечение жильем молодых семей на территории муниципального образования Темрюкский район
</t>
  </si>
  <si>
    <t xml:space="preserve">Экологическое оздоровление территории муниципального образования Темрюкский район
</t>
  </si>
  <si>
    <t xml:space="preserve">Поддержка социально ориентированных некоммерческих организаций, осуществляющих свою деятельность на территории муниципального образования Темрюкский район
</t>
  </si>
  <si>
    <t>Программа реализации государственной молодежной политики в Темрюкском районе</t>
  </si>
  <si>
    <t>Комплексное развитие Темрюкского района в сфере дорожного хозяйства</t>
  </si>
  <si>
    <t xml:space="preserve">Развитие санаторно-курортного и туристского комплекса муниципального образования Темрюкский район
</t>
  </si>
  <si>
    <t>Дети Тамани</t>
  </si>
  <si>
    <t>Муниципальная политика и развитие гражданского общества</t>
  </si>
  <si>
    <t>Развитие экономики в Темрюкском районе</t>
  </si>
  <si>
    <t>Развитие культуры Темрюкского района</t>
  </si>
  <si>
    <t>Развитие информационного общества и формирование электронного правительства</t>
  </si>
  <si>
    <t>Развитие здравоохранения в Темрюкском районе</t>
  </si>
  <si>
    <t>Обеспечение и развитие физической культуры и спорта в Темрюкском районе</t>
  </si>
  <si>
    <t>Социальная поддержка граждан Темрюкского района</t>
  </si>
  <si>
    <t>Качество</t>
  </si>
  <si>
    <t>Эффективное муниципальное управление</t>
  </si>
  <si>
    <t>Энергосбережение и повышение энергетической эффективности муниципального образования Темрюкский район на период 2012-2015 годов и на перспективу до 2020 года</t>
  </si>
  <si>
    <t>Развитие сельского хозяйства в Темрюкском районе</t>
  </si>
  <si>
    <t>Обеспечение безопасности населения в Темрюкском районе</t>
  </si>
  <si>
    <t xml:space="preserve">План </t>
  </si>
  <si>
    <t>Отчет о расходах на реализацию муниципальной программы за счет всех источников финансирования</t>
  </si>
  <si>
    <t>Наименование муниципальной программы, подпрограммы</t>
  </si>
  <si>
    <t>Источник финансирования</t>
  </si>
  <si>
    <t>Оценка расходов на отчетный год согласно муниципальной программе, тыс. руб.</t>
  </si>
  <si>
    <t>Фактические расходы на отчетную дату, тыс. руб.</t>
  </si>
  <si>
    <t>Отношение фактических расходов к оценке расходов, %</t>
  </si>
  <si>
    <t>Всего:</t>
  </si>
  <si>
    <t>Средства краевого бюджета</t>
  </si>
  <si>
    <t>Средства местного бюджета</t>
  </si>
  <si>
    <t>Внебюджетные средства</t>
  </si>
  <si>
    <t xml:space="preserve"> выплата муниципальной стипендии согласно договоров</t>
  </si>
  <si>
    <t>пенсионное обеспечение за выслугу лет лиц, замещавших муници-пальные  должности и должности муниципальной службы в органах местного самоуправления муни-ципального образования  Темрюкский район</t>
  </si>
  <si>
    <t>ежемесячная доплаты к пенсии гражданам, имеющих звание «Почетный гражданин муниципального образования Темрюкский район»</t>
  </si>
  <si>
    <t>Наименование муниципальной программы "Перспективное развитие наружной рекламы на территории муниципального образования Темрюкски район"</t>
  </si>
  <si>
    <t>Наименование муниципальной программы "Создание и ведение информационной системы обеспечения градостроительной деятельности муниципального образования Темрюкский район"</t>
  </si>
  <si>
    <t>мероприятие: Создание векторизированных и обновленных карт М 1:2000 и 1:5000</t>
  </si>
  <si>
    <t>оказание медицинской помощи в условиях стационара</t>
  </si>
  <si>
    <t>оказание амбулаторной медицинской помощи</t>
  </si>
  <si>
    <t>оказание скорой медицинской помощи</t>
  </si>
  <si>
    <t>заготовка, хранение, транспартировка и обеспечение безопасности донорской крови  и ее компонентов</t>
  </si>
  <si>
    <t>приобретение движимого имущества стоимостью свыше 100 тысяч рублей за единицу</t>
  </si>
  <si>
    <t>строительство объекта учреждения здравоохранения - здание амбулатории врача общей практики в поселке за Родину Темрюкского района</t>
  </si>
  <si>
    <t>выплата денежной компенсации на усиленное питание доноров крови и (или) ее компонентов</t>
  </si>
  <si>
    <t>изготовление и ремонт зубных протезов (кроме изготовленных из драгоценных металлов) в сложных клинических случаях зубопротезирования для жертв политических репрессий, тружеников тыла, ветеранов труда, ветеранов военной службы, достигшим возраста, дающего право на пенсию по старости</t>
  </si>
  <si>
    <t>оформление правоустанавливающих документов на объекты недвижимого имущества</t>
  </si>
  <si>
    <t>перевод учреждений здравоохранения на газовое топливо</t>
  </si>
  <si>
    <t>приобритение электрокардиографа в стационар ЦРБ</t>
  </si>
  <si>
    <t>ремонт и устройство ограждения территорий, в том числе, разработка проектно-сметной документации и строительный контроль</t>
  </si>
  <si>
    <t>обеспечение учреждений здравоохранения системами видеонаблюдения, в том числе, разработка проектно-сметной документации</t>
  </si>
  <si>
    <t>обеспечение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перенесших пересадки органов и тканей, получающих иммунодепрессанты</t>
  </si>
  <si>
    <t>Осуществление отдельных государственных полномочий по предоставлению дополнительной денежной компенсации на усиление питания доноров крови и (или) ее компонентов</t>
  </si>
  <si>
    <t>Осуществление государственных полномочий по организации оказания медицинской помощи</t>
  </si>
  <si>
    <t>Осуществление отдельных государственных полномочий по предоставлению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t>
  </si>
  <si>
    <t>Создание условий для оказания медицинской помощи</t>
  </si>
  <si>
    <t>Осуществление отдельных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перенесших пересадки органов и тканей, получающих иммунодепрессанты</t>
  </si>
  <si>
    <t>Осуществление отдельных полномочий по реализации в муниципальных учреждениях здравоохранения Краснодарского края мероприятий по профилактике терроризма в Краснодарском крае</t>
  </si>
  <si>
    <t>проведение специальной оценки условий труда на рабочих местах администрации МОТР</t>
  </si>
  <si>
    <t>проведение специальной оценки труда на рабочих местах в учреждениях образования МОТР</t>
  </si>
  <si>
    <t>учреждениях культуры МОТР</t>
  </si>
  <si>
    <t>муниципальное бюджетное учреждение районный методический центр социальных инициатив  "доверие"</t>
  </si>
  <si>
    <t>проведение обучения по охране труда в обучающей аккредитованной организации руководителей и специалистов администрации МОТР</t>
  </si>
  <si>
    <t>учреждений управления образованием МОТР</t>
  </si>
  <si>
    <t xml:space="preserve">учреждений культуры </t>
  </si>
  <si>
    <t>МБУ Доверие</t>
  </si>
  <si>
    <t>Причины неисполнения и сроки полного использования средств</t>
  </si>
  <si>
    <t xml:space="preserve">            Отчет о расходах на реализацию муниципальной программы за счет всех источников финансирования</t>
  </si>
  <si>
    <t>содержание муниципального имущества, техническое обслуживание муниципальных систем оповещения и информирования населения и мониторинга паводковой ситуации</t>
  </si>
  <si>
    <t>обеспечение подготовки (повышение квалификации) должностных лиц органов управления и спасательных служб (формирований), расходы на изготовление памяток (листовок), расходы на изготовление паспорта безопасности, планов действий, прочие работы, услуги и расходы</t>
  </si>
  <si>
    <t>осуществление отдельных полномочий по формированию и утверждению списков граждан, лишившихся жилого помещения в результате чрезвычайных ситуаций</t>
  </si>
  <si>
    <t>обеспечение технического сопровождения программно-аппаратного комплекса муниципального сегмента Системы-112, проведение регламентов технического обслуживания. Организация взаимодействия автоматизированных систем ведомственных дежурно-диспетчерских служб Системой-112 и их модернизация</t>
  </si>
  <si>
    <t>увеличение стоимости основных средств, в том числе закупка нового оборудования (приборов); увеличение стоимости материальных запасов, в том числе ГСМ, запасные части, комплектующие и расходные материалы</t>
  </si>
  <si>
    <t>Мероприятия по гражданской обороне, предупреждению и ликвидации ЧС, стихийных бедствий и их последствий в муниципальном образовании Темрюкский район</t>
  </si>
  <si>
    <t>Программа: Развитие национальных культур и профилактики проявлений экстремизма на территории муниципального образования Темрюкский район</t>
  </si>
  <si>
    <t xml:space="preserve">Информирование населения в области гармонизации межнациональных отношений </t>
  </si>
  <si>
    <t>Программа: внедрение гражданских технологий противодействия терроризму в муниципальном образовании Темрюкский район</t>
  </si>
  <si>
    <t>Организация цикла публикаций в районной газете по вопросам гражданских технологий противодействию терроризму</t>
  </si>
  <si>
    <t>Подготовка, приобретение и распространение памяток, инструкций, пособий, плакатной продукции по вопросам «гражданских технологий противодействию терроризму»</t>
  </si>
  <si>
    <t>Приобретение технических средств для обеспечения антитеррористической защи-щенности населения при проведении массовых мероприятий</t>
  </si>
  <si>
    <t>Программа: комплексные меры противодействия незаконному потреблению и обороту наркотических средств в муниципальном образовании Темрюкский район</t>
  </si>
  <si>
    <t>Приобретение методических рекомендаций - памяток, плакатов, баннеров и листовок антинаркотической направленности</t>
  </si>
  <si>
    <t>Программа: Профилактика правонарушений в муниципальном образовании Темрюкский район</t>
  </si>
  <si>
    <t xml:space="preserve">Опубликование статей и материалов, направленных на профилактику правонарушений </t>
  </si>
  <si>
    <t>Приобретение поощряющих подарков членам народных дружин, председателей и секретарей советов профилактик, а так же сотрудникам  полиции</t>
  </si>
  <si>
    <t>Приобретение технических средств для профилактики правонарушений и преступлений</t>
  </si>
  <si>
    <t xml:space="preserve">Приобретение модульных блок-контейнеров </t>
  </si>
  <si>
    <t>МП "Социальная поддержка граждан Темрюкского района"</t>
  </si>
  <si>
    <t>Выполнение топографических съемок и разработка Схемы размещения рекламных конструкций</t>
  </si>
  <si>
    <t xml:space="preserve">Организация демонтажа рекламных конструкций </t>
  </si>
  <si>
    <t>повышение безопасности дорожного движения на территории муниципального образования Темрюкский район</t>
  </si>
  <si>
    <t>Оснащение общеобразовательных учреждений средствами обучения безопасности дорожного движения</t>
  </si>
  <si>
    <t>Приобретение и распростанение светоотражающих приспособлений среди дошкольников и учащихся младших классов</t>
  </si>
  <si>
    <t>проведение районных массовых мероприятий с детьми (конкурс "Юные инструктора дорожного движения")</t>
  </si>
  <si>
    <t>Мероприятия по ремонту автомобильных дорог за счет средств дорожного фонда муниципального образования Темрюкский район</t>
  </si>
  <si>
    <t>проектирование и строительство (реконструкция) автомобильных дорог общего пользования местного значения и дорожных сооружений, являющихся их технологической частью (искусственных дорожных сооружений)</t>
  </si>
  <si>
    <t>Комплексное развитие пассажирского транспорта муниципального образования Темрюкский район</t>
  </si>
  <si>
    <t>субсидии на приобретение подвижного состава с улучшенными технико-экономическими и экологическими характеристиками для обслуживания муниципальных маршрутов регулярного сообщения</t>
  </si>
  <si>
    <t>Мероприятие:  Участие в краевых, региональных, общероссийских и международных выставках, ярмарках, конкурсах, конференциях, фестивалях, семинарах, инфотурах, совещаниях</t>
  </si>
  <si>
    <t>Мероприятие:  Изготовление информационных и популяризационных  материалов о санаторно-курортном комплексе муниципального образования Темрюкский район (издание буклетов,каталогов,книг,листовок,брошур,стендов,баннеров,растяжек.Изготовление раздаточных материалов, сувенирной продукции, мультимидийных и видео материалов)</t>
  </si>
  <si>
    <t>Изготовление и установка знаков туристской навигации.</t>
  </si>
  <si>
    <t>Изготовление и установка знаков «Купание запрещено» в местах, включенных в перечень участков берега с прилегающей к ним акваторией на водных объектах общего пользования опасных и запрещенных для купания (акватории Азовского и Черного морей)</t>
  </si>
  <si>
    <t>Развитие санаторно-куротного и туристского комплекса муниципального образования Темрюкский район</t>
  </si>
  <si>
    <t>Осуществление технической инвентаризации недвижимого имущества</t>
  </si>
  <si>
    <t xml:space="preserve">Проведение оценки рыночной стоимости или размера арендной платы муниципального имущества и земельных участков. </t>
  </si>
  <si>
    <t xml:space="preserve">Кадастровые работы в отношении земельных участков, расположенных в границах муниципального образования Темрюкский район
</t>
  </si>
  <si>
    <t>Усовершенствование системы учета и использования муниципального имущества</t>
  </si>
  <si>
    <t>Приобретение жилых помещений в муниципальном образовании Темрюкский район для детей-сирот и детей, оставшихся без попечения родителей</t>
  </si>
  <si>
    <t>Приобретение жилых помещений в муниципальном образовании Темрюкский район для кадрового состава муниципальных учреждений</t>
  </si>
  <si>
    <t xml:space="preserve">«Управление и контроль за муниципальным имуществом и земельными ресурсами на территории муниципального образования Темрюкский район» </t>
  </si>
  <si>
    <t>Наименование подпрограммы "Муниципальная подпрограмма «Приобретение жилья в муниципальном образовании Темрюкский район»</t>
  </si>
  <si>
    <t>Наименование программы "Обеспечение и развитие физической культуры и спорта в Темрюкском районе"</t>
  </si>
  <si>
    <t>Наименование подпрограммы "Развитие физической культуры и массового спорта в Темрюкском районе"</t>
  </si>
  <si>
    <t>Наименование подпрограммы "Прочие мероприятия муниципальной программы"</t>
  </si>
  <si>
    <t>Наименование муниципальной программы "Комплексное развитие Темрюкского района в сфере строительства"</t>
  </si>
  <si>
    <t>создание благоприятных условий для развития и реализации потенциала молодёжной политики в интересах Темрюкского района, Кубани</t>
  </si>
  <si>
    <t>организации, проведение смотров, слетов, фестивалей, молодежных акций, соревнований, "круглых столов", уроков мужества и участие в краевых мероприятиях, направленных на гражданское становление, духовно-нравственное и патриотическое воспитание молодежи</t>
  </si>
  <si>
    <t>организация и проведение мероприятий, направленных на повышение общественно-политической активности молодежи (круглые столы, теле-, радиопередачи, акций, фестивали, конкурсы)</t>
  </si>
  <si>
    <t>организация и проведение мероприятий, направленных на творческое развитие молодежи (фестивали, конкурсы, акции и др.) участие в зональных, краевых мероприятиях</t>
  </si>
  <si>
    <t>развитие движения КВН в муниципальном образовании Темрюкский район</t>
  </si>
  <si>
    <t>проведение муниципальных, участие в зональных и краевых интеллектуальных играх "Что? Где? Когда?"</t>
  </si>
  <si>
    <t>организация, проведение туристических фестивалей, походов, лагерей, конкурсов и участие в краевых мероприятиях, направленных на поддержку и развитие массового  молодежного туризма</t>
  </si>
  <si>
    <t>организация и проведение акций, фестивалей, соревнований, участие в краевых мероприятиях, направленных на пропаганду здорового образа жизни, поддержку развития молодежного спорта, движения воркаут, экстремальных видов спорта</t>
  </si>
  <si>
    <t>мероприятия, направленные на поддержку деятельности клубов по месту жительства и клубов молодых семей (акции, круглые столы, фестивали, конференции, слеты)</t>
  </si>
  <si>
    <t>поддержка деятельности Молодежного Совета при главе муниципального образования Темрюкский район и ученического самоуправления в Темрюкском районе</t>
  </si>
  <si>
    <t>поддержка деятельности студенческих  трудовых отрядов</t>
  </si>
  <si>
    <t>развитие и поддержка деятельности волонтёрского движения</t>
  </si>
  <si>
    <t>организация и проведение муниципальных и участие в краевых мероприятиях, направленных на профилактику  зависимостей</t>
  </si>
  <si>
    <t>организация и проведение мероприятий по профилактике безнадзорности и правонарушений несовершеннолетних</t>
  </si>
  <si>
    <t>работа с подростками, состоящими на индивидуально-профилактическом учете</t>
  </si>
  <si>
    <t>организация и проведение мероприятий, направленных на профилактику экстремизма, предотвращение конфликтных ситуаций в молодежной среде, предупреждение вовлечения подростков и молодежи в деструктивные религиозные организации</t>
  </si>
  <si>
    <t>изготовление и размещение профилактической информации (листовки антинаркотической и социальной направленности)</t>
  </si>
  <si>
    <t>содействие трудоустройству несовершеннолетних</t>
  </si>
  <si>
    <t>организация, проведение, участие в семинарах, совещаниях для специалистов в области молодежной политики</t>
  </si>
  <si>
    <t>размещение информации в СМИ и сети Интернет о деятельности в сфере молодежной политики; создание и сопровождение Интернет-сайтов отдела по делам молодежи администрации муниципального образования Темрюкский район; изготовление информационно имеджевой продукции</t>
  </si>
  <si>
    <t>организация заездов в краевые и муниципальные профильные лагеря, летние смены, краевые туристические смены</t>
  </si>
  <si>
    <t>отдельные мероприятия муниципальной программы</t>
  </si>
  <si>
    <t>объем бюджетных ассигнований, выделенных для обеспечения МБУ "Районный молодежный центр "Доверие"</t>
  </si>
  <si>
    <t>объем бюджетных ассигнований, выделенных для обеспечения МБУ "Молодежный патриотический центр имени В.А.Ляхова"</t>
  </si>
  <si>
    <t>объем бюджетных ассигнований, выделенных для обеспечения отдела по делам молодежи администрации муниципального образования Темрюкский район</t>
  </si>
  <si>
    <t>Программа реализации государственной молодёжной политики в Темрюкском районе</t>
  </si>
  <si>
    <t>Развитие образования в Темрюкском районе</t>
  </si>
  <si>
    <t>Средства федерального бюджета</t>
  </si>
  <si>
    <t>Материально-техническое обеспечение, выполнение строительно-монтажных и пуско-наладочных работ в новых образовательных организациях и прочие мероприятия, необходимые для их открытия</t>
  </si>
  <si>
    <t xml:space="preserve">организация и проведение государственной (итоговой)  аттестации в том числе софинансирование  </t>
  </si>
  <si>
    <t>увеличение пропускной способности и оплата интернет-трафика</t>
  </si>
  <si>
    <t>капитальный, текущий ремонт, проектирование и оценка проектов, материально-техническое обеспечение образовательных организаций.</t>
  </si>
  <si>
    <t>проведение капитального ремонта спортивных залов в том числе предпроектные и проектные работы; проверка сметной документации в ГБУКК "Управление ценообразования в строительстве"(софинансирование 30%)</t>
  </si>
  <si>
    <t>приведение образовательных учреждений в соотвествие с требованиями надзорных органов</t>
  </si>
  <si>
    <t>текущий и аварийный ремонт систем коммуникаций</t>
  </si>
  <si>
    <t>проведение учебно-полевых сборов юношей 10-х классов в рамках допризывной подготовки молодежи</t>
  </si>
  <si>
    <t>реализация приоритетного национального проекта "образование"</t>
  </si>
  <si>
    <t>приобретение оборудования для пищеблоков образовательных учреждений</t>
  </si>
  <si>
    <t>организация питания учащихся педагогических работников общеобразовательных учреждений</t>
  </si>
  <si>
    <t>организация питания для учащихся из малообеспеченных многодетных семей</t>
  </si>
  <si>
    <t>организация питания для учащихся кадетских групп</t>
  </si>
  <si>
    <t>введение ставок педагогов дополнительного образования для работы с детьми в вечернее и каникулярное время в спортивных залах общеобразовательных учреждений дополнительного образования физкультурно-спортивной направленности системы образования</t>
  </si>
  <si>
    <t>введение ставок педагогов дополнительного образования в муниципальных образовательных учреждениях (за исключением вечерних), для непосредственного руководства спортивными клубами образовательных учреждений</t>
  </si>
  <si>
    <t>развитие детско-юношеского туризма (организация и проведение многодневных походов учащихся школ)</t>
  </si>
  <si>
    <t>обеспечение общедоступного и бесплатного дошкольного образования в муниципальных дошкольных образовательных организациях</t>
  </si>
  <si>
    <t>обеспечение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</si>
  <si>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обеспечение дополнительного образования детей в муниципальных образовательных организациях дополнительного образования</t>
  </si>
  <si>
    <t>Обеспечение государственных гарантий реализации прав на получение общедоступного и бесплатного образования</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</si>
  <si>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</si>
  <si>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Осуществление отдельных государственных полномочий по обеспечению выплаты компенсаци части родительской платы за присмотр и  уход за детьми, посещающими образовательные организации, реализующие общеобразовательную программу дошкольного образования</t>
  </si>
  <si>
    <t>Прочие мероприятия в области образования</t>
  </si>
  <si>
    <t>Общерайонный выпускной бал</t>
  </si>
  <si>
    <t>Подготовка учреждения образования к отопительному сезону</t>
  </si>
  <si>
    <t>Организация  предоставления дополнительного образования детей в мунципальных образовательных организациях (условия софинансирования)</t>
  </si>
  <si>
    <t>Проведение мероприятий по формированию в Краснодарском крае сети общеобразовательных организаций, в которых созданы условия для инклюзивного образования детей-инвалидов в рамках реализации мероприятий государственной программы Краснодарского края "Доступная среда" (софинансирование краевого бюджета)</t>
  </si>
  <si>
    <t>Снос аварийных объектов</t>
  </si>
  <si>
    <t>капитальный и текущий ремонт образовательных учреждений с целью приведения в соответствие с требованиями ФГОС</t>
  </si>
  <si>
    <t>увеличение фонда оплаты труда работников муниципальных общеобразовательных учреждений для доведения заработной платы водителей школьных автобусов до среднего краевого уровня</t>
  </si>
  <si>
    <t>стимулирование отдельных категорий работников муниципальных учреждений дополнительного образования детей</t>
  </si>
  <si>
    <t>организация предоставления дополнительного образования (в целях доведения средней заработной платы педагогических работников учреждений (организаций) дополнительного образования детей до средней заработной платы учителей в системе общего образования по Краснодарскому краю (софинансирование с краевым бюджетом)</t>
  </si>
  <si>
    <t>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муниципальных образовательных дополнительного образования детей Краснодарского края отраслей "Образование" и "Физическая культура и спорт"</t>
  </si>
  <si>
    <t>Осуществление отдельных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расположенных на территории Краснодарского края, проживающих и работающих в сельской местности</t>
  </si>
  <si>
    <t>Строительство объекта "Детский сад по пер.Илича, б/н в ст-це Старотитаровская Темрюкский район (софинансирование 5%)</t>
  </si>
  <si>
    <t>Приобретение школьных автобусов для образовательных учреждений (софинансирование 50%)</t>
  </si>
  <si>
    <t>мероприятия по повышению противопожарной безопасности образовательных организаций</t>
  </si>
  <si>
    <t>независимая оценка пожарного риска</t>
  </si>
  <si>
    <t>обеспечение охраны образовательных организаций специализированными службами</t>
  </si>
  <si>
    <t>устройство систем видеонаблюдения в образовательных организациях, в том числе софинансирование10%</t>
  </si>
  <si>
    <t>установка системы стрелец-мониторинг, вывод сигнала на пульт 01, обслуживание</t>
  </si>
  <si>
    <t xml:space="preserve">устройство, ремонт ограждений территорий образовательных организаций </t>
  </si>
  <si>
    <t>обслуживание средств тревожной сигнализации вневедомственной охраной, техническое обслуживание "тревожной кнопки", установка "тревожной кнопки" в новых помещениях</t>
  </si>
  <si>
    <t>материально-техническое и финансовое обеспечение деятельности управления образованием</t>
  </si>
  <si>
    <t>финансовое обеспечение деятельности муниципальных казенных учреждений, подведомственных управлению образованием</t>
  </si>
  <si>
    <t>обеспечение системы образования Темрюкского района высококвалифицированными кадрами</t>
  </si>
  <si>
    <t>создание благоприятных условий для комплексного развития и жизнедеятельности детей в Темрюкском районе</t>
  </si>
  <si>
    <t>организация и проведение социально-значимых мероприятий направленных на поддержку семьи и детей, формирование нравственных ценностей: международный день семьи,  международный день защиты детей</t>
  </si>
  <si>
    <t>организация трудовой занятости и содействие занятости подростков и молодежи: организация трудовой деятельности детей</t>
  </si>
  <si>
    <t>организация отдыха и оздоровление детей в каникулярное время, в том числе: лагеря труда и отдыха; организация отдыха и оздоровление детей в оздоровительных площадках на базе учреждений дополнительного образования; организация отдыха в районах палаточных лагерях; организация подвоза детей на море в районные профильные лагеря; материально-техническое оснащение и благоустройство б/о Солнышко; организация безопасности лагерей дневного пребывания и другие мероприятия</t>
  </si>
  <si>
    <t>организация подвоза детей-сирот и детей оставшихся без попечения родителей, находящихся под опекой (попечительством) в приемных или патронатных семьях(в том числе кровных детей) к месту отдыха и обратно оставшимся без попечения родителей, лицам из их числа договора социального найма</t>
  </si>
  <si>
    <t>расходы на доставку детей к месту оздоровления и обратно в период оздоровительной компании</t>
  </si>
  <si>
    <t xml:space="preserve">Организация отдыха и оздоровления детей в краевых профильных сменах </t>
  </si>
  <si>
    <t>профилактика безнадзорности, правонарушений</t>
  </si>
  <si>
    <t>организация оздоровления детей в рамках выполнение муниципального задания МАУ ДОЛ Бригантина</t>
  </si>
  <si>
    <t>организация отдыха и оздоровления детей в каникулярное время на базе МАУ ДОЛ  Бригантина</t>
  </si>
  <si>
    <t>«Развитие муниципальной службы в администрации муниципального образования Темрюкский район»</t>
  </si>
  <si>
    <t>Организация обучения участников кадрового резерва на замещение вакантных должностей муниципальной службы</t>
  </si>
  <si>
    <t>Организация обучения муниципальных служащих (без учета кадрового резерва)</t>
  </si>
  <si>
    <t>разработка бизнес-планов для подготовки инвестиционных проектов к презентации</t>
  </si>
  <si>
    <t>разработка и подготовка презентационного материала для представления инвестиционного потенциала на Международных инвестиционных форумах</t>
  </si>
  <si>
    <t>организация участия в выставках и мероприятиях реализуемых в крае, России, за рубежом</t>
  </si>
  <si>
    <t>освещение маркетинговой деятельности администрации в СМИ, публикация отчетов о ходе реализации инвестиционных проектов</t>
  </si>
  <si>
    <t>Подпрограмма "Поддержка малого и среднего предпринимательства в МО Темрюкский район"</t>
  </si>
  <si>
    <t>Подпрограмма "Повышение инвестиционной привлекательности МО Темрюкский район</t>
  </si>
  <si>
    <t>Подпрограмма "Обеспечение деятельности уполномоченного органа по размещению заказа товаров, работ, услуг для муниципальных нужд"</t>
  </si>
  <si>
    <t>Обеспечение деятельности МКУ "Муниципальный заказ"</t>
  </si>
  <si>
    <t>Материально-техническое обеспечение "Муниципальный заказ"</t>
  </si>
  <si>
    <t>Повышение квалификации специалистов "Муниципальный заказ"</t>
  </si>
  <si>
    <t>Подпрограмма "Обеспечение деятельности по предоставлению государсвенных и муниципальных услуг"</t>
  </si>
  <si>
    <t>Обеспечение организации деятельности МФЦ</t>
  </si>
  <si>
    <t>Наименование программы "Муниципальная политика и развитие гражданского общества"</t>
  </si>
  <si>
    <t>Подпрограмма "Мероприятия праздничных дней и памятных дат, 
проводимых администрацией муниципального образования Темрюкский район"</t>
  </si>
  <si>
    <t xml:space="preserve">Подпрограмма "Развитие архивного дела в муниципальном образовании Темрюкский район" </t>
  </si>
  <si>
    <t>Согласно муниципальной программе финансирование по данной подпрограмме на 2016 год не предусмотрено</t>
  </si>
  <si>
    <t>подпрогрпмма "Основные направления развития культуры Темрюкского района"</t>
  </si>
  <si>
    <t>проведение цикла мероприятий, посвященных Дню защитника отечества</t>
  </si>
  <si>
    <t>проведение цикла мероприятий, посвященных Празднованию Великой победы</t>
  </si>
  <si>
    <t>проведение цикла мероприятий, в рамках Краевого фестиваля "Легенды Тамани"</t>
  </si>
  <si>
    <t>проведение цикла мероприятий в рамках международного фестиваля фольклора "Голоса традиций</t>
  </si>
  <si>
    <t>проведение цикла мероприятий, посвященных Дню матери</t>
  </si>
  <si>
    <t xml:space="preserve">проведение мероприятия "Общерайонный выпускной" </t>
  </si>
  <si>
    <t>организация и проведение мероприятий, посвященных Дню работников сельского хозяйства и перерабатывающей промышленности</t>
  </si>
  <si>
    <t>проведение мероприятий в рамках открытия сезона "Азовская волна" и День России</t>
  </si>
  <si>
    <t>проведение мероприятий в рамках районного праздника виноградарства и виноделия "Таманская лоза"</t>
  </si>
  <si>
    <t>обновление книжного фонда библиотек</t>
  </si>
  <si>
    <t>приобретение программного обеспечения и компьютеризация</t>
  </si>
  <si>
    <t>проведение цикла мероприятий посвященных Дню Темрюкского района</t>
  </si>
  <si>
    <t>проведение цикла мероприятий посвященных Празднику работников культуры</t>
  </si>
  <si>
    <t>проведение цикла мероприятий в рамках районного фестиваля народного творчества "Таманская музыкальная весна"</t>
  </si>
  <si>
    <t>проведение цикла мероприятий посвященных юбилейным датам почетных и заслуженных работников культуры и коллективов района</t>
  </si>
  <si>
    <t>участие коллективов народного творчества в российских, краевых, районных фестивалях, конкурсах, праздниках</t>
  </si>
  <si>
    <t xml:space="preserve"> проведение цикла мероприятий посвященных международному женскому дню</t>
  </si>
  <si>
    <t>проведение цикла мероприятий посвященных празднику весны и труда</t>
  </si>
  <si>
    <t>проведение мероприятий в рамках Кинофестиваля посвященного Дню Российского кино</t>
  </si>
  <si>
    <t>материально-техническое  оснащение праздников, фестивалей, смотров-конкурсов, создание современных каналов обобщения и  распространения передового опыта деятельности учреждений культуры</t>
  </si>
  <si>
    <t>оснащение образовательных учреждений района  оборудованием, музыкальными инструментами</t>
  </si>
  <si>
    <t>проведение цикла мероприятий в рамках фестиваля детского творчества "Таманские звездочки"</t>
  </si>
  <si>
    <t>проведение цикла мероприятий в рамках краевого фестиваля детского творчества "Адрес детства-Кубань"</t>
  </si>
  <si>
    <t>участие одаренных детских коллективов в различных фестивалях, конкурсах, праздниках, Фонд поддержки одаренных детей (целевые стипендии)</t>
  </si>
  <si>
    <t>проведение утренника "Рождественская елка" главы МОТР</t>
  </si>
  <si>
    <t>подпрограмма "Кадровое обеспечение в сфере культуры"</t>
  </si>
  <si>
    <t>переподготовка и повышение квалификации специалиста, учеба кадров</t>
  </si>
  <si>
    <t>развитие кадрового потенциала, социальная поддержка кадров (молодых специалистов) учреждений культуры</t>
  </si>
  <si>
    <t>денежная выплата стимулирующего характера (3000 руб.) отдельным категориям работников муниципальных учреждений отрасли "Культура, искусство и кинематография" МОТР</t>
  </si>
  <si>
    <t>денежная выплата стимулирующего характера для обеспечения поэтапного повышения уровня заработной платы работников муниципальных учреждений отрасли "Культура, искусство и кинематография" МОТР (софинансирование)</t>
  </si>
  <si>
    <t>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дополнительного образования детей, проживающих и работающих в сельской местности</t>
  </si>
  <si>
    <t>доплата стимулирующего характера работникам МБУК "РДК"</t>
  </si>
  <si>
    <t>подпрограмма "Укрепление материально-технической базы учреждений культуры"</t>
  </si>
  <si>
    <t>Укрепление материально-технической оснащенности МБУК "РДК"</t>
  </si>
  <si>
    <t>мероприятия по совершенствованию деятельности учреждений культуры, подведомственных управлению культуры</t>
  </si>
  <si>
    <t>обеспечение деятельности МБУК Районный дом культуры МОТР</t>
  </si>
  <si>
    <t>обеспечение деятельности МБУК Межпоселенческая библиотека МОТР</t>
  </si>
  <si>
    <t>обеспечение деятельности МБУ ДО ДШИ г. Темрюка, МБУ ДО ДШИ ст-цы Старотитаровской,МБУ ДО ДШИ ст-цы Тамань,  МБУ ДО ДШИ пос. Юбилейный</t>
  </si>
  <si>
    <t>обеспечение деятельности МКУК МОМЦ МОТР</t>
  </si>
  <si>
    <t>обеспечение деятельности МКУ ГМТО МОТР</t>
  </si>
  <si>
    <t>отдельные мероприятия по управлению реализацией программы (аппарат)</t>
  </si>
  <si>
    <t>обеспечение деятельности управления культуры МОТР</t>
  </si>
  <si>
    <t>Обеспечение функций Муниципального казенного учреждения «Централизованная бухгалтерия»</t>
  </si>
  <si>
    <t>Приобретение оргтехники, оборудования</t>
  </si>
  <si>
    <t>Наименование муниципальной программы "Эффективное муниципальное управление"</t>
  </si>
  <si>
    <t>Подпрограмма "Обеспечение ведения бухгалтерского учета"</t>
  </si>
  <si>
    <t>Мероприятие программы "Обеспечение деятельности администрации МО ТР по решению вопросов местного значения (в т.ч. расходы на выплату з/платы, начислений на оплату труда, услуг связи и др.)</t>
  </si>
  <si>
    <t>Наименование подпрограммы "Обеспечение деятельности материально-технического обеспечения администрации"</t>
  </si>
  <si>
    <t>Обеспечение функционирования МКУ "Маттехобеспечение"</t>
  </si>
  <si>
    <t>Предоставление авторанспортных услуг органам местногосамоуправления</t>
  </si>
  <si>
    <t>Наименование муниципальной программы "Подготовка градостроительной и землеустроительной документации на территории  МО Темрюкский район"</t>
  </si>
  <si>
    <t>Причины не исполнения и сроки полного освоения средств</t>
  </si>
  <si>
    <t>Разработка нормативов градостроительного проектирования сельских поселений</t>
  </si>
  <si>
    <t>Установка знаков на выездах</t>
  </si>
  <si>
    <t>Подготовка проекта внесения изменений в генеральный план Курчанского сельского поселения Темрюкского района</t>
  </si>
  <si>
    <t xml:space="preserve">Осуществление деятельности МКУ  «Архитектурный центр»
</t>
  </si>
  <si>
    <t>Исполнение в соответствии с утвержденной бюджетной сметой. Срок полного освоения средств декабрь 2016 года</t>
  </si>
  <si>
    <t>субсидирование части затрат субъектов малого предпринимательства на ранней стадии их деятельности</t>
  </si>
  <si>
    <t>субсидирование части затрат на уплату первого взноса при заключении договора финансовой аренды (лизинга), понесенных субъектами малого и среднего предпринимательства</t>
  </si>
  <si>
    <t>участие в краевых, общероссийских и международных выставочно-ярморочных мероприятиях, выставки коллективных стендов на выставочно-ярморочных мероприятиях, форумах, общероссийских и международных выставках, конкурсах, подготовка презентационных материалов</t>
  </si>
  <si>
    <t>организация и проведение конкурса "Лучшие предприниматели муниципального образования Темрюкский район". Премирование и чествование победителей районного конкурса</t>
  </si>
  <si>
    <t>содействие в организации и проведении мероприятий по обмену опытом и межрегиональному сотрудничеству с представителями субъектов РФ, международными общественными организациями по вопросам связанным с поддержкой и развитием малого и среднего предпринимательства</t>
  </si>
  <si>
    <t>содействие обучению предпринимателей и социально ориентированному ведению предпринимателей</t>
  </si>
  <si>
    <t>публикация информационных материалов поддержка малого и среднего предпринимательства в средствах массовой информации</t>
  </si>
  <si>
    <t>"Антикризисные меры в жилищно-коммунальном хозяйстве муниципального образования Темрюкский район"</t>
  </si>
  <si>
    <t>Разработка проектно-сметной документации «Строительство второй нитки магистрального водопровода МТ1»</t>
  </si>
  <si>
    <t>Текущий ремонт, обустройство инженерными коммуникациями муниципального имущества</t>
  </si>
  <si>
    <t>Проведение государственной экспертизы проектно-сметной документации</t>
  </si>
  <si>
    <t>Теплоснабжение МБОУ СОШ №8 по адресу: пос. Сенной, ул. Мира, 24. Перенос теплотрассы бесканальным способом</t>
  </si>
  <si>
    <t>Подготовка муниципального образования к отопительному периоду 2016-2017 годов</t>
  </si>
  <si>
    <t>Приобретение специализированной техники (бульдозера)</t>
  </si>
  <si>
    <t>"Экологическое оздоровление территории муниципального образования Темрюкский район"</t>
  </si>
  <si>
    <t>Предоставление субсидии на приобретение оборудования и имущества для нужд МУП «Универсал»</t>
  </si>
  <si>
    <t>Предоставление субсидии на получение лицензии по обращению с отходами</t>
  </si>
  <si>
    <t>продлен срок сдачи объекта ДОУ ст. Старотитаровской до 04.10.2016г.</t>
  </si>
  <si>
    <t>заключены договора в 3 квартале, срок освоения до 31.12.2016г.</t>
  </si>
  <si>
    <t>оплата производиться по факту начисления заработной платы,срок освоения до 25.12.2016г.</t>
  </si>
  <si>
    <t>срок освоения до 25.12.2016г.(оплата коммунальных услуг,услуг связи, оплата налогов в 4-квартале,прочие расходы)</t>
  </si>
  <si>
    <t>срок освоения до 25.12.2016г.(выплата заработной платы учреждениям дошкольного и общего образования, оплата кац. и хоз. товаров, прочие расходы)</t>
  </si>
  <si>
    <t>отсутствие финансирования,срок освоения до 25.12.2016г.</t>
  </si>
  <si>
    <t>по факту предоставления документов.</t>
  </si>
  <si>
    <t xml:space="preserve"> срок освоения до 25.12.2016г.</t>
  </si>
  <si>
    <t>срок освоения до 25.12.2016г.(выплата заработной платы , оплата кац. и хоз. товаров, прочие расходы по управлению образованием)</t>
  </si>
  <si>
    <t>срок освоения до 25.12.2016г.(выплата заработной платы , оплата кац. и хоз. товаров, прочие расходы по МКЦБУО,МКИМЦ,МКЦУМТБО)</t>
  </si>
  <si>
    <t>по факту предоставления документов</t>
  </si>
  <si>
    <t>оплата производиться по факту посещения детей,срок освоения до 25.12.2016г.</t>
  </si>
  <si>
    <t>оплата производиться по факту посещения детей,срок освоения до 25.12.2016г. (оплата производиться один раз в квартал)</t>
  </si>
  <si>
    <t>выплата расходов на погребение, изготовление и установку надгробия в случае смерти лица, удосто-енного звания  «Почетный гражданин МО ТР»</t>
  </si>
  <si>
    <t>расходы осуществляются согласно  графика финансирования средств МБУЗ "ЦРБ МО ТР" Министерством здравоохранения КК</t>
  </si>
  <si>
    <t>Выплата производится по мере предоставления документов  на оплату донорам</t>
  </si>
  <si>
    <t>расходы осуществляются ежемесячно 
с 01.01.216 г. по 31.12.2016 г.</t>
  </si>
  <si>
    <t>устранение требований пожарной безопасности в зданиях МБУЗ ЦРБ МО ТР</t>
  </si>
  <si>
    <t>приобретение кроватей в стационар ЦРБ</t>
  </si>
  <si>
    <t xml:space="preserve">Причины не исполнения и сроки полного освоения  средств </t>
  </si>
  <si>
    <t>Наименование муниципальной программы " Управление муниципальными финансами"</t>
  </si>
  <si>
    <t>Мероприятия по созданию и деятельности профессиональной аварийно-спасательной службы, формирования муниципального образования Темрюкский район</t>
  </si>
  <si>
    <t>Мероприятия по созданию и развитию аппаратно-програмного комплекса "Безопасный город", муниципального образования Темрюкский район</t>
  </si>
  <si>
    <t>Остаток 70,0 тыс. руб. будет освоен в 4 квартале (выставка в Сочи в ноябре)</t>
  </si>
  <si>
    <t>Остаток 23,5 тыс. руб. будет освоен в 4 квартале (изготовление раздаточных материалов для выставки в Сочи в ноябре)</t>
  </si>
  <si>
    <t>Средства будут освоены до конца года</t>
  </si>
  <si>
    <t>Проведение районных спортивно-массовых мероприятий для различных категорий населения</t>
  </si>
  <si>
    <t>Участие сборных команд ТР по культивируемым видам спорта в краевых и всероссийских соревнованиях</t>
  </si>
  <si>
    <t>Денежная выплата стимулирующего характера отдельным категориям работников муниципальных физкультурно-спортивных учреждений</t>
  </si>
  <si>
    <t>Повышение заработной платы педагогическим работникам МБУ ДО ДЮСШ "Виктория"</t>
  </si>
  <si>
    <t>Эффективное управление в сфере физической культуры и спорта</t>
  </si>
  <si>
    <t>Предоставление социальной поддержки отдельным категориям работников МБУ "Виктория", осуществляющих подготовку спортивного инвентаря</t>
  </si>
  <si>
    <t>Укрепление материально-технической базы массового спорта и приобретение средств наглядной агитации пропагандирующей здоровый образ жизни</t>
  </si>
  <si>
    <t>Содержание и обеспечение деятельности</t>
  </si>
  <si>
    <t>Содержание МБУ ДО ДЮСШ "Виктория"</t>
  </si>
  <si>
    <t>Финансовое обеспечение деятельности УКС  и ТЭК</t>
  </si>
  <si>
    <t xml:space="preserve">Строительство объекта «Детский сад по пер. Ильича в ст.Старотитаровская" (строительно-монтажные работы внешних сетей водоснабжения) </t>
  </si>
  <si>
    <t xml:space="preserve">Строительство объекта «Детский сад по пер. Ильича в ст.Старотитаровская" (приобретение и установка блочной котельной) </t>
  </si>
  <si>
    <t xml:space="preserve">Строительство объекта «Детский сад по пер. Ильича в ст.Старотитаровская" (выполнение проекта планировки территории) </t>
  </si>
  <si>
    <t xml:space="preserve">Строительство объекта «Детский сад по пер. Ильича в ст.Старотитаровская" (выполнение проекта межевания территории по созданию внешней инженерной инфраструктуры) </t>
  </si>
  <si>
    <t>согласно сметному расчету заработной платы</t>
  </si>
  <si>
    <t>сентябрь-октябрь 2016 года</t>
  </si>
  <si>
    <t>Участие сборных команд МОУДОД "ДЮСШ" в краевых и всероссийских соревнованиях и спортивно-массовых мероприятиях в честь праздничных мероприятий, юбилейных и памятных дат</t>
  </si>
  <si>
    <t>Проведение районного фестиваля КВН октябрь 2016</t>
  </si>
  <si>
    <t>декабрь 2016 (конкурс среди клубов района по итогам работы в 2016 году)</t>
  </si>
  <si>
    <t>Октябрь 2016</t>
  </si>
  <si>
    <t>сентябрь-октябрь 2016 (участие в краевом конкурсе на лучший СТО)</t>
  </si>
  <si>
    <t>сентябрь-октябрь 2016, участие в краевом конкурсе "я - Доброволец"</t>
  </si>
  <si>
    <t xml:space="preserve">Реализация мероприятий в рамках проекта "Кубанская лига дебатов" 4 квартал 2016 </t>
  </si>
  <si>
    <t>Поэтапное повышение среднего уровня з/платы работников муниципальных учреждений физической культуры и спорта  МО ТР (постановление администрации КК от 12.10.2015г.     № 962), выплаты осуществляются ежемесячно с начислением з/ платы</t>
  </si>
  <si>
    <t>Организация отдыха детей в профильных лагерях, организованных муниципальными образовательными организациями, осуществляющими организацию отдыха и оздоровления обучающихся в каникулярное время с дневным пребыванием с обязательной организацией их питания</t>
  </si>
  <si>
    <t xml:space="preserve">Мероприятие запланировано на ноябрь </t>
  </si>
  <si>
    <t xml:space="preserve">Мероприятие запланировано на октябрь </t>
  </si>
  <si>
    <t>Мероприятие запланировано на декабрь</t>
  </si>
  <si>
    <t xml:space="preserve">Запланировано  на 4 кв. 2016г. </t>
  </si>
  <si>
    <t xml:space="preserve">Ежемесячные выплаты </t>
  </si>
  <si>
    <t>Хозяйственное обеспечение органов местного самоуправления (оплата коммунального обслуживания адм-ции МО ТР, капитальный и текущий ремонт административного здания, гаражей и благоустройство территории адм.МО ТР, административно-хозяйственное обеспечение деятельности адм.МО ТР)</t>
  </si>
  <si>
    <t>Расходы в соответствии с кассовым планом  расходования бюджетных средств утвержденных на 2016 год</t>
  </si>
  <si>
    <t>Наименование муниципальной программы "Качество" в МО Темрюкский район</t>
  </si>
  <si>
    <t>Оказание поддержки хозяйствующим субъектам, расположенным на территории МО ТР, в предоставлении условий для реализации продукции, путем привлечения во всевозможные ярмарки; проведение мероприятий по оценке качества продукции</t>
  </si>
  <si>
    <t>Фактические расходы на отчетную дату, тыс. руб.
на 01.07.2016 г.</t>
  </si>
  <si>
    <t>Наименование муниципальной программы
 «Поддержка социально ориентированных некоммерческих организаций, осуществляющих деятельность на территории муниципального образования Темрюкский район»</t>
  </si>
  <si>
    <t xml:space="preserve">Поддержка общественных объединений ветеранов войны, труда,
Вооруженных Сил и правоохранительных органов, на финансирование расходов, связанных с осуществлением ими своей уставной деятельности, в том числе проведением мероприятий 
</t>
  </si>
  <si>
    <t>Поддержка общественных объединений инвалидов по зрению</t>
  </si>
  <si>
    <t>Поддержка общественных объединений инвалидов</t>
  </si>
  <si>
    <t xml:space="preserve">Поддержка общественных объединений ветеранов боевых действий в Афганистане  и ветеранов других локальных воин </t>
  </si>
  <si>
    <t xml:space="preserve">Поддержка общественных объединений инвалидов боевых действий, членов семей погибших (умерших) военнослужащих в локальных войнах и конфликтах </t>
  </si>
  <si>
    <t>Поддержка общественных объединений инвалидов с нарушением функции органов слуха</t>
  </si>
  <si>
    <t>Поддержка общественных объединений инвалидов и участников ликвидации последствий аварии на Чернобыльской АЭС</t>
  </si>
  <si>
    <t>Поддержка общественных объединений бывших несовершеннолетних узников фашистских концлагерей</t>
  </si>
  <si>
    <t>Поддержка общественных объединений, чья деятельность  направленна на профилактику социально опасных форм поведения граждан</t>
  </si>
  <si>
    <t>Поддержка общественных объединений, чья деятельность направленна на организацию поисковых мероприятий и мероприятий, направленных на увековечение памяти и подвигов российских воинов</t>
  </si>
  <si>
    <t>Наименование муниципальной программы  «Мероприятия, направленные на формирование  информационного общества и формирование электронного  правительства»</t>
  </si>
  <si>
    <t>Подключение к системе межведомственного электронного взаимодействия</t>
  </si>
  <si>
    <t>Обновление автоматизированных рабочих мест</t>
  </si>
  <si>
    <t>Организация защиты рабочих мест администрации муниципального образования Темрюкский район антивирусным программным обеспечением</t>
  </si>
  <si>
    <t xml:space="preserve">Организация защиты рабочих мест администрации муниципального образования Темрюкский район лицензионным программным обеспечением </t>
  </si>
  <si>
    <t xml:space="preserve">                        Отчет о расходах на реализацию муниципальной программы за счет всех источников финансирования</t>
  </si>
  <si>
    <t>контракт заключен, антивирус установлен</t>
  </si>
  <si>
    <t>Наименование муниципальной программы  «Обеспечение жильем молодых семей на территории муниципального образовнаия Темрюкский район"</t>
  </si>
  <si>
    <t>Предоставление молодым семьям, признанным в установленном порядке нуждающимся в улучшении жилищных условий, социальных выплат на приобретение жилья или строительство жилого дома</t>
  </si>
  <si>
    <t>В течение 2016 года</t>
  </si>
  <si>
    <t>Выплата ежемесячного вознаграждения, причитающегося патронатным  воспитателям за оказание услуг по осуществлению патронатного воспитания, социального патроната и постинтернатного сопровождения</t>
  </si>
  <si>
    <t>Предоставления ежемесячных денежных выплат на содержание детей-сирот и детей, оставшихся без родителей, переданных на патронатное воспитание</t>
  </si>
  <si>
    <t>Выплаты ежемесячного вознаграждения, причитающегося приемным родителям за оказание услуг по воспитанию приемных детей</t>
  </si>
  <si>
    <t>Предоставление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приемные семьи</t>
  </si>
  <si>
    <t>Финансовое обеспечение осуществления государственных полномочий по организации и 
осуществлению деятельности по опеке и попечительству в отношении несовершеннолетних</t>
  </si>
  <si>
    <t>Осуществление государственных полномочий по выполнению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осуществляющую контроль за исполнением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t>
  </si>
  <si>
    <t>Осуществление отдельных государственных полномочий по выплате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краевого бюджета</t>
  </si>
  <si>
    <t>Наименование муниципальной подпрограммы: Совершенствование социальной поддержки семьи и детей</t>
  </si>
  <si>
    <r>
      <rPr>
        <b/>
        <u/>
        <sz val="10"/>
        <color theme="1"/>
        <rFont val="Times New Roman"/>
        <family val="1"/>
        <charset val="204"/>
      </rPr>
      <t>Подпрограмма</t>
    </r>
    <r>
      <rPr>
        <b/>
        <sz val="10"/>
        <color theme="1"/>
        <rFont val="Times New Roman"/>
        <family val="1"/>
        <charset val="204"/>
      </rPr>
      <t xml:space="preserve"> "Предоставление мер социальной поддержки гражданам, заключившим договор о целевом обучении с муниципальным учреждениями муниципального образования Темрюкский район"</t>
    </r>
  </si>
  <si>
    <r>
      <rPr>
        <b/>
        <u/>
        <sz val="10"/>
        <color theme="1"/>
        <rFont val="Times New Roman"/>
        <family val="1"/>
        <charset val="204"/>
      </rPr>
      <t>Подпрограмма</t>
    </r>
    <r>
      <rPr>
        <b/>
        <sz val="10"/>
        <color theme="1"/>
        <rFont val="Times New Roman"/>
        <family val="1"/>
        <charset val="204"/>
      </rPr>
      <t xml:space="preserve"> "Развитие мер социальной поддержки отдельным категориям граждан муниципального образования Темрюкский район"</t>
    </r>
  </si>
  <si>
    <t>Мероприятия по организации обучения специалистов и по повышению компьютерной грамотности</t>
  </si>
  <si>
    <t>возмещение расходов за наем жилого помещения приглашенным врачам специалистам и другим высококвалифицированным специалистам (1344,0 тыс.руб.), фельшерам скорой помощи (252 тыс.руб.)</t>
  </si>
  <si>
    <t>изготовление проектно-сметной документации для проведения капитального ремонта Голубицкой амбулатории</t>
  </si>
  <si>
    <t>приобретение и установка сплит-систем в МБУЗ "ЦРБ МО ТР"</t>
  </si>
  <si>
    <t>приобретение мягкого инвентаря (подушки, одеяло) в стационар МБУЗ «ЦРБ МО ТР»</t>
  </si>
  <si>
    <t>обеспечение учреждения  здравоохранения системой оповещения, тревожными кнопками</t>
  </si>
  <si>
    <t xml:space="preserve"> "Информирование населения о деятельности администрации муниципального образования Темрюкский район" в СМИ</t>
  </si>
  <si>
    <t xml:space="preserve">выплачивается в соответствии с положением о порядке выплаты стипендий, срок исполнения 31.12.2016г. </t>
  </si>
  <si>
    <t xml:space="preserve">Организация и проведение районных совещаний, семинаров, выставок, ярмарок, конкурсов, презентаций, деловых встреч </t>
  </si>
  <si>
    <t>Изготовление и приобретение служебных удостоверений народного дружинника КК</t>
  </si>
  <si>
    <t>по факту выполенных работ</t>
  </si>
  <si>
    <t xml:space="preserve">средства, выделенные на формирование списков граждан, лишившегося жилого помещения в результате ЧС неосвоены по причине отсуствия ЧС </t>
  </si>
  <si>
    <r>
      <t xml:space="preserve">Наименование подпрограммы    </t>
    </r>
    <r>
      <rPr>
        <b/>
        <sz val="10"/>
        <color theme="1"/>
        <rFont val="Times New Roman"/>
        <family val="1"/>
        <charset val="204"/>
      </rPr>
      <t>Материальное стимулирование производства сельскохозяйственной продукции</t>
    </r>
    <r>
      <rPr>
        <sz val="10"/>
        <color theme="1"/>
        <rFont val="Times New Roman"/>
        <family val="1"/>
        <charset val="204"/>
      </rPr>
      <t xml:space="preserve"> (премирование победителей районного соревнования работников АПК по итогам, поощрение участников с/х ярмарок, передавиков соревнования АПК (приобретение грамот, цветов, кубков и др. призов для лучших участников с/х ярмарок)</t>
    </r>
  </si>
  <si>
    <r>
      <t xml:space="preserve">Наименование подпрограммы         </t>
    </r>
    <r>
      <rPr>
        <b/>
        <sz val="10"/>
        <color theme="1"/>
        <rFont val="Times New Roman"/>
        <family val="1"/>
        <charset val="204"/>
      </rPr>
      <t xml:space="preserve">Обеспечение эпизоотического ветеринарно-санитарного благополучия в МО ТР </t>
    </r>
    <r>
      <rPr>
        <sz val="10"/>
        <color theme="1"/>
        <rFont val="Times New Roman"/>
        <family val="1"/>
        <charset val="204"/>
      </rPr>
      <t>(заключение муниципального контракта с организацией занимающейся регулированием численности безнадзорных животных)</t>
    </r>
  </si>
  <si>
    <r>
      <t xml:space="preserve">Наименование подпрограммы              </t>
    </r>
    <r>
      <rPr>
        <b/>
        <sz val="10"/>
        <color theme="1"/>
        <rFont val="Times New Roman"/>
        <family val="1"/>
        <charset val="204"/>
      </rPr>
      <t xml:space="preserve">прочие мероприятия муниципальной программы </t>
    </r>
    <r>
      <rPr>
        <sz val="10"/>
        <color theme="1"/>
        <rFont val="Times New Roman"/>
        <family val="1"/>
        <charset val="204"/>
      </rPr>
      <t>(осуществление деятельности МБУ ИКЦ (Темрюкский" - 3156,3 тыс.руб.; осуществление полномочий по подготовке и проведению Всероссийской переписи - 2395,2 тыс.руб.)</t>
    </r>
  </si>
  <si>
    <r>
      <t xml:space="preserve">Наименование подпрограммы             </t>
    </r>
    <r>
      <rPr>
        <b/>
        <sz val="10"/>
        <color theme="1"/>
        <rFont val="Times New Roman"/>
        <family val="1"/>
        <charset val="204"/>
      </rPr>
      <t xml:space="preserve"> Поддержка сельскохозяйственного производ-ства в малых формах хозяйствования </t>
    </r>
    <r>
      <rPr>
        <sz val="10"/>
        <color theme="1"/>
        <rFont val="Times New Roman"/>
        <family val="1"/>
        <charset val="204"/>
      </rPr>
      <t>(осуществление отдельных государственных полномочий на поддержку с/х производства         в МО ТР в части предоставления субсидий гражданам КФХ, ЛПХ, ИП, ведущим деятельность в области с/х производства; а также в части возмещения процентной ставки по долгосрочным, среднесрочным и краткосрочным кредитам, взятыми малыми формами хозяйствования)</t>
    </r>
  </si>
  <si>
    <t>Расходы на содержание МБУ "ИКЦ"  в соответствии с утвержденным кассовым планом</t>
  </si>
  <si>
    <t xml:space="preserve">Расходы осуществляются ежемесячно в соответствии с утвержденным кассовым планом </t>
  </si>
  <si>
    <t xml:space="preserve">Расходы осуществляются ежемесячно в соответствии с утвержденным кассовым планом. Кроме того, неоплачен переходящий с 2015 года  контракт  на сумму 580 тыс.руб. по капитальному ремонту здания в связи с расторжением в одностороннем порядке договора с подрядчиком по причине нарушения сроков и качества работ. </t>
  </si>
  <si>
    <t>проводится работа по определению подрядчиков. Срок исполнения мероприятия декабрь 2016г.</t>
  </si>
  <si>
    <t>срок освоения до 25.12.2016г.(оплата коммунальных услуг, питание детей, оплата налогов в 4-кв. 2016г.,медосмотра и т.д)</t>
  </si>
  <si>
    <t>Осуществление технологического присо-единения энерго-принимающих устройств нежилого помещения, расположенного по адресу: 353500, Красно-дарский край, Темрюкский район, г. Темрюк, ул. Ленина, д. 14: помещения №1-13; 1-20; 1-61; 1-64</t>
  </si>
  <si>
    <t>Реконструкция магистрального трубопровода МТ2</t>
  </si>
  <si>
    <t>Заключен муниципальный контракт со сроком исполнения 12.2016 г. на сумму 50,0 тыс.руб.</t>
  </si>
  <si>
    <t>Заключен муниципальный контракт со сроком исполнения 12.2016 г. на сумму 20,0 тыс. руб.</t>
  </si>
  <si>
    <t>Подготовка и издание методических рекомендаций, плакатов, листовок и памяток антикоррупционной направленности</t>
  </si>
  <si>
    <t>Заключен муниципальный контракт со сроком исполнения 12.2016 г. на сумму 20,0 тыс.руб.</t>
  </si>
  <si>
    <t>Расходы средств на содержание учреждений в соответствии с утвержденным кассовым планом на 2016 год</t>
  </si>
  <si>
    <t>в соответствии с контрактом оплата производиться в ноябре</t>
  </si>
  <si>
    <t>возмещение расходов за найм жилого помежения приглашенным специалистам с высшим и средним профессиональным образованием, осуществляющих трудовую деятельность в летний период</t>
  </si>
  <si>
    <t>расходы осуществляются согласно  графику финансирования средств МБУЗ "ЦРБ МО ТР" Министерством здравоохранения КК</t>
  </si>
  <si>
    <t>Обеспечение доступности для инвалидов и других маломобильных групп населения здания  МБУК «Районный Дом культуры» МО ТР, расположенное по адресу: г. Темрюк, ул. Ленина, 29</t>
  </si>
  <si>
    <t xml:space="preserve">Изготовление проектно-сметной документации по мероприятиям обеспечения доступности для инвалидов и
других маломобильных групп населения здания детской поликлиники МБУЗ  «Центральная районная больница МО ТР», расположенное по адресу: город Темрюк, ул. Ленина, 66
</t>
  </si>
  <si>
    <t>Изготовление проектно-сметной документации по мероприятиям обеспечения доступности для инвалидов и других маломобильных групп населения здания Голубицкой амбулатории МБУЗ  «Центральная районная больница МО ТР», расположенное по адресу: ст. Голубицкая, ул. Красная, 94</t>
  </si>
  <si>
    <t>Финансовое обеспечение деятельности МБУ «Единая служба заказчика»</t>
  </si>
  <si>
    <t>средства будут возвращены в краевой бюджет</t>
  </si>
  <si>
    <t xml:space="preserve">В настоящее время проводится подготовка пакета документов на заключение прямого договора на сумму 55 тыс.руб. для проведения дегустации колбасных изделий, ориентировочная дата проведения мероприятия август-сентябрь 2016г. Остаток средств 100 тыс.руб. будет использован в 4 квартале 2016г. для проведения конкурса на лучшее новогоднее оформление предприятий потребительской сферы и еще 1 дегустации. </t>
  </si>
  <si>
    <t>оплата производиться по факту посещения детей,срок освоения до 25.12.2016г. Предоставлена следующая информация: план на 5 мес. составил 369 тыс.руб., факт 304,9 тыс.руб., экономия составила 64,1 тыс.руб., полную сумму экономии будет возможным просчитать после начала нового учебного года.</t>
  </si>
  <si>
    <t>ранее средства выделенные на 2016г. Решением сессии Совета МО ТР от 29.07.2016г. исключены по данной подпрограмме.</t>
  </si>
  <si>
    <t>Приобретение и монтаж погружных насосов канализации в МАДОУ ДС № 12</t>
  </si>
  <si>
    <t>снято 300 тыс.руб. решением сессии Совета МО ТР в июле 2016г.</t>
  </si>
  <si>
    <t>Закольцовка водопроводной сети по пер. Ильича от ул.Ленина до ул.Береговой</t>
  </si>
  <si>
    <t>Закольцовка сетей водоснабжения - детский сад № 18 от ул. Маяковского до ул.Муравьева</t>
  </si>
  <si>
    <t xml:space="preserve">Отчет о расходах на реализацию муниципальной программы за счет всех источников финансирования </t>
  </si>
  <si>
    <t xml:space="preserve"> Заключен контракт на проект газоснабжения и газоснабжение на сумму 4500 тыс.руб. оплата предусмотрена поэтапная. В августе 2016 года заключен контракт на установку и пуско-наладочных работ электрической станции на сумму 400 тыс.руб. Так же до 31.12.2016 будет производиться начисление заработной платы, оплата налогов и расходы на коммунальные услуги.
</t>
  </si>
  <si>
    <t>готовятся пакет документов для проведения торгов</t>
  </si>
  <si>
    <t>заявка подана в Министерство образования КК на рассмотрение софинансирования</t>
  </si>
  <si>
    <t>оплата производится по факту начисления заработной платы,срок освоения до 25.12.2016г.</t>
  </si>
  <si>
    <t xml:space="preserve">запланировано на сентябрь </t>
  </si>
  <si>
    <r>
      <t xml:space="preserve">по результатам проведенных </t>
    </r>
    <r>
      <rPr>
        <b/>
        <sz val="10"/>
        <color theme="1"/>
        <rFont val="Calibri"/>
        <family val="2"/>
        <charset val="204"/>
        <scheme val="minor"/>
      </rPr>
      <t xml:space="preserve">эл.аукционов заключены </t>
    </r>
    <r>
      <rPr>
        <sz val="10"/>
        <color theme="1"/>
        <rFont val="Calibri"/>
        <family val="2"/>
        <scheme val="minor"/>
      </rPr>
      <t xml:space="preserve">след.контракты: </t>
    </r>
    <r>
      <rPr>
        <b/>
        <sz val="10"/>
        <color theme="1"/>
        <rFont val="Calibri"/>
        <family val="2"/>
        <charset val="204"/>
        <scheme val="minor"/>
      </rPr>
      <t>1 контракт от 17.03.2016г.</t>
    </r>
    <r>
      <rPr>
        <sz val="10"/>
        <color theme="1"/>
        <rFont val="Calibri"/>
        <family val="2"/>
        <scheme val="minor"/>
      </rPr>
      <t xml:space="preserve"> </t>
    </r>
    <r>
      <rPr>
        <b/>
        <sz val="10"/>
        <color theme="1"/>
        <rFont val="Calibri"/>
        <family val="2"/>
        <charset val="204"/>
        <scheme val="minor"/>
      </rPr>
      <t>на сумму 179,4 тыс.руб.</t>
    </r>
    <r>
      <rPr>
        <sz val="10"/>
        <color theme="1"/>
        <rFont val="Calibri"/>
        <family val="2"/>
        <scheme val="minor"/>
      </rPr>
      <t xml:space="preserve"> - услуги по предоставлению сцены и светового оборуд.-я;                                                </t>
    </r>
    <r>
      <rPr>
        <b/>
        <sz val="10"/>
        <color theme="1"/>
        <rFont val="Calibri"/>
        <family val="2"/>
        <charset val="204"/>
        <scheme val="minor"/>
      </rPr>
      <t>2 контракт от 03.06.2016г. на сумму 100,0 тыс.руб.</t>
    </r>
    <r>
      <rPr>
        <sz val="10"/>
        <color theme="1"/>
        <rFont val="Calibri"/>
        <family val="2"/>
        <scheme val="minor"/>
      </rPr>
      <t xml:space="preserve"> услуги светового и лиазерного проекционного шоу с прим.пиротех-х эффектов; </t>
    </r>
    <r>
      <rPr>
        <b/>
        <sz val="10"/>
        <color theme="1"/>
        <rFont val="Calibri"/>
        <family val="2"/>
        <charset val="204"/>
        <scheme val="minor"/>
      </rPr>
      <t xml:space="preserve">3  контракт от 10.06.2016г. на сумму 114 тыс.руб. </t>
    </r>
    <r>
      <rPr>
        <sz val="10"/>
        <color theme="1"/>
        <rFont val="Calibri"/>
        <family val="2"/>
        <scheme val="minor"/>
      </rPr>
      <t xml:space="preserve">услуги по предоставлнеию светодиодных экранов. Кроме того </t>
    </r>
    <r>
      <rPr>
        <b/>
        <sz val="10"/>
        <color theme="1"/>
        <rFont val="Calibri"/>
        <family val="2"/>
        <charset val="204"/>
        <scheme val="minor"/>
      </rPr>
      <t xml:space="preserve">прямыми договорами </t>
    </r>
    <r>
      <rPr>
        <sz val="10"/>
        <color theme="1"/>
        <rFont val="Calibri"/>
        <family val="2"/>
        <scheme val="minor"/>
      </rPr>
      <t xml:space="preserve">определено отработать: приобретение подарков по конкурсу куреней, приобретение баннеров, реквизита и худ.-оформит. расходы, оформления шарами </t>
    </r>
    <r>
      <rPr>
        <b/>
        <sz val="10"/>
        <color theme="1"/>
        <rFont val="Calibri"/>
        <family val="2"/>
        <charset val="204"/>
        <scheme val="minor"/>
      </rPr>
      <t>на сумму 100 тыс.руб.</t>
    </r>
    <r>
      <rPr>
        <sz val="10"/>
        <color theme="1"/>
        <rFont val="Calibri"/>
        <family val="2"/>
        <scheme val="minor"/>
      </rPr>
      <t xml:space="preserve">, услуги по организации праздничного феерверка </t>
    </r>
    <r>
      <rPr>
        <b/>
        <sz val="10"/>
        <color theme="1"/>
        <rFont val="Calibri"/>
        <family val="2"/>
        <charset val="204"/>
        <scheme val="minor"/>
      </rPr>
      <t>на сумму 150 тыс.руб.,</t>
    </r>
    <r>
      <rPr>
        <sz val="10"/>
        <color theme="1"/>
        <rFont val="Calibri"/>
        <family val="2"/>
        <scheme val="minor"/>
      </rPr>
      <t xml:space="preserve"> услуги по организации детской программы </t>
    </r>
    <r>
      <rPr>
        <b/>
        <sz val="10"/>
        <color theme="1"/>
        <rFont val="Calibri"/>
        <family val="2"/>
        <charset val="204"/>
        <scheme val="minor"/>
      </rPr>
      <t xml:space="preserve">на сумму 100 тыс.руб. </t>
    </r>
    <r>
      <rPr>
        <sz val="10"/>
        <color theme="1"/>
        <rFont val="Calibri"/>
        <family val="2"/>
        <charset val="204"/>
        <scheme val="minor"/>
      </rPr>
      <t>Для приглашения коллективов и звезд Российской эстрады планируется использовать</t>
    </r>
    <r>
      <rPr>
        <b/>
        <sz val="10"/>
        <color theme="1"/>
        <rFont val="Calibri"/>
        <family val="2"/>
        <charset val="204"/>
        <scheme val="minor"/>
      </rPr>
      <t xml:space="preserve"> 500 тыс.руб. </t>
    </r>
    <r>
      <rPr>
        <sz val="10"/>
        <color theme="1"/>
        <rFont val="Calibri"/>
        <family val="2"/>
        <charset val="204"/>
        <scheme val="minor"/>
      </rPr>
      <t>и разницу при проведении торгов</t>
    </r>
    <r>
      <rPr>
        <b/>
        <sz val="10"/>
        <color theme="1"/>
        <rFont val="Calibri"/>
        <family val="2"/>
        <charset val="204"/>
        <scheme val="minor"/>
      </rPr>
      <t xml:space="preserve"> 176,6 тыс.руб. </t>
    </r>
    <r>
      <rPr>
        <sz val="10"/>
        <color theme="1"/>
        <rFont val="Calibri"/>
        <family val="2"/>
        <charset val="204"/>
        <scheme val="minor"/>
      </rPr>
      <t xml:space="preserve">Срок выполнения мероприятия сентябрь, октябрь 2016г.   </t>
    </r>
    <r>
      <rPr>
        <sz val="10"/>
        <color theme="1"/>
        <rFont val="Calibri"/>
        <family val="2"/>
        <scheme val="minor"/>
      </rPr>
      <t xml:space="preserve"> </t>
    </r>
  </si>
  <si>
    <t>Капитальный и текущий ремонт, благоустройство территории, материально-техническое обеспечение МБУ ДО ДШИ г. Темрюк, МБУ ДО ДШИ ст-цы Тамань</t>
  </si>
  <si>
    <t>оказание медицинской помощи гражданам Украины и лиц без гражданства</t>
  </si>
  <si>
    <t>Приобретены в августе биотуалеты на сумму 300,0 тыс.руб. средства полностью освоены</t>
  </si>
  <si>
    <t>Получена лицензия 18.08.2016 года</t>
  </si>
  <si>
    <t>проектирование, строительство (реконструкция), ремонт автомобильных дорог за счет средств дорожного фонда</t>
  </si>
  <si>
    <t xml:space="preserve">Расходы на содержание учреждения в соответствии с утвержденным кассовым планом. Кроме того, закупки производятся в соответствии с запланированными сроками утвержденным планом графиком закупок товаров, работ и услуг на 2016 год. </t>
  </si>
  <si>
    <t xml:space="preserve">В течении 2016 года,        заключаются прямые договоры </t>
  </si>
  <si>
    <t>Организация отдыха, оздоровление детей проводится до 1 сентября 2016г., заключаются прямые договоры</t>
  </si>
  <si>
    <t>расходы осуществляются на содержание учреждения в соответствии с утвержденным кассовым планом на 2016г.</t>
  </si>
  <si>
    <t>установка системы стредец -мониторинго в образовательных учреждениях с сентября месяца. Все средства будут использованы в полном объеме.</t>
  </si>
  <si>
    <t>остаток средств 36 тыс.руб. будет использован в ноябре 2016г.</t>
  </si>
  <si>
    <t>средства будут использованы в полном объеме в ноябре 2016г.</t>
  </si>
  <si>
    <r>
      <t xml:space="preserve">Заключен муниципальный контракт на сумму 27,7 тыс.руб. </t>
    </r>
    <r>
      <rPr>
        <b/>
        <sz val="10"/>
        <color theme="1"/>
        <rFont val="Times New Roman"/>
        <family val="1"/>
        <charset val="204"/>
      </rPr>
      <t>Экономия 2,3 тыс.руб.</t>
    </r>
  </si>
  <si>
    <t>работа по формированию  конкурсной документации не проводилась. Срок размещения по плану графику перенесен на октябрь 2016г.</t>
  </si>
  <si>
    <r>
      <t xml:space="preserve">Заключены муниципальные контракты на сумму 238,598 тыс. руб. Согласно плана-графику 17.08.2016г. заказ размещен на эл. площадке www.zakupki.gov.ru  на сумму 135 тыс. руб. </t>
    </r>
    <r>
      <rPr>
        <b/>
        <sz val="10"/>
        <color theme="1"/>
        <rFont val="Times New Roman"/>
        <family val="1"/>
        <charset val="204"/>
      </rPr>
      <t>Экономия составляет 1,4 тыс. руб.</t>
    </r>
  </si>
  <si>
    <t xml:space="preserve">Заключены муниципальные контракты на сумму 70 тыс.руб., кроме того, на 10 тыс.руб. готовится пакет документов на котировки (размещение на сентябрь), на 20 тыс.руб. управлением образования по прямым договорам  приобретает баннеры.  </t>
  </si>
  <si>
    <t xml:space="preserve">25 июля 2016 года заключен договор на выполнение работ. Срок исполнения работ – 30 календарных дней. После получения ПСД запланирована проверка сметы в управлении ценообразования в строительстве КК.  После составления акта выполненных работ оплата будет произведена в течение 7 дней. </t>
  </si>
  <si>
    <t>заработная плата, прочие выплаты, услуги связи, транспортные, коммунальные, командировочные расходы</t>
  </si>
  <si>
    <r>
      <t xml:space="preserve">Работы выполнены и оплачены на сумму </t>
    </r>
    <r>
      <rPr>
        <b/>
        <sz val="10"/>
        <color theme="1"/>
        <rFont val="Calibri"/>
        <family val="2"/>
        <charset val="204"/>
        <scheme val="minor"/>
      </rPr>
      <t>309,4 тыс.руб.</t>
    </r>
    <r>
      <rPr>
        <sz val="10"/>
        <color theme="1"/>
        <rFont val="Calibri"/>
        <family val="2"/>
        <scheme val="minor"/>
      </rPr>
      <t xml:space="preserve"> по объекту: МБУ ДО ДШИ г.Темрюк. В отношении МБУ ДО ДШИ ст.Тамань - 30.08.2016г. была размещена заявка на выполнение работ на сумму </t>
    </r>
    <r>
      <rPr>
        <b/>
        <sz val="10"/>
        <color theme="1"/>
        <rFont val="Calibri"/>
        <family val="2"/>
        <charset val="204"/>
        <scheme val="minor"/>
      </rPr>
      <t>2029,7 тыс.руб.</t>
    </r>
    <r>
      <rPr>
        <sz val="10"/>
        <color theme="1"/>
        <rFont val="Calibri"/>
        <family val="2"/>
        <scheme val="minor"/>
      </rPr>
      <t>, аукцион не состоялся, внесены изменения в план-график, повторное размещение планируется на сентябрь.</t>
    </r>
  </si>
  <si>
    <t>Фестиваль героико-патриотической песни "Пою моя Россия", ноябрь 2016, Организация и проведение муниципального этапа краевых соревнований имени. Трошева, 8 октября 2016</t>
  </si>
  <si>
    <t>Проведение расширенного заседания молодежного Совета по профилактике наркомании, ноябрь 2016 года</t>
  </si>
  <si>
    <t>Изготовление печатной продукции с полезными телефонами, октябрь 2016</t>
  </si>
  <si>
    <t>Изготовление печатной продукции с указанием "телефонов доверия", октябрь 2016</t>
  </si>
  <si>
    <t>Изготовление печатной продукции, декабрь 2016</t>
  </si>
  <si>
    <t>Организация трудоустройства в каникулярный период, ноябрь 2016</t>
  </si>
  <si>
    <t>Организация совещания со специалистаим по работе с молодежью городского и сельских поселений по итогам работы 2016 года, декабрь 2016</t>
  </si>
  <si>
    <t>Изготовление плакатов, октябрь 2016</t>
  </si>
  <si>
    <r>
      <rPr>
        <b/>
        <sz val="9"/>
        <color theme="1"/>
        <rFont val="Calibri"/>
        <family val="2"/>
        <charset val="204"/>
        <scheme val="minor"/>
      </rPr>
      <t>Остаток на 01.09.2016г. - 4118,7 тыс.руб.</t>
    </r>
    <r>
      <rPr>
        <sz val="9"/>
        <color theme="1"/>
        <rFont val="Calibri"/>
        <family val="2"/>
        <scheme val="minor"/>
      </rPr>
      <t>, из них планируется приобретение: ГСМ - на 2281,9 тыс.руб. (поставка 2 полуг.2016г.), автошины - на 135,2 тыс.руб. (котировки на сентябрь), приобретение автомобилей - на 1499,3 тыс.руб. (аукцион на сентябрь 2016г.), прочие расходы по содержанию транспорта (страхование, услуги автостоянки, тех.обслуживание, тех.осмотр автомобилей и др.) на 202,3 тыс.руб.</t>
    </r>
  </si>
  <si>
    <r>
      <rPr>
        <b/>
        <sz val="9"/>
        <color theme="1"/>
        <rFont val="Calibri"/>
        <family val="2"/>
        <charset val="204"/>
        <scheme val="minor"/>
      </rPr>
      <t>Остаток на 01.09.2016г. - 8353,7 тыс.руб.</t>
    </r>
    <r>
      <rPr>
        <sz val="9"/>
        <color theme="1"/>
        <rFont val="Calibri"/>
        <family val="2"/>
        <scheme val="minor"/>
      </rPr>
      <t>, из них планируется приобретение: офисной мебели - на 1663,0 тыс.руб. (аукцион на сентябрь), канцтовары - на 634,2 тыс.руб. (аукцион на сентябрь), ремонт гаражей - на 640,8 тыс.руб. (аукцион на сентябрь 2016г.), оплата коммунального обслуживания,  - на 2110,1 тыс.руб., прочие расходы на административно-хозяйственное обслуживание (по договорам у единственного источника) - 3305,6 тыс.руб.</t>
    </r>
  </si>
  <si>
    <t>повышение квалификации работников МБУЗ ЦРБ</t>
  </si>
  <si>
    <t>по состоянию на 1 октября 2016 года</t>
  </si>
  <si>
    <t>13 июля 2016 года заключен контракт № 0318300008816000262-0060832-01 на выполнение данных работ с ООО "ОМЕГА СТРОЙ", срок выполнения работ с момента подписания контракта в течение 35 рабочих дней. Работы приняты. Освоение средств до 31.10.2016г.</t>
  </si>
  <si>
    <t>25 июля 2016 года заключен договор на выполнение работ. Срок исполнения работ – 30 календарных дней. После получения ПСД запланирована проверка сметы в управлении ценообразования в строительстве КК.  После составления акта выполненных работ оплата будет произведена в течение 7 дней. Освоение средств  до 31.10.2016г.</t>
  </si>
  <si>
    <r>
      <t xml:space="preserve">Размещены извещения о проведении эл. аукциона: 23.09.2016г. для закупки </t>
    </r>
    <r>
      <rPr>
        <b/>
        <sz val="9"/>
        <color theme="1"/>
        <rFont val="Calibri"/>
        <family val="2"/>
        <charset val="204"/>
        <scheme val="minor"/>
      </rPr>
      <t xml:space="preserve"> </t>
    </r>
    <r>
      <rPr>
        <sz val="9"/>
        <color theme="1"/>
        <rFont val="Calibri"/>
        <family val="2"/>
        <scheme val="minor"/>
      </rPr>
      <t xml:space="preserve">     аппарата для дробления камней 2300 тыс.руб., 27.09.2016г.  для закупки стола хирургического 740 тыс.руб., 30.09.2016г. для закупки автомобиля для главного врача на сумму 600 тыс.руб. </t>
    </r>
    <r>
      <rPr>
        <b/>
        <sz val="9"/>
        <color theme="1"/>
        <rFont val="Calibri"/>
        <family val="2"/>
        <charset val="204"/>
        <scheme val="minor"/>
      </rPr>
      <t>Освоение средств запланировано на 15.12.2016г.</t>
    </r>
  </si>
  <si>
    <t xml:space="preserve">Заключен контракт на
7 887,94 тыс.руб. на выполнение СМР (профинансировано 6846,51 тыс.руб.,  использовано 3846,51 тыс.руб.), остаток средств 1200 тыс.руб. будет использован на приобретение оборудования. </t>
  </si>
  <si>
    <t>формируется заявка на финансирование в ЦБ администрации МО ТР на 45,3 тыс.руб., освоение средств в октябре 2016г.</t>
  </si>
  <si>
    <r>
      <t xml:space="preserve">Поданы заявки на финансирование на сумму 1 038 328,66 рублей. </t>
    </r>
    <r>
      <rPr>
        <b/>
        <sz val="10"/>
        <color theme="1"/>
        <rFont val="Calibri"/>
        <family val="2"/>
        <charset val="204"/>
        <scheme val="minor"/>
      </rPr>
      <t>Остаток средств программы 91 971,34 рублей</t>
    </r>
  </si>
  <si>
    <t>21сентября 2016 года размещено, опубликовано извещение  о проведении электронного аукциона для закупки   № 0318300008816000506 на сумму 1100 тыс. руб. Освоение средств запланировано на 15.12.2016.</t>
  </si>
  <si>
    <t>27 сентября 2016 года размещено, опубликовано извещение  о проведении электронного аукциона для закупки № 0318300008816000506 на сумму 700 тыс.руб.. Освоение средств запланировано на 15.12.2016</t>
  </si>
  <si>
    <t>27 сентября 2016 г. размещено, опубликовано извещение  о проведении электронного аукциона для закупки   № 0318300008816000508. (монтаж тревожных сигнализаций на 57,0 тыс. руб.) Освоение средств запланировано на 15.12.2016.</t>
  </si>
  <si>
    <t xml:space="preserve">Расходы осуществляются согласно утвержденному кассовому плану:ЗАРАБОТНАЯ ПЛАТА  з/п за октябрь: 1 пол. месяца- 14.09.2016г.(460,7), 2 пол. месяца-01.11.2016г.(460,7);   з/пл за ноябрь:1 пол. месяца- 16.11.2016г.(460,7), 2 пол. месяца-01.12.2016г.(460,7);   з/пл за декабрь: 1 пол. месяца- 16.12.2016г.(460,7), 2 пол. месяца-30.12.2016г.(460,7). ПОСОБИЯ ДО 3 ЛЕТ: за октябрь: 01.11.2016г. (0,15); за ноябрь: 01.12.2016г. (0,15); за декабрь: 30.12.2016г. (0,4). ПРОЖИВАНИЕ ПРИ СЛУЖЕБНЫХ КОМАНДИРОВКАХ:   октябрь-31.10.2016г (24,0) ноябрь-30.11.2016 (15,0) декабрь -16.12.2016г (9,5)  Транспортные расходы  октябрь: 30.09.2016г. (9,0);    ноябрь: 30.11.2016г. (7,0);    декабрь: 16.12.2016г. (6,0). Суточные: октябрь-31.10.2016г(0,8), ноябрь -30.11.2016, декабрь  -16.12.2016г(0,2). НАЧИСЛЕНИЯ на  з/пл за октябрь: 01.11.2016г.(272,4);  за ноябрь: 12.2016г.(272,4);   за декабрь: 30.12.2016г.(272,4). УСЛУГИ СВЯЗИ:  октябрь: 05.10.2016г. (29,4) ноябрь: 07.11.2016г. (29.4) декабрь:06.12.2016г.(15,3)     ЗАПРАВКА КАРТРИДЖЕЙ -октябрь: 05.10.2016г. (10,0);  ноябрь: 18.11.2016г. (8,2);  РЕМОНТ  И ТЕХОБСЛУЖИВАНИЕ ВЫЧИСЛИТ.ТЕХНИКИ    октябрь: 28.10.2016г. (9,6). ОБУЧЕНИЕ -октябрь: 10.10.2016г. (10,0)ноябрь: 21.11.2016г. (8,0)   декабрь -15.12.2016 (6,7)         ПОДПИСКА октябрь: 14.10.2016г. (2,6) ноябрь: 10.11.2016г. (19,9)           расчет платы по негат. воздействию на окруж. среду декабрь: 28.12.2016г. (0,4).    НАЛОГ НА ИМУЩЕСТВО-октябрь 18.10.2016г(0,6)    ЧЛЕНСКИЙ ВЗНОС -октябрь 16.10 2016г.(15,0)       НАЛОГ ЗА НЕГАТИВНОЕ ВОЗД.НА  ОКРУЖ.СРЕДУ-    октябрь 2016г 07.10.2016г.(1,4)    ПРИОБРЕТЕНИЕ МЕБЕЛИ- октябрь 31.10.2016г. (8,0).   </t>
  </si>
  <si>
    <t>снято 1360,8 тыс.руб. решением сессии Совета МО ТР в сентябре 2016г.</t>
  </si>
  <si>
    <t>снято 50,0 тыс.руб. решением сессии Совета МО ТР в сентябре 2016г.</t>
  </si>
  <si>
    <t>продлен срок сдачи объекта ДОУ ст. Старотитаровской до получения лицензии</t>
  </si>
  <si>
    <t>заключаются прямые договора, срок освоения до 01.11.2016г.</t>
  </si>
  <si>
    <t>оплата будет произведена до 01.11.2016г. по МБДОУ №14,17</t>
  </si>
  <si>
    <t>мероприятия проведены</t>
  </si>
  <si>
    <t xml:space="preserve">срок освоения в ноябре </t>
  </si>
  <si>
    <t>срок освоения до 01.11.2016г. (учеба будет проходить в октябре по электробезопасности)</t>
  </si>
  <si>
    <t>В настоящее время выполняются работы МБУСОШ № 12,27. Срок выполнения мероприятия полного освоения средств до 01.11.2016г.</t>
  </si>
  <si>
    <t>заключаются прямые договора на ремонт пожарной сигнализации срок освоения до 01.11.2016г.</t>
  </si>
  <si>
    <t xml:space="preserve">оплата производиться согласно графику платежей. </t>
  </si>
  <si>
    <t>ремонт ограждения СОШ № 2</t>
  </si>
  <si>
    <t xml:space="preserve">Ремонт ограждения МБУСОШ № 10 (Торги состоялись на сумму 453,7 тыс.руб., остаток средств 185,1 тыс.руб. перенаправлен на ремонт пожарной сигнализации МБДОУ № 29). </t>
  </si>
  <si>
    <r>
      <rPr>
        <b/>
        <sz val="10"/>
        <color theme="1"/>
        <rFont val="Calibri"/>
        <family val="2"/>
        <charset val="204"/>
        <scheme val="minor"/>
      </rPr>
      <t>30 тыс.руб. сняты</t>
    </r>
    <r>
      <rPr>
        <sz val="10"/>
        <color theme="1"/>
        <rFont val="Calibri"/>
        <family val="2"/>
        <scheme val="minor"/>
      </rPr>
      <t xml:space="preserve"> Решением сессии Совета МО ТР в сентябре 2016г.</t>
    </r>
  </si>
  <si>
    <r>
      <t xml:space="preserve">ВЫПОЛНЕНО. </t>
    </r>
    <r>
      <rPr>
        <b/>
        <sz val="10"/>
        <color theme="1"/>
        <rFont val="Times New Roman"/>
        <family val="1"/>
        <charset val="204"/>
      </rPr>
      <t>50 тыс.руб. сняты</t>
    </r>
    <r>
      <rPr>
        <sz val="10"/>
        <color theme="1"/>
        <rFont val="Times New Roman"/>
        <family val="1"/>
        <charset val="204"/>
      </rPr>
      <t xml:space="preserve"> решением сессии Совета МО ТР в сентябре 2016г.</t>
    </r>
  </si>
  <si>
    <t>аукцион в сентябре, заключение контракта и оплата в октябре</t>
  </si>
  <si>
    <t>Обеспечение доступа маломобильных групп населения в здании МБУК "Межпоселенческая библиотека"</t>
  </si>
  <si>
    <t>Оснащение оборудованием амбулатории врача общей практики в поселке За Родину Темрюкского района</t>
  </si>
  <si>
    <t>Оставшиеся денежные средства будут освоены в октябре в сумме 6,2 тыс.руб.</t>
  </si>
  <si>
    <r>
      <t xml:space="preserve">Заключены и оплачены контракты на проведение технической инвентаризации: на общую сумму 268,0 тыс.руб (20,0 тыс.руб., 50,0 тыс.руб., 198,0 тыс.руб.). На подписи у главы контракт на сумму 60,0 тыс.руб. и на согласовании контракт на сумму 190,49455 тыс.руб. </t>
    </r>
    <r>
      <rPr>
        <b/>
        <u/>
        <sz val="10"/>
        <color theme="1"/>
        <rFont val="Times New Roman"/>
        <family val="1"/>
        <charset val="204"/>
      </rPr>
      <t>Экономия средств составит 74605,45 руб.</t>
    </r>
  </si>
  <si>
    <r>
      <t xml:space="preserve">Заключены контракты на кадастровые работы на сумму 248,0 тыс.руб. (от 11.04.2016 -  98,0 тыс.руб, от 8.04.2016 г. 50,0 тыс.руб., от 11.07.2016 г. - 100,0 тыс.руб.) Экономия составит </t>
    </r>
    <r>
      <rPr>
        <b/>
        <u/>
        <sz val="10"/>
        <color theme="1"/>
        <rFont val="Times New Roman"/>
        <family val="1"/>
        <charset val="204"/>
      </rPr>
      <t>797,8 тыс.руб.</t>
    </r>
  </si>
  <si>
    <t xml:space="preserve">Размещены извещения на определение поставщика ЭА: 1149,555 тыс.руб. х 10 квартир = 11495,55 тыс.руб. на  приобретение жилых помещений для детей сирот. Аукцион состоится 21.10.2016 г. Контракт на приобретение планируется заключить в первой декаде ноября 2016 года </t>
  </si>
  <si>
    <r>
      <t xml:space="preserve">Размещены извещения на приобретение двух 2-х комнатных квартир стоимостью по 2,2  тыс.руб. на общую сумму 4,4 тыс.руб. Согласно протокола от 10.10.2016 г. аукцион не состоялся: не подано ни одной заявки. Планируем разместить извещение на определение поставщика квартир в середине октября стоимостью: 2,2 тыс.руб., 2,2 тыс.руб., 2,3 тыс.руб., 1,45 тыс.руб. </t>
    </r>
    <r>
      <rPr>
        <b/>
        <u/>
        <sz val="10"/>
        <color theme="1"/>
        <rFont val="Times New Roman"/>
        <family val="1"/>
        <charset val="204"/>
      </rPr>
      <t>Экономия подлежащая возврату -  3,355 тыс.руб.</t>
    </r>
  </si>
  <si>
    <t xml:space="preserve">Конкурсная документация на сумму 353,807 тыс.руб. в МКУ "МЗ" направлена в конце сентября до 30 сентября не размещено извещение. </t>
  </si>
  <si>
    <t xml:space="preserve">Экономия  средств составит -  285,79201 тыс.руб. </t>
  </si>
  <si>
    <t>Подтверждена потребность на заключение контракта в сумме 515,5 тыс.руб. (передача неисключительных прав САПР ГИС для УА и Г) 473,194 тыс.руб.  - средства финуправления</t>
  </si>
  <si>
    <t xml:space="preserve">Экономия  средств составит -  105,0 тыс.руб. </t>
  </si>
  <si>
    <t>Заключены контракты на общую сумму 996,7 тыс.руб. остаток средств 61,0 тыс.руб. планируется потратить на открытки к Новому году и Рождеству (34,0 тыс.руб), 27 тыс.руб. -  подготовка к Новому году. Средства будут освоены в полном объеме.</t>
  </si>
  <si>
    <r>
      <t>Состоялись торги на сумму 39336,6 рублей, оплата в октябре 2016года, э</t>
    </r>
    <r>
      <rPr>
        <b/>
        <sz val="10"/>
        <color theme="1"/>
        <rFont val="Times New Roman"/>
        <family val="1"/>
        <charset val="204"/>
      </rPr>
      <t>кономия</t>
    </r>
    <r>
      <rPr>
        <sz val="10"/>
        <color theme="1"/>
        <rFont val="Times New Roman"/>
        <family val="1"/>
        <charset val="204"/>
      </rPr>
      <t xml:space="preserve"> по результатам торгов составила </t>
    </r>
    <r>
      <rPr>
        <b/>
        <sz val="10"/>
        <color theme="1"/>
        <rFont val="Times New Roman"/>
        <family val="1"/>
        <charset val="204"/>
      </rPr>
      <t>10663,4 рублей.</t>
    </r>
    <r>
      <rPr>
        <sz val="10"/>
        <color theme="1"/>
        <rFont val="Times New Roman"/>
        <family val="1"/>
        <charset val="204"/>
      </rPr>
      <t xml:space="preserve"> Подготовлена служебная записка от 30.09.2016г. № 18-298/16-48 "О снятии денежных средств".</t>
    </r>
  </si>
  <si>
    <r>
      <t xml:space="preserve">заключен контракт на сумму 558,0 тыс.руб., </t>
    </r>
    <r>
      <rPr>
        <b/>
        <sz val="10"/>
        <color theme="1"/>
        <rFont val="Times New Roman"/>
        <family val="1"/>
        <charset val="204"/>
      </rPr>
      <t>экономия составляет 42,0 тыс.руб.</t>
    </r>
  </si>
  <si>
    <t>заключен контракт на сумму 90,0 тыс. руб.</t>
  </si>
  <si>
    <r>
      <t xml:space="preserve">заключен контракт на сумму 9,5 тыс.руб., </t>
    </r>
    <r>
      <rPr>
        <b/>
        <sz val="10"/>
        <color theme="1"/>
        <rFont val="Times New Roman"/>
        <family val="1"/>
        <charset val="204"/>
      </rPr>
      <t xml:space="preserve">экономия составляет 13,8 тыс.руб. </t>
    </r>
  </si>
  <si>
    <r>
      <t xml:space="preserve">заключен контракт на приобретение термосов на сумму 29330,1 руб. </t>
    </r>
    <r>
      <rPr>
        <b/>
        <sz val="10"/>
        <color theme="1"/>
        <rFont val="Times New Roman"/>
        <family val="1"/>
        <charset val="204"/>
      </rPr>
      <t>Экономия составила 669,9 рублей.</t>
    </r>
  </si>
  <si>
    <r>
      <rPr>
        <b/>
        <sz val="10"/>
        <color theme="1"/>
        <rFont val="Times New Roman"/>
        <family val="1"/>
        <charset val="204"/>
      </rPr>
      <t>экономия</t>
    </r>
    <r>
      <rPr>
        <sz val="10"/>
        <color theme="1"/>
        <rFont val="Times New Roman"/>
        <family val="1"/>
        <charset val="204"/>
      </rPr>
      <t xml:space="preserve"> средств в результате проведенного запроса котировок </t>
    </r>
    <r>
      <rPr>
        <b/>
        <sz val="10"/>
        <color theme="1"/>
        <rFont val="Times New Roman"/>
        <family val="1"/>
        <charset val="204"/>
      </rPr>
      <t>составила 6,7 тыс.рублей.</t>
    </r>
  </si>
  <si>
    <r>
      <t xml:space="preserve">Реализация данного мероприятия планируется на 2017 год. </t>
    </r>
    <r>
      <rPr>
        <sz val="10"/>
        <color theme="1"/>
        <rFont val="Times New Roman"/>
        <family val="1"/>
        <charset val="204"/>
      </rPr>
      <t>Сумма 800,0 тыс.руб. снята с программы решением сессии Совета МО ТР в сентябре 2016 года.</t>
    </r>
    <r>
      <rPr>
        <b/>
        <sz val="10"/>
        <color theme="1"/>
        <rFont val="Times New Roman"/>
        <family val="1"/>
        <charset val="204"/>
      </rPr>
      <t xml:space="preserve"> </t>
    </r>
  </si>
  <si>
    <t>субсидия на иные цели для возмещения федеральных средств по акту проверки расходов, направленных на финансовое обеспечение по временному социально-бытовому обустройству лиц</t>
  </si>
  <si>
    <t>На оставшуюся сумму 35,2 тыс. руб. заключен догобор на обучение 6 (шести) муниципальных служащих по 44-ФЗ. Срок обучения с 18 октября по 3 ноября 2016 года.</t>
  </si>
  <si>
    <t>сумма 211,2 тыс.руб. снята решением сессии Совета МО ТР в сентябре 2016 года</t>
  </si>
  <si>
    <t xml:space="preserve">выплачивается в соответствии с положением о порядке выплаты данной надбавки, срок исполнения 31.12.2016г. </t>
  </si>
  <si>
    <t xml:space="preserve"> ежемесячная выплата к з/плате молодым специалистам (начиная с июля по декабрь 2016г.)</t>
  </si>
  <si>
    <t>Денежная выплата стимулирующего характера отдельным категориям работников муниципальных физкультурно-спортивных учреждений – запланировано 820,3, реализовано 578,2 тыс.руб., выплаты осуществляются ежемесячно с начислением заработной платы</t>
  </si>
  <si>
    <t xml:space="preserve">В сентябре приобретены материальные запасы на сумму 27,0, Выплата заработной платы будет выплачиваться ежемесячно.                       </t>
  </si>
  <si>
    <t xml:space="preserve">Софинансирование 5% на повышение заработной платы педработников запланировано 282,4, реализовано 198,8. выплаты осуществляются ежемесячно с начислением з/платы </t>
  </si>
  <si>
    <t xml:space="preserve"> Остаток средств 49 тыс.руб. запланировано реализовать в период октябрь-ноябрь при проведении районных спортивно-массовых мероприятий</t>
  </si>
  <si>
    <t xml:space="preserve"> В сентябре 2016 года  заключен контракт на обслуживание котельной и произведены пуско-наладочные работы. Так же до 31.12.2016 будет производиться начисление заработной платы, оплата налогов и расходы на коммунальные услуги.
</t>
  </si>
  <si>
    <t xml:space="preserve">Информация о выделенных и используемых средствах по муниципальным программам, реализуемых в 2016 году по состоянию на 1 октября 2016 года </t>
  </si>
  <si>
    <t>фактически расхода по данному мероприятию нет, отражен объем  финансирования на 1.10.2016г., которые  находятся на расчетном счету учреждения</t>
  </si>
  <si>
    <r>
      <rPr>
        <b/>
        <sz val="10"/>
        <color theme="1"/>
        <rFont val="Calibri"/>
        <family val="2"/>
        <charset val="204"/>
        <scheme val="minor"/>
      </rPr>
      <t>374,8</t>
    </r>
    <r>
      <rPr>
        <sz val="10"/>
        <color theme="1"/>
        <rFont val="Calibri"/>
        <family val="2"/>
        <scheme val="minor"/>
      </rPr>
      <t xml:space="preserve"> тыс.руб., в том числе:  переходящие с 2015 года контракты по изготовлению паспорта безопасности и плана по предупреждению и ликвидации разливов нефти и нефтепродуктов на сумму </t>
    </r>
    <r>
      <rPr>
        <b/>
        <sz val="10"/>
        <color theme="1"/>
        <rFont val="Calibri"/>
        <family val="2"/>
        <charset val="204"/>
        <scheme val="minor"/>
      </rPr>
      <t xml:space="preserve">247,3 </t>
    </r>
    <r>
      <rPr>
        <sz val="10"/>
        <color theme="1"/>
        <rFont val="Calibri"/>
        <family val="2"/>
        <scheme val="minor"/>
      </rPr>
      <t xml:space="preserve">тыс.руб. (оплачено в июле - 106,8 тыс.руб., в августе - 140,5 тыс.руб.), </t>
    </r>
    <r>
      <rPr>
        <b/>
        <sz val="10"/>
        <color theme="1"/>
        <rFont val="Calibri"/>
        <family val="2"/>
        <charset val="204"/>
        <scheme val="minor"/>
      </rPr>
      <t>прочие расходы 127,5</t>
    </r>
    <r>
      <rPr>
        <sz val="10"/>
        <color theme="1"/>
        <rFont val="Calibri"/>
        <family val="2"/>
        <scheme val="minor"/>
      </rPr>
      <t xml:space="preserve"> тыс.руб. (налоги транспортный, имущество, экология = 5,0 тыс.руб., обучение по ТБ и пожарному минимуму - 2,05 тыс.руб.,, ОСАГО - 5 тыс.руб., программное обеспечение "Антивирус" - 104,5 тыс.руб., обучение по 44-фз - 10,95 тыс.руб.). </t>
    </r>
  </si>
  <si>
    <t>по факту предоставления документов,срок освоение до 01.11.2016г.</t>
  </si>
  <si>
    <t>срок освоения до 01.11.2016г. (заключаются прямые договора, ведутся работы)</t>
  </si>
  <si>
    <r>
      <t>мероприятия проведены. Э</t>
    </r>
    <r>
      <rPr>
        <b/>
        <sz val="10"/>
        <rFont val="Calibri"/>
        <family val="2"/>
        <charset val="204"/>
        <scheme val="minor"/>
      </rPr>
      <t xml:space="preserve">кономия составила 13,9 тыс. руб. </t>
    </r>
    <r>
      <rPr>
        <sz val="10"/>
        <rFont val="Calibri"/>
        <family val="2"/>
        <charset val="204"/>
        <scheme val="minor"/>
      </rPr>
      <t>планируется перераспределение между другими мероприятиями</t>
    </r>
  </si>
  <si>
    <r>
      <t xml:space="preserve">мероприятия проведены. </t>
    </r>
    <r>
      <rPr>
        <b/>
        <sz val="10"/>
        <rFont val="Calibri"/>
        <family val="2"/>
        <charset val="204"/>
        <scheme val="minor"/>
      </rPr>
      <t xml:space="preserve">Экономия составила 36 400 руб. </t>
    </r>
    <r>
      <rPr>
        <sz val="10"/>
        <rFont val="Calibri"/>
        <family val="2"/>
        <charset val="204"/>
        <scheme val="minor"/>
      </rPr>
      <t>планируется перераспреление между другими мероприятиями.</t>
    </r>
  </si>
  <si>
    <r>
      <t xml:space="preserve">оплачено, </t>
    </r>
    <r>
      <rPr>
        <b/>
        <sz val="10"/>
        <rFont val="Calibri"/>
        <family val="2"/>
        <charset val="204"/>
        <scheme val="minor"/>
      </rPr>
      <t xml:space="preserve">экономия средств составляет 4200 руб. </t>
    </r>
    <r>
      <rPr>
        <sz val="10"/>
        <rFont val="Calibri"/>
        <family val="2"/>
        <charset val="204"/>
        <scheme val="minor"/>
      </rPr>
      <t xml:space="preserve">планируется перераспределение между другими мероприятиями </t>
    </r>
  </si>
  <si>
    <t xml:space="preserve">27.09.2016г. размещены на торги   пакеты документов на приобретение: ценных подарков (мобильные устройства) на сумму 349 тыс.руб., лент на сумму 20,1 тыс.руб., цветов на сумму 40,1 тыс.руб. Кроме того, планируемый пакет документов на приобретение подарочных ваз на сумму 110 тыс. руб. в сентябре не размещен. </t>
  </si>
  <si>
    <r>
      <t>Заключены муниипальные контракты со сроком исполнения декабрь 2016 года на общую сумму</t>
    </r>
    <r>
      <rPr>
        <b/>
        <sz val="10"/>
        <color theme="1"/>
        <rFont val="Times New Roman"/>
        <family val="1"/>
        <charset val="204"/>
      </rPr>
      <t xml:space="preserve"> 925,9 тыс. руб.</t>
    </r>
    <r>
      <rPr>
        <sz val="10"/>
        <color theme="1"/>
        <rFont val="Times New Roman"/>
        <family val="1"/>
        <charset val="204"/>
      </rPr>
      <t xml:space="preserve">, в т.ч.:                                                                                         - на сумму 469,9 тыс.руб. информирование населения района о деят-ти исполнит. и представит-х органов местного самоуправ-ния в эл. средствах массовой информации;                                            - на сумму 300,3 тыс.руб. опубликование мун-х правовых актов и иных офиц-х докум-в в печатном издании "Вестник органов самоуправ-ния МО ТР";                                               - на сумму 155,7 тыс.руб.   ;                              Исполнен контракт </t>
    </r>
    <r>
      <rPr>
        <b/>
        <sz val="10"/>
        <color theme="1"/>
        <rFont val="Times New Roman"/>
        <family val="1"/>
        <charset val="204"/>
      </rPr>
      <t>на сумму 1100 т</t>
    </r>
    <r>
      <rPr>
        <sz val="10"/>
        <color theme="1"/>
        <rFont val="Times New Roman"/>
        <family val="1"/>
        <charset val="204"/>
      </rPr>
      <t xml:space="preserve">ыс.руб.; В октябре планируется размещение заявки на торги на подписку на периодические издания </t>
    </r>
    <r>
      <rPr>
        <b/>
        <sz val="10"/>
        <color theme="1"/>
        <rFont val="Times New Roman"/>
        <family val="1"/>
        <charset val="204"/>
      </rPr>
      <t>на сумму 192,2 т</t>
    </r>
    <r>
      <rPr>
        <sz val="10"/>
        <color theme="1"/>
        <rFont val="Times New Roman"/>
        <family val="1"/>
        <charset val="204"/>
      </rPr>
      <t xml:space="preserve">ыс.руб.                        В результате регистрации сайта в качестве "СМИ" </t>
    </r>
    <r>
      <rPr>
        <b/>
        <sz val="10"/>
        <color theme="1"/>
        <rFont val="Times New Roman"/>
        <family val="1"/>
        <charset val="204"/>
      </rPr>
      <t>общая сумма экономии</t>
    </r>
    <r>
      <rPr>
        <sz val="10"/>
        <color theme="1"/>
        <rFont val="Times New Roman"/>
        <family val="1"/>
        <charset val="204"/>
      </rPr>
      <t xml:space="preserve"> по программе составляет </t>
    </r>
    <r>
      <rPr>
        <b/>
        <sz val="10"/>
        <color theme="1"/>
        <rFont val="Times New Roman"/>
        <family val="1"/>
        <charset val="204"/>
      </rPr>
      <t>515,9 тыс.руб.</t>
    </r>
  </si>
  <si>
    <t>После подписания соглашения с краевым департаментом будет открыт прием заявлений на субсидирование. Реализация мероприятий запланирована на 3-4 кв. текущего года.</t>
  </si>
  <si>
    <t>Денежные средства будут перенаправлены на субсидирование МСП</t>
  </si>
  <si>
    <r>
      <t xml:space="preserve">Заключен контракт на приобретение мобильных устройств победителям конкурса №0318300008816000418-0064426-01 от 22.09.2016 г. на сумму 182,12223 тыс.руб., осуществлена поставка товара в срок. В стадии заключения контракт на поставку цветов на сумму 10,575 тыс.руб., Заключен контракт №415/16 от 05.10.2016 г на сумму 17,600 тыс.руб. подписан акт выполненных работ 5.10.2016 г. </t>
    </r>
    <r>
      <rPr>
        <b/>
        <u/>
        <sz val="10"/>
        <color theme="1"/>
        <rFont val="Times New Roman"/>
        <family val="1"/>
        <charset val="204"/>
      </rPr>
      <t>Экономия составит 90,90277 тыс.руб. средства будут перенаправлены на субсидирование МСП</t>
    </r>
  </si>
  <si>
    <t>Заключен договор №26-16/419 от 23.09.2016  на проведение обучающего семинара в сумме 35,0 тыс.руб. Проведен семинар 7 октября 2016 года. Акт выполненных работ будет представлен 12.10.2016 года.</t>
  </si>
  <si>
    <r>
      <t xml:space="preserve">модернизация инвестпортала - 78,0 тыс.руб.,заключен контракт на изготовление сувенирной продукции на сумму 90,7717 тыс.руб. и раздаточного материала на сумму 116,250 тыс.руб., состоялась котировка на мультимедийную продукцию на сумму 187,0 тыс.руб.  протокол от 09.08.2016 г. </t>
    </r>
    <r>
      <rPr>
        <b/>
        <sz val="10"/>
        <color theme="1"/>
        <rFont val="Times New Roman"/>
        <family val="1"/>
        <charset val="204"/>
      </rPr>
      <t>1764,4783 тыс.руб. сняты</t>
    </r>
    <r>
      <rPr>
        <sz val="10"/>
        <color theme="1"/>
        <rFont val="Times New Roman"/>
        <family val="1"/>
        <charset val="204"/>
      </rPr>
      <t xml:space="preserve"> решением сессии Совета МО ТР в сентябре 2016г. </t>
    </r>
    <r>
      <rPr>
        <b/>
        <u/>
        <sz val="10"/>
        <color theme="1"/>
        <rFont val="Times New Roman"/>
        <family val="1"/>
        <charset val="204"/>
      </rPr>
      <t xml:space="preserve">Остаток средств 26,0 тыс.руб. оплата инвестпортала ежемесячно 6,5 тыс.руб. </t>
    </r>
    <r>
      <rPr>
        <sz val="10"/>
        <color theme="1"/>
        <rFont val="Times New Roman"/>
        <family val="1"/>
        <charset val="204"/>
      </rPr>
      <t>(сентябрь-декабрь)</t>
    </r>
  </si>
  <si>
    <t xml:space="preserve"> договор на проживание в гостинице на сумму 230,670 тыс.руб., регистрация участников общая сумма - 265,0 тыс руб. контракты оплачены.</t>
  </si>
  <si>
    <t>Расходы на содержание учреждения в соответствии с утвержденным кассовым планом. Приобретения канцтоваров - декабрь 2016 г. Обучение 2-х специалистов - октябрь 2016г.</t>
  </si>
  <si>
    <r>
      <t xml:space="preserve">Размещение заказа в октябре 2016 г. </t>
    </r>
    <r>
      <rPr>
        <b/>
        <u/>
        <sz val="10"/>
        <color theme="1"/>
        <rFont val="Times New Roman"/>
        <family val="1"/>
        <charset val="204"/>
      </rPr>
      <t>Экономия 5644,5 тыс.руб.</t>
    </r>
  </si>
  <si>
    <r>
      <t xml:space="preserve">Контракт №0318300008816000426-0064426-01 от 28.09.2016 года на сумму 1600,0 тыс.руб. проведение археологии до 28.10.2016 г работы </t>
    </r>
    <r>
      <rPr>
        <b/>
        <u/>
        <sz val="10"/>
        <color theme="1"/>
        <rFont val="Times New Roman"/>
        <family val="1"/>
        <charset val="204"/>
      </rPr>
      <t>Сумма экономии 2587,3 тыс.руб.</t>
    </r>
  </si>
  <si>
    <r>
      <t xml:space="preserve">контракты подписаны, ведутся работы: ремонт зданий мировых судей </t>
    </r>
    <r>
      <rPr>
        <b/>
        <sz val="10"/>
        <color theme="1"/>
        <rFont val="Times New Roman"/>
        <family val="1"/>
        <charset val="204"/>
      </rPr>
      <t>- 1,8 млн.руб. (ждем проект),</t>
    </r>
    <r>
      <rPr>
        <sz val="10"/>
        <color theme="1"/>
        <rFont val="Times New Roman"/>
        <family val="1"/>
        <charset val="204"/>
      </rPr>
      <t xml:space="preserve"> ул. Ленина, 14 - </t>
    </r>
    <r>
      <rPr>
        <b/>
        <sz val="10"/>
        <color theme="1"/>
        <rFont val="Times New Roman"/>
        <family val="1"/>
        <charset val="204"/>
      </rPr>
      <t>1,1 млн.руб. (оплачен)</t>
    </r>
    <r>
      <rPr>
        <sz val="10"/>
        <color theme="1"/>
        <rFont val="Times New Roman"/>
        <family val="1"/>
        <charset val="204"/>
      </rPr>
      <t xml:space="preserve">; ремонт муниципального имущества (общество ветеранов афганистана) - 1391,35626 тыс.руб. закрыли формы на </t>
    </r>
    <r>
      <rPr>
        <b/>
        <sz val="10"/>
        <color theme="1"/>
        <rFont val="Times New Roman"/>
        <family val="1"/>
        <charset val="204"/>
      </rPr>
      <t xml:space="preserve">1,2799 млн.руб. отдали на оплату, </t>
    </r>
    <r>
      <rPr>
        <sz val="10"/>
        <color theme="1"/>
        <rFont val="Times New Roman"/>
        <family val="1"/>
        <charset val="204"/>
      </rPr>
      <t xml:space="preserve">ремонт кровли жилого помещения по ул.Калинина, 3- </t>
    </r>
    <r>
      <rPr>
        <b/>
        <sz val="10"/>
        <color theme="1"/>
        <rFont val="Times New Roman"/>
        <family val="1"/>
        <charset val="204"/>
      </rPr>
      <t>155,700 тыс.руб..руб. работы до конца октября 2016 г.</t>
    </r>
    <r>
      <rPr>
        <sz val="10"/>
        <color theme="1"/>
        <rFont val="Times New Roman"/>
        <family val="1"/>
        <charset val="204"/>
      </rPr>
      <t xml:space="preserve"> </t>
    </r>
  </si>
  <si>
    <t>ведется претензионная работа (до декабря 2016г.)</t>
  </si>
  <si>
    <r>
      <t xml:space="preserve"> Заключен и оплачен контракт на сумму 78,0 тыс.руб. </t>
    </r>
    <r>
      <rPr>
        <b/>
        <u/>
        <sz val="10"/>
        <color theme="1"/>
        <rFont val="Times New Roman"/>
        <family val="1"/>
        <charset val="204"/>
      </rPr>
      <t>Экономия 93,7 тыс.руб.</t>
    </r>
  </si>
  <si>
    <r>
      <t xml:space="preserve">Не размещено в сентябре  1261,2 тыс.руб. </t>
    </r>
    <r>
      <rPr>
        <b/>
        <u/>
        <sz val="10"/>
        <color theme="1"/>
        <rFont val="Times New Roman"/>
        <family val="1"/>
        <charset val="204"/>
      </rPr>
      <t>Экономия  1261,2 тыс.руб.</t>
    </r>
  </si>
  <si>
    <r>
      <t xml:space="preserve">Заключены контракты на поставку котлов 3086,17393 тыс.руб. (1906,13333+550,19066+629,84994), поставка труб 385,098 тыс.руб. На согласовании контракт  на сумму 38,347 тыс.руб. с МУП "А и Г " г.Славянск-на-Кубани </t>
    </r>
    <r>
      <rPr>
        <b/>
        <u/>
        <sz val="10"/>
        <color theme="1"/>
        <rFont val="Times New Roman"/>
        <family val="1"/>
        <charset val="204"/>
      </rPr>
      <t>Экономия составит 967,08107 тыс.руб.</t>
    </r>
  </si>
  <si>
    <r>
      <t xml:space="preserve">Определен победитель сумма контракта 390,70420 тыс.руб. </t>
    </r>
    <r>
      <rPr>
        <b/>
        <u/>
        <sz val="10"/>
        <color theme="1"/>
        <rFont val="Times New Roman"/>
        <family val="1"/>
        <charset val="204"/>
      </rPr>
      <t>Экономия 68,9958 тыс.руб.</t>
    </r>
  </si>
  <si>
    <t>Предоставление субсидии на осуществление мероприятий по благоустройству и поддержанию порядка и санитарного состояния на территории полигона для размещения твердых коммунальных отходов, расположен-ного по адресу: Российская Федерация, Краснодарский край, Темрюкское городское поселение, г. Темрюк, а/д «Темрюк-Фонталовская», км 0+580 (слева 128 м)</t>
  </si>
  <si>
    <t>Субсидии гражданам КФХ, ЛПХ, ИП выплачиваются из Министерства сельского хозяйства Краснодарского края согласно заявкам поданным управлением сельского хозяйства администрации МО ТР.</t>
  </si>
  <si>
    <t xml:space="preserve">Аукционная документация, планируемая к размещению согласно  плану графику на сентябрь, не размещена. </t>
  </si>
  <si>
    <r>
      <t xml:space="preserve">В настоящее время пакет документов для проведения аукциона на выполнение СМР блочной котельной на сумму 1886 тыс.руб. проходит гос.экспертизу (до 29.10.2016г.). </t>
    </r>
    <r>
      <rPr>
        <b/>
        <sz val="10"/>
        <color theme="1"/>
        <rFont val="Times New Roman"/>
        <family val="1"/>
        <charset val="204"/>
      </rPr>
      <t xml:space="preserve">Общий остаток средств по данному мероприятию составляет 1415,1 тыс.руб. </t>
    </r>
    <r>
      <rPr>
        <sz val="10"/>
        <color theme="1"/>
        <rFont val="Times New Roman"/>
        <family val="1"/>
        <charset val="204"/>
      </rPr>
      <t xml:space="preserve">дальнейшее использование средств исполнителями программы неопределено. </t>
    </r>
  </si>
  <si>
    <r>
      <t xml:space="preserve">В сентябре размещена заявка на торги на сумму 743,5 тыс.руб. </t>
    </r>
    <r>
      <rPr>
        <b/>
        <sz val="10"/>
        <color theme="1"/>
        <rFont val="Times New Roman"/>
        <family val="1"/>
        <charset val="204"/>
      </rPr>
      <t>Остаток средств составляет 56,5 тыс.руб.</t>
    </r>
  </si>
  <si>
    <t>конкурс проведен, проект выполнен,  договор заключен, оплата в октябре</t>
  </si>
  <si>
    <r>
      <t xml:space="preserve">Проводится Всероссийская с/х перепись, срок исполнения програмного мероприятия до 01.10.2016г. В октябре будет еще оплата на сумму 380 руб. </t>
    </r>
    <r>
      <rPr>
        <b/>
        <sz val="10"/>
        <color theme="1"/>
        <rFont val="Calibri"/>
        <family val="2"/>
        <charset val="204"/>
        <scheme val="minor"/>
      </rPr>
      <t>Остаток</t>
    </r>
    <r>
      <rPr>
        <sz val="10"/>
        <color theme="1"/>
        <rFont val="Calibri"/>
        <family val="2"/>
        <scheme val="minor"/>
      </rPr>
      <t xml:space="preserve"> </t>
    </r>
    <r>
      <rPr>
        <b/>
        <sz val="10"/>
        <color theme="1"/>
        <rFont val="Calibri"/>
        <family val="2"/>
        <charset val="204"/>
        <scheme val="minor"/>
      </rPr>
      <t>средств</t>
    </r>
    <r>
      <rPr>
        <sz val="10"/>
        <color theme="1"/>
        <rFont val="Calibri"/>
        <family val="2"/>
        <scheme val="minor"/>
      </rPr>
      <t xml:space="preserve"> по мероприятияю составляет </t>
    </r>
    <r>
      <rPr>
        <b/>
        <sz val="10"/>
        <color theme="1"/>
        <rFont val="Calibri"/>
        <family val="2"/>
        <charset val="204"/>
        <scheme val="minor"/>
      </rPr>
      <t xml:space="preserve">1017,42 тыс.руб. </t>
    </r>
  </si>
  <si>
    <t xml:space="preserve">Проведение районного молодежного форума "Новые герои" с 9 по 11 сентября (оформление контрактов на сумму 43260 р.), участие в краевом форуме "Юго-Восточная Европа -2016г." в декабре 2016г. (на 18,7 тыс. руб.). </t>
  </si>
  <si>
    <t>Оплата оставшихся 70 % контракта после доставки недостающей части воркаут площадки.</t>
  </si>
  <si>
    <r>
      <t xml:space="preserve"> подготовлены пакеты аукционной  документации:                                                         - на 493 тыс.руб. (находится на согласовании) по плану графику размещение перенесено на сентябрь, срок исполнения мероприятия     - октябрь 2016г.;                                                               на 342 тыс.руб. (на согласовании) по плану-графику размещение - сентябрь, срок исполнения мерпориятия - ноябрь 2016г.;          на 155,8 тыс.руб. (на согласовании) по плану графику размещение в сентябре, срок исполнения мероприятия октябрь 2016 г.;                                                                   3 прямых контракта на общую сумму 231,3 тыс.руб.  </t>
    </r>
    <r>
      <rPr>
        <b/>
        <sz val="10"/>
        <color theme="1"/>
        <rFont val="Times New Roman"/>
        <family val="1"/>
        <charset val="204"/>
      </rPr>
      <t xml:space="preserve">Планируемое размещение документации в сентябре не выполнено.         </t>
    </r>
    <r>
      <rPr>
        <sz val="10"/>
        <color theme="1"/>
        <rFont val="Times New Roman"/>
        <family val="1"/>
        <charset val="204"/>
      </rPr>
      <t xml:space="preserve">                                                 </t>
    </r>
  </si>
  <si>
    <r>
      <t xml:space="preserve">Конкурс признан несостоявшимся, повторное проведение конкурса по плану-графику перенесено  на сентябрь 2016г. Срок полного освоения средств декабрь 2016 года. </t>
    </r>
    <r>
      <rPr>
        <b/>
        <sz val="10"/>
        <color theme="1"/>
        <rFont val="Times New Roman"/>
        <family val="1"/>
        <charset val="204"/>
      </rPr>
      <t xml:space="preserve">Планируемое размещение документации в сентябре не выполнено.   </t>
    </r>
  </si>
  <si>
    <r>
      <t xml:space="preserve">Средства предусмотрены:                                      - </t>
    </r>
    <r>
      <rPr>
        <b/>
        <sz val="10"/>
        <rFont val="Calibri"/>
        <family val="2"/>
        <scheme val="minor"/>
      </rPr>
      <t>на установку окон</t>
    </r>
    <r>
      <rPr>
        <sz val="10"/>
        <rFont val="Calibri"/>
        <family val="2"/>
        <scheme val="minor"/>
      </rPr>
      <t xml:space="preserve"> в образовательных учреждениях на сумму </t>
    </r>
    <r>
      <rPr>
        <b/>
        <sz val="10"/>
        <rFont val="Calibri"/>
        <family val="2"/>
        <scheme val="minor"/>
      </rPr>
      <t>34207,9 тыс.руб</t>
    </r>
    <r>
      <rPr>
        <sz val="10"/>
        <rFont val="Calibri"/>
        <family val="2"/>
        <scheme val="minor"/>
      </rPr>
      <t xml:space="preserve">. (торги состоялись на сумму 31830,2 тыс.руб., еще выставлено на торги 1833,8 тыс.руб., 523,8 тыс.руб. на приобретение дверных блок, оплачено на 1 октября 2016 года 4129,1 тыс. руб.);                                                                    - </t>
    </r>
    <r>
      <rPr>
        <b/>
        <sz val="10"/>
        <rFont val="Calibri"/>
        <family val="2"/>
        <scheme val="minor"/>
      </rPr>
      <t>на ремонт площадок 14 264 тыс.ру</t>
    </r>
    <r>
      <rPr>
        <sz val="10"/>
        <rFont val="Calibri"/>
        <family val="2"/>
        <scheme val="minor"/>
      </rPr>
      <t xml:space="preserve">б. ( работы выполнены на сумму 1612,9 тыс. руб.) оплата в октябре 2016г.;                               - </t>
    </r>
    <r>
      <rPr>
        <b/>
        <sz val="10"/>
        <rFont val="Calibri"/>
        <family val="2"/>
        <scheme val="minor"/>
      </rPr>
      <t>на приобретение тех.оборудования 10 000</t>
    </r>
    <r>
      <rPr>
        <sz val="10"/>
        <rFont val="Calibri"/>
        <family val="2"/>
        <scheme val="minor"/>
      </rPr>
      <t xml:space="preserve"> тыс.руб., выставлены на торги в октябре 2016г.;                                                                          </t>
    </r>
    <r>
      <rPr>
        <b/>
        <sz val="10"/>
        <rFont val="Calibri"/>
        <family val="2"/>
        <scheme val="minor"/>
      </rPr>
      <t>- на выполнение кап.ремонта учреждений 68833,5 млн</t>
    </r>
    <r>
      <rPr>
        <sz val="10"/>
        <rFont val="Calibri"/>
        <family val="2"/>
        <scheme val="minor"/>
      </rPr>
      <t xml:space="preserve">.руб., в том числе: ведутся работы по 18 учреждениям на сумму: 22355,6 тыс.руб., выполнены работы по 34 учреждениям на сумму 23582,8 тыс.руб., аукцион на сумм 5304,3 тыс.руб. На подписи у заказчика на сумму 16744,8 тыс. руб. </t>
    </r>
    <r>
      <rPr>
        <b/>
        <sz val="10"/>
        <rFont val="Calibri"/>
        <family val="2"/>
        <charset val="204"/>
        <scheme val="minor"/>
      </rPr>
      <t xml:space="preserve">Экономия в размере 846,0 тыс. руб., эти средства будут возвращены в бюджет.      </t>
    </r>
    <r>
      <rPr>
        <sz val="10"/>
        <rFont val="Calibri"/>
        <family val="2"/>
        <scheme val="minor"/>
      </rPr>
      <t xml:space="preserve">                                 </t>
    </r>
  </si>
  <si>
    <t>Размещение согласно графику назначено на 24.10.2016г. , ориентировочная дата заключения контракта 21.11.2016г., освоение средств до 20.12.2016г.</t>
  </si>
  <si>
    <r>
      <t xml:space="preserve">Работы выполнены, заключен контракт № 245 от 05.10.2016г. На сумму 94886,33 руб. </t>
    </r>
    <r>
      <rPr>
        <b/>
        <sz val="10"/>
        <color theme="1"/>
        <rFont val="Calibri"/>
        <family val="2"/>
        <charset val="204"/>
        <scheme val="minor"/>
      </rPr>
      <t>Остаток</t>
    </r>
    <r>
      <rPr>
        <sz val="10"/>
        <color theme="1"/>
        <rFont val="Calibri"/>
        <family val="2"/>
        <scheme val="minor"/>
      </rPr>
      <t xml:space="preserve"> </t>
    </r>
    <r>
      <rPr>
        <b/>
        <sz val="10"/>
        <color theme="1"/>
        <rFont val="Calibri"/>
        <family val="2"/>
        <charset val="204"/>
        <scheme val="minor"/>
      </rPr>
      <t xml:space="preserve">неиспользованных средств составляет 228513,67 рублей. </t>
    </r>
  </si>
  <si>
    <r>
      <t xml:space="preserve">Сформирован пакет документов на сумму 427309,95 руб.,  28.09.2016г. размещено извещение о проведении электронного аукциона для закупки № 0318300008816000512.  Освоение средств запланировано на 15.12.2016г. </t>
    </r>
    <r>
      <rPr>
        <b/>
        <sz val="9"/>
        <color theme="1"/>
        <rFont val="Calibri"/>
        <family val="2"/>
        <charset val="204"/>
        <scheme val="minor"/>
      </rPr>
      <t xml:space="preserve">Остаток средств составляет 3540,05 рублей. </t>
    </r>
  </si>
  <si>
    <r>
      <t>Выплата произведена по мере предоставления документов носителями поддержки (8 специалистам). Согласно информации МБУЗ "ЦРБ" э</t>
    </r>
    <r>
      <rPr>
        <b/>
        <sz val="10"/>
        <color theme="1"/>
        <rFont val="Calibri"/>
        <family val="2"/>
        <charset val="204"/>
        <scheme val="minor"/>
      </rPr>
      <t>кономия по данному мероприятию составляет 169190 рублей.</t>
    </r>
  </si>
  <si>
    <r>
      <t xml:space="preserve">Сформированы заявки ЦРБ на </t>
    </r>
    <r>
      <rPr>
        <b/>
        <sz val="10"/>
        <color theme="1"/>
        <rFont val="Calibri"/>
        <family val="2"/>
        <charset val="204"/>
        <scheme val="minor"/>
      </rPr>
      <t>3967391,19 руб.,</t>
    </r>
    <r>
      <rPr>
        <sz val="10"/>
        <color theme="1"/>
        <rFont val="Calibri"/>
        <family val="2"/>
        <scheme val="minor"/>
      </rPr>
      <t xml:space="preserve"> в т.ч. :                                                                                       - текущий ремонт ОПС на сумму 2995975,37 руб.;                       - огнезащитная обработка - 457937,82 рублей;    приобретение пожарных щитов - 181893 рублей;  - приобретение огнетушителей - 96896 рублей;        - монтаж автом.пож.сигнализации - 99030 руб.;     - 3 проекта на монтаж автомат.пож.сигнал. на общую сумму - 135659 рублей;                                                                                    </t>
    </r>
    <r>
      <rPr>
        <b/>
        <sz val="10"/>
        <color theme="1"/>
        <rFont val="Calibri"/>
        <family val="2"/>
        <charset val="204"/>
        <scheme val="minor"/>
      </rPr>
      <t>Остаток средств составляет 32608,81 рублей.</t>
    </r>
  </si>
  <si>
    <r>
      <t xml:space="preserve">подана заявка на финасирование на сумму 168,7 тыс.руб. </t>
    </r>
    <r>
      <rPr>
        <sz val="10"/>
        <color theme="1"/>
        <rFont val="Calibri"/>
        <family val="2"/>
        <charset val="204"/>
        <scheme val="minor"/>
      </rPr>
      <t>Средства будут все освоены.</t>
    </r>
  </si>
  <si>
    <t>Разработка проектов организации дорожного движения на автомобильные дороги местного значения</t>
  </si>
  <si>
    <t>заключен контракт на сумму 45 тыс.руб.</t>
  </si>
  <si>
    <t>средства использованы не будут.</t>
  </si>
  <si>
    <t>средства будут возвращены в бюджет</t>
  </si>
  <si>
    <r>
      <t xml:space="preserve">Планируется перераспределение средств с данного мероприятия программы в программу "Развитие образование" на приобретение технологического оборудования для детского сада в ст.Старотитаровская, пер.Ильича, </t>
    </r>
    <r>
      <rPr>
        <b/>
        <sz val="10"/>
        <color theme="1"/>
        <rFont val="Times New Roman"/>
        <family val="1"/>
        <charset val="204"/>
      </rPr>
      <t xml:space="preserve">сумма 881543,72 рублей. </t>
    </r>
    <r>
      <rPr>
        <sz val="10"/>
        <color theme="1"/>
        <rFont val="Times New Roman"/>
        <family val="1"/>
        <charset val="204"/>
      </rPr>
      <t xml:space="preserve">Кроме того, планируется оплата по получению паспорта энергоэффективности здания детского сада </t>
    </r>
    <r>
      <rPr>
        <b/>
        <sz val="10"/>
        <color theme="1"/>
        <rFont val="Times New Roman"/>
        <family val="1"/>
        <charset val="204"/>
      </rPr>
      <t xml:space="preserve">на сумму 98,0 тыс.руб., </t>
    </r>
    <r>
      <rPr>
        <sz val="10"/>
        <color theme="1"/>
        <rFont val="Times New Roman"/>
        <family val="1"/>
        <charset val="204"/>
      </rPr>
      <t>по радиологическому исследованию здания детского сада на</t>
    </r>
    <r>
      <rPr>
        <b/>
        <sz val="10"/>
        <color theme="1"/>
        <rFont val="Times New Roman"/>
        <family val="1"/>
        <charset val="204"/>
      </rPr>
      <t xml:space="preserve"> сумму 94,0 тыс.руб. </t>
    </r>
    <r>
      <rPr>
        <sz val="10"/>
        <color theme="1"/>
        <rFont val="Times New Roman"/>
        <family val="1"/>
        <charset val="204"/>
      </rPr>
      <t>Дополнительсно планируется заключение договоров по электроснабжению  и газоснабжению десткого сада сумма договоров исполнителем программы не озвучена.</t>
    </r>
    <r>
      <rPr>
        <b/>
        <sz val="10"/>
        <color theme="1"/>
        <rFont val="Times New Roman"/>
        <family val="1"/>
        <charset val="204"/>
      </rPr>
      <t xml:space="preserve"> Остаток средств, составляет 362056,28 рублей.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</si>
</sst>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Red]0.0"/>
    <numFmt numFmtId="166" formatCode="#,##0.0"/>
  </numFmts>
  <fonts count="3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Times New Roman"/>
      <family val="1"/>
      <charset val="204"/>
    </font>
    <font>
      <b/>
      <sz val="10"/>
      <color theme="1"/>
      <name val="Times New Roman"/>
      <family val="1"/>
      <charset val="204"/>
    </font>
    <font>
      <sz val="10"/>
      <color theme="1"/>
      <name val="Times New Roman"/>
      <family val="1"/>
      <charset val="204"/>
    </font>
    <font>
      <sz val="10"/>
      <color theme="1"/>
      <name val="Calibri"/>
      <family val="2"/>
      <scheme val="minor"/>
    </font>
    <font>
      <sz val="10"/>
      <name val="Calibri"/>
      <family val="2"/>
      <charset val="204"/>
      <scheme val="minor"/>
    </font>
    <font>
      <sz val="10"/>
      <color theme="1"/>
      <name val="Calibri"/>
      <family val="2"/>
      <charset val="204"/>
      <scheme val="minor"/>
    </font>
    <font>
      <sz val="10"/>
      <name val="Calibri"/>
      <family val="2"/>
      <scheme val="minor"/>
    </font>
    <font>
      <b/>
      <u/>
      <sz val="10"/>
      <color theme="1"/>
      <name val="Times New Roman"/>
      <family val="1"/>
      <charset val="204"/>
    </font>
    <font>
      <b/>
      <sz val="10"/>
      <color theme="1"/>
      <name val="Calibri"/>
      <family val="2"/>
      <charset val="204"/>
      <scheme val="minor"/>
    </font>
    <font>
      <sz val="10"/>
      <name val="Times New Roman"/>
      <family val="1"/>
      <charset val="204"/>
    </font>
    <font>
      <b/>
      <sz val="10"/>
      <color theme="1"/>
      <name val="Calibri"/>
      <family val="2"/>
      <scheme val="minor"/>
    </font>
    <font>
      <sz val="10"/>
      <color indexed="8"/>
      <name val="Times New Roman"/>
      <family val="1"/>
      <charset val="204"/>
    </font>
    <font>
      <b/>
      <sz val="10"/>
      <color indexed="8"/>
      <name val="Times New Roman"/>
      <family val="1"/>
      <charset val="204"/>
    </font>
    <font>
      <b/>
      <sz val="10"/>
      <name val="Times New Roman"/>
      <family val="1"/>
      <charset val="204"/>
    </font>
    <font>
      <b/>
      <sz val="10"/>
      <color indexed="8"/>
      <name val="Calibri"/>
      <family val="2"/>
      <charset val="204"/>
    </font>
    <font>
      <sz val="10"/>
      <color indexed="8"/>
      <name val="Calibri"/>
      <family val="2"/>
      <charset val="204"/>
    </font>
    <font>
      <sz val="10"/>
      <name val="Calibri"/>
      <family val="2"/>
      <charset val="204"/>
    </font>
    <font>
      <b/>
      <sz val="10"/>
      <color rgb="FF000000"/>
      <name val="Times New Roman"/>
      <family val="1"/>
      <charset val="204"/>
    </font>
    <font>
      <b/>
      <sz val="10"/>
      <color rgb="FFFF0000"/>
      <name val="Times New Roman"/>
      <family val="1"/>
      <charset val="204"/>
    </font>
    <font>
      <sz val="9"/>
      <color theme="1"/>
      <name val="Times New Roman"/>
      <family val="1"/>
      <charset val="204"/>
    </font>
    <font>
      <b/>
      <sz val="9"/>
      <color theme="1"/>
      <name val="Times New Roman"/>
      <family val="1"/>
      <charset val="204"/>
    </font>
    <font>
      <sz val="9"/>
      <color theme="1"/>
      <name val="Calibri"/>
      <family val="2"/>
      <charset val="204"/>
      <scheme val="minor"/>
    </font>
    <font>
      <sz val="9"/>
      <color theme="1"/>
      <name val="Calibri"/>
      <family val="2"/>
      <scheme val="minor"/>
    </font>
    <font>
      <b/>
      <sz val="10"/>
      <name val="Calibri"/>
      <family val="2"/>
      <scheme val="minor"/>
    </font>
    <font>
      <sz val="9"/>
      <name val="Calibri"/>
      <family val="2"/>
      <charset val="204"/>
      <scheme val="minor"/>
    </font>
    <font>
      <b/>
      <sz val="10"/>
      <name val="Calibri"/>
      <family val="2"/>
      <charset val="204"/>
      <scheme val="minor"/>
    </font>
    <font>
      <b/>
      <sz val="9"/>
      <color indexed="8"/>
      <name val="Times New Roman"/>
      <family val="1"/>
      <charset val="204"/>
    </font>
    <font>
      <b/>
      <sz val="9"/>
      <color theme="1"/>
      <name val="Calibri"/>
      <family val="2"/>
      <charset val="204"/>
      <scheme val="minor"/>
    </font>
    <font>
      <sz val="9"/>
      <color theme="1"/>
      <name val="Calibri"/>
      <family val="2"/>
      <charset val="204"/>
    </font>
    <font>
      <b/>
      <u/>
      <sz val="10"/>
      <color theme="1"/>
      <name val="Calibri"/>
      <family val="2"/>
      <charset val="204"/>
      <scheme val="minor"/>
    </font>
  </fonts>
  <fills count="11">
    <fill>
      <patternFill patternType="none"/>
    </fill>
    <fill>
      <patternFill patternType="gray125"/>
    </fill>
    <fill>
      <patternFill patternType="solid">
        <fgColor theme="6"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5"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414">
    <xf numFmtId="0" fontId="0" fillId="0" borderId="0" xfId="0"/>
    <xf numFmtId="0" fontId="0" fillId="0" borderId="0" xfId="0"/>
    <xf numFmtId="0" fontId="0" fillId="0" borderId="1" xfId="0" applyBorder="1"/>
    <xf numFmtId="0" fontId="0" fillId="0" borderId="0" xfId="0" applyBorder="1"/>
    <xf numFmtId="0" fontId="2" fillId="0" borderId="0" xfId="0" applyFont="1" applyBorder="1"/>
    <xf numFmtId="0" fontId="3" fillId="0" borderId="0" xfId="0" applyFont="1" applyBorder="1"/>
    <xf numFmtId="0" fontId="8" fillId="0" borderId="1" xfId="0" applyFont="1" applyBorder="1" applyAlignment="1">
      <alignment horizontal="center"/>
    </xf>
    <xf numFmtId="0" fontId="4" fillId="3" borderId="1" xfId="0" applyFont="1" applyFill="1" applyBorder="1" applyAlignment="1">
      <alignment horizontal="center"/>
    </xf>
    <xf numFmtId="0" fontId="0" fillId="0" borderId="1" xfId="0" applyBorder="1" applyAlignment="1">
      <alignment horizontal="center" vertical="center"/>
    </xf>
    <xf numFmtId="0" fontId="0" fillId="0" borderId="0" xfId="0" applyFont="1" applyFill="1" applyBorder="1" applyAlignment="1">
      <alignment horizontal="left" vertical="top" wrapText="1"/>
    </xf>
    <xf numFmtId="0" fontId="0" fillId="0" borderId="0" xfId="0" applyBorder="1" applyAlignment="1">
      <alignment horizontal="left" vertical="top" wrapText="1"/>
    </xf>
    <xf numFmtId="0" fontId="0" fillId="0" borderId="0" xfId="0" applyFill="1" applyAlignment="1">
      <alignment horizontal="center" wrapText="1"/>
    </xf>
    <xf numFmtId="0" fontId="3" fillId="0" borderId="7" xfId="0" applyFont="1" applyFill="1" applyBorder="1" applyAlignment="1">
      <alignment horizontal="center"/>
    </xf>
    <xf numFmtId="164" fontId="0" fillId="0" borderId="0" xfId="0" applyNumberFormat="1"/>
    <xf numFmtId="0" fontId="5" fillId="0" borderId="1" xfId="0" applyFont="1" applyFill="1" applyBorder="1" applyAlignment="1">
      <alignment horizontal="center" vertical="center" wrapText="1"/>
    </xf>
    <xf numFmtId="0" fontId="0" fillId="0" borderId="0" xfId="0" applyAlignment="1">
      <alignment horizontal="right"/>
    </xf>
    <xf numFmtId="0" fontId="1" fillId="0" borderId="0" xfId="0" applyFont="1" applyBorder="1"/>
    <xf numFmtId="0" fontId="0" fillId="0" borderId="0" xfId="0" applyAlignment="1">
      <alignment horizontal="center"/>
    </xf>
    <xf numFmtId="0" fontId="4" fillId="0" borderId="1" xfId="0" applyFont="1" applyBorder="1" applyAlignment="1">
      <alignment horizontal="center"/>
    </xf>
    <xf numFmtId="0" fontId="11" fillId="4" borderId="1" xfId="0" applyFont="1" applyFill="1" applyBorder="1" applyAlignment="1">
      <alignment horizontal="center"/>
    </xf>
    <xf numFmtId="0" fontId="5" fillId="0" borderId="1" xfId="0" applyFont="1" applyBorder="1" applyAlignment="1">
      <alignment horizontal="center"/>
    </xf>
    <xf numFmtId="0" fontId="5" fillId="0" borderId="1" xfId="0" applyFont="1" applyBorder="1" applyAlignment="1">
      <alignment horizontal="center" vertical="center" wrapText="1"/>
    </xf>
    <xf numFmtId="0" fontId="6" fillId="0" borderId="1" xfId="0" applyFont="1" applyBorder="1" applyAlignment="1">
      <alignment wrapText="1"/>
    </xf>
    <xf numFmtId="0" fontId="6" fillId="0" borderId="1" xfId="0" applyFont="1" applyBorder="1" applyAlignment="1">
      <alignment horizontal="center" wrapText="1"/>
    </xf>
    <xf numFmtId="0" fontId="5" fillId="0" borderId="1" xfId="0" applyFont="1" applyBorder="1" applyAlignment="1">
      <alignment horizontal="center" vertical="center"/>
    </xf>
    <xf numFmtId="0" fontId="9" fillId="5" borderId="1" xfId="0" applyFont="1" applyFill="1" applyBorder="1" applyAlignment="1">
      <alignment horizontal="center" vertical="center" wrapText="1"/>
    </xf>
    <xf numFmtId="0" fontId="6" fillId="0" borderId="1" xfId="0" applyFont="1" applyBorder="1" applyAlignment="1">
      <alignment horizontal="center"/>
    </xf>
    <xf numFmtId="0" fontId="9" fillId="5" borderId="1" xfId="0" applyFont="1" applyFill="1" applyBorder="1" applyAlignment="1">
      <alignment horizontal="center" vertical="center"/>
    </xf>
    <xf numFmtId="0" fontId="5" fillId="0" borderId="1" xfId="0" applyFont="1" applyBorder="1" applyAlignment="1">
      <alignment horizontal="center" vertical="top" wrapText="1"/>
    </xf>
    <xf numFmtId="0" fontId="4" fillId="0" borderId="1" xfId="0" applyFont="1" applyBorder="1" applyAlignment="1">
      <alignment horizontal="center" vertical="top" wrapText="1"/>
    </xf>
    <xf numFmtId="0" fontId="5" fillId="0" borderId="1" xfId="0" applyFont="1" applyBorder="1" applyAlignment="1">
      <alignment horizontal="center" wrapText="1"/>
    </xf>
    <xf numFmtId="164" fontId="4" fillId="3" borderId="1" xfId="0" applyNumberFormat="1" applyFont="1" applyFill="1" applyBorder="1" applyAlignment="1">
      <alignment horizontal="center"/>
    </xf>
    <xf numFmtId="0" fontId="13" fillId="3" borderId="1" xfId="0" applyFont="1" applyFill="1" applyBorder="1" applyAlignment="1">
      <alignment horizontal="center"/>
    </xf>
    <xf numFmtId="164" fontId="5" fillId="0" borderId="1" xfId="0" applyNumberFormat="1" applyFont="1" applyBorder="1" applyAlignment="1">
      <alignment horizontal="center"/>
    </xf>
    <xf numFmtId="164" fontId="4" fillId="0" borderId="1" xfId="0" applyNumberFormat="1" applyFont="1" applyFill="1" applyBorder="1" applyAlignment="1">
      <alignment horizontal="center"/>
    </xf>
    <xf numFmtId="0" fontId="13" fillId="0" borderId="1" xfId="0" applyFont="1" applyFill="1" applyBorder="1" applyAlignment="1">
      <alignment horizontal="center"/>
    </xf>
    <xf numFmtId="0" fontId="5" fillId="0" borderId="1" xfId="0" applyFont="1" applyFill="1" applyBorder="1" applyAlignment="1">
      <alignment horizontal="center"/>
    </xf>
    <xf numFmtId="164" fontId="5" fillId="0" borderId="1" xfId="0" applyNumberFormat="1" applyFont="1" applyFill="1" applyBorder="1" applyAlignment="1">
      <alignment horizontal="center"/>
    </xf>
    <xf numFmtId="0" fontId="6" fillId="0" borderId="0" xfId="0" applyFont="1"/>
    <xf numFmtId="0" fontId="5" fillId="0" borderId="0" xfId="0" applyFont="1" applyAlignment="1">
      <alignment horizontal="center"/>
    </xf>
    <xf numFmtId="0" fontId="5" fillId="0" borderId="0" xfId="0" applyFont="1"/>
    <xf numFmtId="0" fontId="14" fillId="0" borderId="0" xfId="0" applyFont="1"/>
    <xf numFmtId="0" fontId="15"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14" fillId="0" borderId="1" xfId="0" applyFont="1" applyBorder="1" applyAlignment="1">
      <alignment horizontal="center"/>
    </xf>
    <xf numFmtId="0" fontId="15" fillId="3" borderId="1" xfId="0" applyFont="1" applyFill="1" applyBorder="1" applyAlignment="1">
      <alignment horizontal="center"/>
    </xf>
    <xf numFmtId="164" fontId="15" fillId="3" borderId="1" xfId="0" applyNumberFormat="1" applyFont="1" applyFill="1" applyBorder="1" applyAlignment="1">
      <alignment horizontal="center"/>
    </xf>
    <xf numFmtId="164" fontId="16" fillId="3" borderId="1" xfId="0" applyNumberFormat="1" applyFont="1" applyFill="1" applyBorder="1" applyAlignment="1">
      <alignment horizontal="center"/>
    </xf>
    <xf numFmtId="0" fontId="17" fillId="4" borderId="1" xfId="0" applyFont="1" applyFill="1" applyBorder="1" applyAlignment="1">
      <alignment horizontal="center"/>
    </xf>
    <xf numFmtId="164" fontId="15" fillId="4" borderId="1" xfId="0" applyNumberFormat="1" applyFont="1" applyFill="1" applyBorder="1" applyAlignment="1">
      <alignment horizontal="center"/>
    </xf>
    <xf numFmtId="164" fontId="16" fillId="4" borderId="1" xfId="0" applyNumberFormat="1" applyFont="1" applyFill="1" applyBorder="1" applyAlignment="1">
      <alignment horizontal="center"/>
    </xf>
    <xf numFmtId="0" fontId="13" fillId="4" borderId="1" xfId="0" applyFont="1" applyFill="1" applyBorder="1" applyAlignment="1">
      <alignment horizontal="center"/>
    </xf>
    <xf numFmtId="164" fontId="12" fillId="0" borderId="1" xfId="0" applyNumberFormat="1" applyFont="1" applyFill="1" applyBorder="1" applyAlignment="1">
      <alignment horizontal="center"/>
    </xf>
    <xf numFmtId="0" fontId="18" fillId="5" borderId="1" xfId="0" applyFont="1" applyFill="1" applyBorder="1" applyAlignment="1">
      <alignment horizontal="center" vertical="center"/>
    </xf>
    <xf numFmtId="0" fontId="14" fillId="5" borderId="1" xfId="0" applyFont="1" applyFill="1" applyBorder="1" applyAlignment="1">
      <alignment horizontal="center" vertical="center"/>
    </xf>
    <xf numFmtId="164" fontId="12" fillId="0" borderId="1" xfId="0" applyNumberFormat="1" applyFont="1" applyFill="1" applyBorder="1" applyAlignment="1">
      <alignment horizontal="center" vertical="center"/>
    </xf>
    <xf numFmtId="164" fontId="14" fillId="5" borderId="1" xfId="0" applyNumberFormat="1" applyFont="1" applyFill="1" applyBorder="1" applyAlignment="1">
      <alignment horizontal="center" vertical="center"/>
    </xf>
    <xf numFmtId="0" fontId="5" fillId="0" borderId="0" xfId="0" applyFont="1" applyAlignment="1">
      <alignment vertical="center"/>
    </xf>
    <xf numFmtId="0" fontId="5" fillId="0" borderId="1" xfId="0" applyFont="1" applyBorder="1" applyAlignment="1">
      <alignment vertical="center"/>
    </xf>
    <xf numFmtId="164" fontId="4" fillId="3"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4" fillId="0" borderId="1" xfId="0" applyFont="1" applyBorder="1" applyAlignment="1">
      <alignment horizontal="center" vertical="center"/>
    </xf>
    <xf numFmtId="0" fontId="13" fillId="0" borderId="1" xfId="0" applyFont="1" applyBorder="1" applyAlignment="1">
      <alignment horizontal="center"/>
    </xf>
    <xf numFmtId="164" fontId="4" fillId="0" borderId="1" xfId="0" applyNumberFormat="1" applyFont="1" applyBorder="1" applyAlignment="1">
      <alignment horizontal="center"/>
    </xf>
    <xf numFmtId="164" fontId="5" fillId="0" borderId="1" xfId="0" applyNumberFormat="1" applyFont="1" applyBorder="1" applyAlignment="1">
      <alignment horizontal="center" vertical="center"/>
    </xf>
    <xf numFmtId="0" fontId="4" fillId="4" borderId="1" xfId="0" applyFont="1" applyFill="1" applyBorder="1" applyAlignment="1">
      <alignment horizontal="center" vertical="center"/>
    </xf>
    <xf numFmtId="164" fontId="4" fillId="4" borderId="1" xfId="0" applyNumberFormat="1" applyFont="1" applyFill="1" applyBorder="1" applyAlignment="1">
      <alignment horizontal="center" vertical="center"/>
    </xf>
    <xf numFmtId="0" fontId="6" fillId="0" borderId="1" xfId="0" applyFont="1" applyBorder="1"/>
    <xf numFmtId="0" fontId="4" fillId="0" borderId="1" xfId="0" applyFont="1" applyFill="1" applyBorder="1" applyAlignment="1">
      <alignment horizontal="center" vertical="center"/>
    </xf>
    <xf numFmtId="164" fontId="4"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0" fontId="6" fillId="0" borderId="0" xfId="0" applyFont="1" applyAlignment="1">
      <alignment horizontal="center"/>
    </xf>
    <xf numFmtId="0" fontId="8" fillId="0" borderId="1" xfId="0" applyFont="1" applyBorder="1" applyAlignment="1">
      <alignment horizontal="center" vertical="center"/>
    </xf>
    <xf numFmtId="164" fontId="5" fillId="0" borderId="1" xfId="0" applyNumberFormat="1" applyFont="1" applyFill="1" applyBorder="1" applyAlignment="1">
      <alignment horizontal="center" vertical="center"/>
    </xf>
    <xf numFmtId="0" fontId="6" fillId="0" borderId="1" xfId="0" applyFont="1" applyBorder="1" applyAlignment="1">
      <alignment vertical="center"/>
    </xf>
    <xf numFmtId="0" fontId="5" fillId="0" borderId="1" xfId="0" applyFont="1" applyFill="1" applyBorder="1" applyAlignment="1">
      <alignment horizontal="center" vertical="center"/>
    </xf>
    <xf numFmtId="0" fontId="18" fillId="0" borderId="1" xfId="0" applyFont="1" applyBorder="1" applyAlignment="1">
      <alignment horizontal="center" vertical="center"/>
    </xf>
    <xf numFmtId="0" fontId="14" fillId="0" borderId="1" xfId="0" applyFont="1" applyBorder="1" applyAlignment="1">
      <alignment horizontal="center" vertical="center"/>
    </xf>
    <xf numFmtId="164" fontId="14" fillId="0" borderId="1" xfId="0" applyNumberFormat="1" applyFont="1" applyBorder="1" applyAlignment="1">
      <alignment horizontal="center" vertical="center"/>
    </xf>
    <xf numFmtId="0" fontId="6" fillId="0" borderId="1" xfId="0" applyFont="1" applyBorder="1" applyAlignment="1">
      <alignment horizontal="center" vertical="center"/>
    </xf>
    <xf numFmtId="0" fontId="17" fillId="3" borderId="1" xfId="0" applyFont="1" applyFill="1" applyBorder="1" applyAlignment="1">
      <alignment horizontal="center" vertical="center"/>
    </xf>
    <xf numFmtId="0" fontId="15" fillId="3" borderId="1" xfId="0" applyFont="1" applyFill="1" applyBorder="1" applyAlignment="1">
      <alignment horizontal="center" vertical="center"/>
    </xf>
    <xf numFmtId="0" fontId="13" fillId="3" borderId="1" xfId="0" applyFont="1" applyFill="1" applyBorder="1" applyAlignment="1">
      <alignment vertical="center"/>
    </xf>
    <xf numFmtId="164" fontId="15" fillId="3"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166" fontId="20" fillId="4" borderId="1" xfId="0" applyNumberFormat="1" applyFont="1" applyFill="1" applyBorder="1" applyAlignment="1">
      <alignment horizontal="center" vertical="center"/>
    </xf>
    <xf numFmtId="166" fontId="4" fillId="4" borderId="1" xfId="0" applyNumberFormat="1" applyFont="1" applyFill="1" applyBorder="1" applyAlignment="1">
      <alignment horizontal="center" vertical="center"/>
    </xf>
    <xf numFmtId="0" fontId="5" fillId="0" borderId="0" xfId="0" applyFont="1" applyFill="1"/>
    <xf numFmtId="0" fontId="12" fillId="0" borderId="1" xfId="0" applyFont="1" applyFill="1" applyBorder="1" applyAlignment="1">
      <alignment horizontal="center"/>
    </xf>
    <xf numFmtId="164" fontId="12" fillId="0" borderId="1" xfId="0" applyNumberFormat="1" applyFont="1" applyBorder="1" applyAlignment="1">
      <alignment horizontal="center"/>
    </xf>
    <xf numFmtId="0" fontId="12" fillId="0" borderId="1" xfId="0" applyFont="1" applyBorder="1" applyAlignment="1">
      <alignment horizontal="center"/>
    </xf>
    <xf numFmtId="0" fontId="12" fillId="0" borderId="0" xfId="0" applyFont="1"/>
    <xf numFmtId="0" fontId="16" fillId="0" borderId="1" xfId="0" applyFont="1" applyBorder="1" applyAlignment="1">
      <alignment horizontal="center" vertical="top" wrapText="1"/>
    </xf>
    <xf numFmtId="0" fontId="21" fillId="4" borderId="1" xfId="0" applyFont="1" applyFill="1" applyBorder="1" applyAlignment="1">
      <alignment horizontal="center"/>
    </xf>
    <xf numFmtId="0" fontId="16" fillId="4" borderId="1" xfId="0" applyFont="1" applyFill="1" applyBorder="1" applyAlignment="1">
      <alignment horizontal="center"/>
    </xf>
    <xf numFmtId="0" fontId="4" fillId="0" borderId="0" xfId="0" applyFont="1" applyFill="1" applyBorder="1" applyAlignment="1">
      <alignment horizontal="center" vertical="top" wrapText="1"/>
    </xf>
    <xf numFmtId="0" fontId="5" fillId="0" borderId="0" xfId="0" applyFont="1" applyFill="1" applyBorder="1" applyAlignment="1">
      <alignment horizontal="center"/>
    </xf>
    <xf numFmtId="0" fontId="4" fillId="0" borderId="0" xfId="0" applyFont="1" applyFill="1" applyBorder="1" applyAlignment="1">
      <alignment horizontal="center"/>
    </xf>
    <xf numFmtId="164" fontId="6" fillId="0" borderId="1" xfId="0" applyNumberFormat="1" applyFont="1" applyBorder="1" applyAlignment="1">
      <alignment horizontal="center"/>
    </xf>
    <xf numFmtId="0" fontId="6" fillId="0" borderId="2"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4" fillId="4"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xf>
    <xf numFmtId="0" fontId="5" fillId="0" borderId="1" xfId="0" applyFont="1" applyBorder="1" applyAlignment="1">
      <alignment vertical="center" wrapText="1"/>
    </xf>
    <xf numFmtId="0" fontId="5" fillId="8" borderId="1" xfId="0" applyFont="1" applyFill="1" applyBorder="1" applyAlignment="1">
      <alignment horizontal="center" vertical="center"/>
    </xf>
    <xf numFmtId="164" fontId="5" fillId="8" borderId="1" xfId="0" applyNumberFormat="1" applyFont="1" applyFill="1" applyBorder="1" applyAlignment="1">
      <alignment horizontal="center" vertical="center"/>
    </xf>
    <xf numFmtId="0" fontId="5" fillId="0" borderId="1" xfId="0" applyFont="1" applyBorder="1" applyAlignment="1">
      <alignment horizontal="justify" vertical="center" wrapText="1"/>
    </xf>
    <xf numFmtId="0" fontId="5" fillId="0" borderId="1" xfId="0" applyFont="1" applyBorder="1" applyAlignment="1">
      <alignment wrapText="1"/>
    </xf>
    <xf numFmtId="2" fontId="5" fillId="0" borderId="1" xfId="0" applyNumberFormat="1" applyFont="1" applyBorder="1" applyAlignment="1">
      <alignment horizontal="center" vertical="center"/>
    </xf>
    <xf numFmtId="166" fontId="5"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xf>
    <xf numFmtId="0" fontId="5" fillId="0" borderId="1" xfId="0" applyFont="1" applyBorder="1" applyAlignment="1">
      <alignment horizontal="center" vertical="top" wrapText="1"/>
    </xf>
    <xf numFmtId="0" fontId="4" fillId="4" borderId="1" xfId="0"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5" fillId="3"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3" fillId="0" borderId="0" xfId="0" applyFont="1" applyBorder="1" applyAlignment="1">
      <alignment horizontal="center" wrapText="1"/>
    </xf>
    <xf numFmtId="0" fontId="6" fillId="0" borderId="1" xfId="0" applyFont="1" applyBorder="1" applyAlignment="1">
      <alignment horizontal="center" vertical="center" wrapText="1"/>
    </xf>
    <xf numFmtId="164" fontId="4"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8" fillId="0" borderId="1" xfId="0" applyFont="1" applyBorder="1" applyAlignment="1">
      <alignment horizontal="center" vertical="center" wrapText="1"/>
    </xf>
    <xf numFmtId="164" fontId="5" fillId="0" borderId="1" xfId="0" applyNumberFormat="1" applyFont="1" applyBorder="1" applyAlignment="1">
      <alignment horizontal="center" vertical="center" wrapText="1"/>
    </xf>
    <xf numFmtId="0" fontId="11" fillId="4" borderId="1" xfId="0" applyFont="1" applyFill="1" applyBorder="1" applyAlignment="1">
      <alignment horizontal="center" vertical="center" wrapText="1"/>
    </xf>
    <xf numFmtId="164" fontId="4" fillId="4" borderId="1" xfId="0" applyNumberFormat="1" applyFont="1" applyFill="1" applyBorder="1" applyAlignment="1">
      <alignment horizontal="center" vertical="center" wrapText="1"/>
    </xf>
    <xf numFmtId="0" fontId="1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166" fontId="4" fillId="4" borderId="1" xfId="0" applyNumberFormat="1" applyFont="1" applyFill="1" applyBorder="1" applyAlignment="1">
      <alignment horizontal="center" vertical="center" wrapText="1"/>
    </xf>
    <xf numFmtId="166" fontId="5" fillId="0" borderId="1" xfId="0" applyNumberFormat="1" applyFont="1" applyBorder="1" applyAlignment="1">
      <alignment horizontal="center" vertical="center" wrapText="1"/>
    </xf>
    <xf numFmtId="0" fontId="22" fillId="0" borderId="2"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1" xfId="0" applyFont="1" applyBorder="1" applyAlignment="1">
      <alignment horizontal="center" vertical="center"/>
    </xf>
    <xf numFmtId="0" fontId="24" fillId="0" borderId="1" xfId="0" applyFont="1" applyBorder="1" applyAlignment="1">
      <alignment horizontal="center" vertical="center"/>
    </xf>
    <xf numFmtId="0" fontId="23" fillId="4" borderId="1" xfId="0" applyFont="1" applyFill="1" applyBorder="1" applyAlignment="1">
      <alignment horizontal="center" vertical="center"/>
    </xf>
    <xf numFmtId="0" fontId="6" fillId="4"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13" fillId="3" borderId="1" xfId="0" applyFont="1" applyFill="1" applyBorder="1" applyAlignment="1">
      <alignment horizontal="center" vertical="center"/>
    </xf>
    <xf numFmtId="0" fontId="18" fillId="2" borderId="1" xfId="0" applyFont="1" applyFill="1" applyBorder="1" applyAlignment="1">
      <alignment horizontal="center" vertical="center"/>
    </xf>
    <xf numFmtId="164" fontId="15" fillId="2" borderId="1" xfId="0" applyNumberFormat="1" applyFont="1" applyFill="1" applyBorder="1" applyAlignment="1">
      <alignment horizontal="center" vertical="center"/>
    </xf>
    <xf numFmtId="0" fontId="15" fillId="2" borderId="1" xfId="0" applyFont="1" applyFill="1" applyBorder="1" applyAlignment="1">
      <alignment horizontal="center" vertical="center"/>
    </xf>
    <xf numFmtId="0" fontId="15" fillId="0" borderId="2" xfId="0" applyFont="1" applyFill="1" applyBorder="1" applyAlignment="1">
      <alignment horizontal="center" vertical="center" wrapText="1"/>
    </xf>
    <xf numFmtId="164" fontId="15" fillId="0" borderId="1" xfId="0" applyNumberFormat="1" applyFont="1" applyFill="1" applyBorder="1" applyAlignment="1">
      <alignment horizontal="center" vertical="center"/>
    </xf>
    <xf numFmtId="0" fontId="15"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4" fillId="0" borderId="1" xfId="0" applyFont="1" applyBorder="1" applyAlignment="1">
      <alignment horizontal="center" vertical="center" wrapText="1"/>
    </xf>
    <xf numFmtId="0" fontId="6" fillId="0" borderId="0" xfId="0" applyFont="1" applyAlignment="1">
      <alignment vertical="center"/>
    </xf>
    <xf numFmtId="0" fontId="5" fillId="0" borderId="0" xfId="0" applyFont="1" applyAlignment="1">
      <alignment vertical="center" wrapText="1"/>
    </xf>
    <xf numFmtId="0" fontId="5" fillId="3" borderId="1" xfId="0" applyFont="1" applyFill="1" applyBorder="1" applyAlignment="1">
      <alignment horizontal="center" vertical="center"/>
    </xf>
    <xf numFmtId="165" fontId="4" fillId="3" borderId="1" xfId="0" applyNumberFormat="1" applyFont="1" applyFill="1" applyBorder="1" applyAlignment="1">
      <alignment horizontal="center" vertical="center"/>
    </xf>
    <xf numFmtId="0" fontId="6" fillId="3" borderId="1" xfId="0" applyFont="1" applyFill="1" applyBorder="1" applyAlignment="1">
      <alignment vertical="center"/>
    </xf>
    <xf numFmtId="0" fontId="8" fillId="4" borderId="1" xfId="0" applyFont="1" applyFill="1" applyBorder="1" applyAlignment="1">
      <alignment horizontal="center" vertical="center"/>
    </xf>
    <xf numFmtId="0" fontId="5" fillId="4" borderId="1" xfId="0" applyFont="1" applyFill="1" applyBorder="1" applyAlignment="1">
      <alignment horizontal="center" vertical="center"/>
    </xf>
    <xf numFmtId="165" fontId="5" fillId="4" borderId="1" xfId="0" applyNumberFormat="1" applyFont="1" applyFill="1" applyBorder="1" applyAlignment="1">
      <alignment horizontal="center" vertical="center"/>
    </xf>
    <xf numFmtId="164" fontId="5" fillId="4" borderId="1" xfId="0" applyNumberFormat="1" applyFont="1" applyFill="1" applyBorder="1" applyAlignment="1">
      <alignment horizontal="center" vertical="center"/>
    </xf>
    <xf numFmtId="0" fontId="6" fillId="4" borderId="1" xfId="0" applyFont="1" applyFill="1" applyBorder="1" applyAlignment="1">
      <alignment vertical="center"/>
    </xf>
    <xf numFmtId="165" fontId="4" fillId="4" borderId="1" xfId="0" applyNumberFormat="1" applyFont="1" applyFill="1" applyBorder="1" applyAlignment="1">
      <alignment horizontal="center" vertical="center"/>
    </xf>
    <xf numFmtId="165" fontId="5" fillId="0" borderId="1" xfId="0" applyNumberFormat="1" applyFont="1" applyBorder="1" applyAlignment="1">
      <alignment horizontal="center" vertical="center"/>
    </xf>
    <xf numFmtId="165" fontId="5" fillId="0" borderId="1" xfId="0" applyNumberFormat="1" applyFont="1" applyFill="1" applyBorder="1" applyAlignment="1">
      <alignment horizontal="center" vertical="center"/>
    </xf>
    <xf numFmtId="0" fontId="16" fillId="3" borderId="1" xfId="0" applyFont="1" applyFill="1" applyBorder="1" applyAlignment="1">
      <alignment horizontal="center" vertical="center"/>
    </xf>
    <xf numFmtId="164" fontId="16" fillId="3" borderId="1" xfId="0" applyNumberFormat="1" applyFont="1" applyFill="1" applyBorder="1" applyAlignment="1">
      <alignment horizontal="center" vertical="center"/>
    </xf>
    <xf numFmtId="0" fontId="6" fillId="3" borderId="1" xfId="0" applyFont="1" applyFill="1" applyBorder="1" applyAlignment="1">
      <alignment horizontal="center" vertical="center"/>
    </xf>
    <xf numFmtId="166" fontId="16" fillId="3"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13" fillId="2" borderId="1" xfId="0" applyFont="1" applyFill="1" applyBorder="1" applyAlignment="1">
      <alignment horizontal="center" vertical="center"/>
    </xf>
    <xf numFmtId="164" fontId="4" fillId="2" borderId="1" xfId="0" applyNumberFormat="1" applyFont="1" applyFill="1" applyBorder="1" applyAlignment="1">
      <alignment horizontal="center" vertical="center"/>
    </xf>
    <xf numFmtId="166" fontId="4" fillId="3" borderId="1" xfId="0" applyNumberFormat="1" applyFont="1" applyFill="1" applyBorder="1" applyAlignment="1">
      <alignment horizontal="center" vertical="center"/>
    </xf>
    <xf numFmtId="0" fontId="13" fillId="4"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applyFont="1" applyBorder="1" applyAlignment="1">
      <alignment horizontal="center" vertical="center" wrapText="1"/>
    </xf>
    <xf numFmtId="0" fontId="22" fillId="0" borderId="2"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4" fillId="0" borderId="6" xfId="0" applyFont="1" applyFill="1" applyBorder="1" applyAlignment="1">
      <alignment horizontal="center" vertical="center"/>
    </xf>
    <xf numFmtId="0" fontId="13" fillId="0" borderId="1" xfId="0" applyFont="1" applyBorder="1" applyAlignment="1">
      <alignment horizontal="center" vertical="center"/>
    </xf>
    <xf numFmtId="0" fontId="4" fillId="3" borderId="6" xfId="0" applyFont="1" applyFill="1" applyBorder="1" applyAlignment="1">
      <alignment horizontal="center" vertical="center"/>
    </xf>
    <xf numFmtId="49" fontId="5" fillId="0" borderId="1" xfId="0" applyNumberFormat="1" applyFont="1" applyBorder="1" applyAlignment="1">
      <alignment horizontal="center" vertical="center"/>
    </xf>
    <xf numFmtId="0" fontId="11" fillId="3" borderId="1" xfId="0" applyFont="1" applyFill="1" applyBorder="1" applyAlignment="1">
      <alignment horizontal="center" vertical="center"/>
    </xf>
    <xf numFmtId="1" fontId="4" fillId="3" borderId="1" xfId="0" applyNumberFormat="1" applyFont="1" applyFill="1" applyBorder="1" applyAlignment="1">
      <alignment horizontal="center" vertical="center"/>
    </xf>
    <xf numFmtId="0" fontId="7" fillId="0" borderId="1" xfId="0" applyFont="1" applyBorder="1" applyAlignment="1">
      <alignment horizontal="center" vertical="center"/>
    </xf>
    <xf numFmtId="0" fontId="12" fillId="5" borderId="1" xfId="0" applyFont="1" applyFill="1" applyBorder="1" applyAlignment="1">
      <alignment horizontal="center" vertical="center"/>
    </xf>
    <xf numFmtId="164" fontId="12" fillId="5" borderId="1" xfId="0" applyNumberFormat="1" applyFont="1" applyFill="1" applyBorder="1" applyAlignment="1">
      <alignment horizontal="center" vertical="center"/>
    </xf>
    <xf numFmtId="164" fontId="12" fillId="0" borderId="1" xfId="0" applyNumberFormat="1" applyFont="1" applyBorder="1" applyAlignment="1">
      <alignment horizontal="center" vertical="center"/>
    </xf>
    <xf numFmtId="0" fontId="12" fillId="0" borderId="1" xfId="0" applyFont="1" applyBorder="1" applyAlignment="1">
      <alignment horizontal="center" vertical="center"/>
    </xf>
    <xf numFmtId="164" fontId="9" fillId="5" borderId="1" xfId="0" applyNumberFormat="1" applyFont="1" applyFill="1" applyBorder="1" applyAlignment="1">
      <alignment horizontal="center" vertical="center" wrapText="1"/>
    </xf>
    <xf numFmtId="164" fontId="3" fillId="0" borderId="0" xfId="0" applyNumberFormat="1" applyFont="1" applyFill="1" applyBorder="1" applyAlignment="1">
      <alignment horizontal="center"/>
    </xf>
    <xf numFmtId="0" fontId="4" fillId="8" borderId="1" xfId="0" applyFont="1" applyFill="1" applyBorder="1" applyAlignment="1">
      <alignment horizontal="center" vertical="center"/>
    </xf>
    <xf numFmtId="164" fontId="4" fillId="8" borderId="1" xfId="0" applyNumberFormat="1" applyFont="1" applyFill="1" applyBorder="1" applyAlignment="1">
      <alignment horizontal="center" vertical="center"/>
    </xf>
    <xf numFmtId="0" fontId="13" fillId="8" borderId="1" xfId="0" applyFont="1" applyFill="1" applyBorder="1" applyAlignment="1">
      <alignment vertical="center"/>
    </xf>
    <xf numFmtId="0" fontId="13" fillId="4" borderId="1" xfId="0" applyFont="1" applyFill="1" applyBorder="1" applyAlignment="1">
      <alignment vertical="center"/>
    </xf>
    <xf numFmtId="0" fontId="5" fillId="0" borderId="2" xfId="0" applyFont="1" applyBorder="1" applyAlignment="1">
      <alignment horizontal="left" vertical="center" wrapText="1"/>
    </xf>
    <xf numFmtId="0" fontId="11" fillId="4" borderId="1" xfId="0" applyFont="1" applyFill="1" applyBorder="1" applyAlignment="1">
      <alignment horizontal="center" vertical="center"/>
    </xf>
    <xf numFmtId="0" fontId="4" fillId="4" borderId="1" xfId="0" applyFont="1" applyFill="1" applyBorder="1" applyAlignment="1">
      <alignment vertical="center"/>
    </xf>
    <xf numFmtId="0" fontId="4" fillId="7" borderId="1" xfId="0" applyFont="1" applyFill="1" applyBorder="1" applyAlignment="1">
      <alignment horizontal="center" vertical="center"/>
    </xf>
    <xf numFmtId="164" fontId="4" fillId="7" borderId="1" xfId="0" applyNumberFormat="1" applyFont="1" applyFill="1" applyBorder="1" applyAlignment="1">
      <alignment horizontal="center" vertical="center"/>
    </xf>
    <xf numFmtId="0" fontId="6" fillId="7" borderId="1" xfId="0" applyFont="1" applyFill="1" applyBorder="1" applyAlignment="1">
      <alignment vertical="center"/>
    </xf>
    <xf numFmtId="0" fontId="5" fillId="5"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1" xfId="0" applyFont="1" applyBorder="1" applyAlignment="1">
      <alignment horizontal="center" vertical="center"/>
    </xf>
    <xf numFmtId="164" fontId="4"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0" xfId="0" applyFont="1" applyFill="1" applyBorder="1" applyAlignment="1">
      <alignment horizontal="center" wrapText="1"/>
    </xf>
    <xf numFmtId="0" fontId="0" fillId="0" borderId="0" xfId="0" applyAlignment="1">
      <alignment horizontal="center" wrapText="1"/>
    </xf>
    <xf numFmtId="10" fontId="12" fillId="5" borderId="1" xfId="0" applyNumberFormat="1" applyFont="1" applyFill="1" applyBorder="1" applyAlignment="1">
      <alignment horizontal="center" vertical="center" wrapText="1"/>
    </xf>
    <xf numFmtId="0" fontId="14" fillId="5" borderId="1" xfId="0" applyFont="1" applyFill="1" applyBorder="1" applyAlignment="1">
      <alignment horizontal="center" vertical="center" wrapText="1"/>
    </xf>
    <xf numFmtId="0" fontId="19" fillId="5" borderId="1" xfId="0" applyFont="1" applyFill="1" applyBorder="1" applyAlignment="1">
      <alignment horizontal="center" vertical="center"/>
    </xf>
    <xf numFmtId="0" fontId="14" fillId="6" borderId="1" xfId="0" applyFont="1" applyFill="1" applyBorder="1" applyAlignment="1">
      <alignment horizontal="center" vertical="center"/>
    </xf>
    <xf numFmtId="164" fontId="14" fillId="6" borderId="1" xfId="0" applyNumberFormat="1" applyFont="1" applyFill="1" applyBorder="1" applyAlignment="1">
      <alignment horizontal="center" vertical="center"/>
    </xf>
    <xf numFmtId="0" fontId="15" fillId="4" borderId="1" xfId="0" applyFont="1" applyFill="1" applyBorder="1" applyAlignment="1">
      <alignment horizontal="center" vertical="center" wrapText="1"/>
    </xf>
    <xf numFmtId="0" fontId="17" fillId="4" borderId="1" xfId="0" applyFont="1" applyFill="1" applyBorder="1" applyAlignment="1">
      <alignment horizontal="center" vertical="center"/>
    </xf>
    <xf numFmtId="0" fontId="15" fillId="4" borderId="1" xfId="0" applyFont="1" applyFill="1" applyBorder="1" applyAlignment="1">
      <alignment horizontal="center" vertical="center"/>
    </xf>
    <xf numFmtId="164" fontId="15" fillId="4" borderId="1" xfId="0" applyNumberFormat="1" applyFont="1" applyFill="1" applyBorder="1" applyAlignment="1">
      <alignment horizontal="center" vertical="center"/>
    </xf>
    <xf numFmtId="164" fontId="16" fillId="4" borderId="1" xfId="0" applyNumberFormat="1" applyFont="1" applyFill="1" applyBorder="1" applyAlignment="1">
      <alignment horizontal="center" vertical="center"/>
    </xf>
    <xf numFmtId="0" fontId="22" fillId="0" borderId="1" xfId="0" applyFont="1" applyFill="1" applyBorder="1" applyAlignment="1">
      <alignment horizontal="center" vertical="center" wrapText="1"/>
    </xf>
    <xf numFmtId="164" fontId="14" fillId="0" borderId="1" xfId="0" applyNumberFormat="1" applyFont="1" applyFill="1" applyBorder="1" applyAlignment="1">
      <alignment horizontal="center" vertical="center"/>
    </xf>
    <xf numFmtId="0" fontId="2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Border="1" applyAlignment="1">
      <alignment horizontal="center" vertical="center"/>
    </xf>
    <xf numFmtId="164" fontId="4" fillId="0" borderId="6" xfId="0" applyNumberFormat="1" applyFont="1" applyFill="1" applyBorder="1" applyAlignment="1">
      <alignment horizontal="center" vertical="center"/>
    </xf>
    <xf numFmtId="0" fontId="5" fillId="0" borderId="0" xfId="0" applyFont="1" applyAlignment="1">
      <alignment horizontal="center"/>
    </xf>
    <xf numFmtId="0" fontId="5" fillId="0" borderId="1" xfId="0" applyFont="1" applyBorder="1" applyAlignment="1">
      <alignment horizontal="center" vertical="top" wrapText="1"/>
    </xf>
    <xf numFmtId="0" fontId="6" fillId="0" borderId="1" xfId="0" applyFont="1" applyFill="1" applyBorder="1" applyAlignment="1">
      <alignment horizontal="center" vertical="center" wrapText="1"/>
    </xf>
    <xf numFmtId="0" fontId="5" fillId="0" borderId="4" xfId="0" applyFont="1" applyBorder="1" applyAlignment="1">
      <alignment horizontal="center" vertical="center" wrapText="1"/>
    </xf>
    <xf numFmtId="0" fontId="12"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0" fillId="0" borderId="0" xfId="0" applyFill="1"/>
    <xf numFmtId="0" fontId="6"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166" fontId="5"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xf>
    <xf numFmtId="0" fontId="22" fillId="0" borderId="1" xfId="0" applyFont="1" applyFill="1" applyBorder="1" applyAlignment="1">
      <alignment horizontal="center" vertical="center"/>
    </xf>
    <xf numFmtId="0" fontId="5" fillId="0" borderId="2" xfId="0" applyFont="1" applyFill="1" applyBorder="1" applyAlignment="1">
      <alignment horizontal="center" vertical="center"/>
    </xf>
    <xf numFmtId="164" fontId="5" fillId="0" borderId="0" xfId="0" applyNumberFormat="1" applyFont="1"/>
    <xf numFmtId="164" fontId="6" fillId="0" borderId="0" xfId="0" applyNumberFormat="1" applyFont="1"/>
    <xf numFmtId="1" fontId="16" fillId="4" borderId="1" xfId="0" applyNumberFormat="1" applyFont="1" applyFill="1" applyBorder="1" applyAlignment="1">
      <alignment horizontal="center"/>
    </xf>
    <xf numFmtId="166" fontId="5" fillId="0"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Fill="1" applyBorder="1" applyAlignment="1">
      <alignment horizontal="center" vertical="center" wrapText="1"/>
    </xf>
    <xf numFmtId="164" fontId="4" fillId="3" borderId="6"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27" fillId="0" borderId="1" xfId="0" applyFont="1" applyBorder="1" applyAlignment="1">
      <alignment horizontal="center" vertical="center"/>
    </xf>
    <xf numFmtId="0" fontId="23" fillId="0" borderId="1" xfId="0" applyFont="1" applyBorder="1" applyAlignment="1">
      <alignment horizontal="center" vertical="center" wrapText="1"/>
    </xf>
    <xf numFmtId="0" fontId="23" fillId="0" borderId="1" xfId="0" applyFont="1" applyFill="1" applyBorder="1" applyAlignment="1">
      <alignment horizontal="center" vertical="center" wrapText="1"/>
    </xf>
    <xf numFmtId="0" fontId="24" fillId="0" borderId="2" xfId="0" applyFont="1" applyBorder="1" applyAlignment="1">
      <alignment horizontal="center" vertical="center" wrapText="1"/>
    </xf>
    <xf numFmtId="0" fontId="6" fillId="0" borderId="1" xfId="0" applyFont="1" applyFill="1" applyBorder="1" applyAlignment="1">
      <alignment horizontal="center"/>
    </xf>
    <xf numFmtId="0" fontId="6" fillId="0" borderId="1" xfId="0" applyFont="1" applyFill="1" applyBorder="1" applyAlignment="1">
      <alignment horizontal="center" wrapText="1"/>
    </xf>
    <xf numFmtId="0" fontId="0" fillId="0" borderId="0" xfId="0" applyFill="1" applyBorder="1"/>
    <xf numFmtId="0" fontId="5"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2" xfId="0" applyFont="1" applyFill="1" applyBorder="1" applyAlignment="1">
      <alignment horizontal="center" vertical="center" wrapText="1"/>
    </xf>
    <xf numFmtId="0" fontId="3" fillId="0" borderId="0" xfId="0" applyFont="1" applyBorder="1" applyAlignment="1">
      <alignment horizontal="center" vertical="top"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5" fillId="0" borderId="1" xfId="0" applyFont="1" applyFill="1" applyBorder="1" applyAlignment="1">
      <alignment horizontal="center" vertical="center" wrapText="1"/>
    </xf>
    <xf numFmtId="164" fontId="0" fillId="0" borderId="0" xfId="0" applyNumberFormat="1" applyFill="1" applyBorder="1"/>
    <xf numFmtId="0" fontId="14" fillId="0" borderId="0" xfId="0" applyFont="1" applyFill="1" applyBorder="1" applyAlignment="1">
      <alignment horizontal="center" vertical="center"/>
    </xf>
    <xf numFmtId="164" fontId="14" fillId="0" borderId="0" xfId="0" applyNumberFormat="1" applyFont="1" applyFill="1" applyBorder="1" applyAlignment="1">
      <alignment horizontal="center" vertical="center"/>
    </xf>
    <xf numFmtId="0" fontId="15" fillId="0" borderId="0" xfId="0" applyFont="1" applyFill="1" applyBorder="1" applyAlignment="1">
      <alignment horizontal="center" vertical="center"/>
    </xf>
    <xf numFmtId="164" fontId="15" fillId="0" borderId="0" xfId="0" applyNumberFormat="1" applyFont="1" applyFill="1" applyBorder="1" applyAlignment="1">
      <alignment horizontal="center" vertical="center"/>
    </xf>
    <xf numFmtId="0" fontId="18" fillId="0" borderId="1" xfId="0" applyFont="1" applyFill="1" applyBorder="1" applyAlignment="1">
      <alignment horizontal="center" vertical="center"/>
    </xf>
    <xf numFmtId="0" fontId="29" fillId="0" borderId="1" xfId="0" applyFont="1" applyBorder="1" applyAlignment="1">
      <alignment horizontal="center" vertical="center" wrapText="1"/>
    </xf>
    <xf numFmtId="0" fontId="24" fillId="0" borderId="2" xfId="0" applyFont="1" applyFill="1" applyBorder="1" applyAlignment="1">
      <alignment horizontal="center" vertical="center" wrapText="1"/>
    </xf>
    <xf numFmtId="0" fontId="7" fillId="0" borderId="1" xfId="0" applyFont="1" applyBorder="1" applyAlignment="1">
      <alignment horizontal="center" wrapText="1"/>
    </xf>
    <xf numFmtId="49" fontId="5" fillId="0" borderId="1" xfId="0" applyNumberFormat="1" applyFont="1" applyBorder="1" applyAlignment="1">
      <alignment horizontal="center" vertical="center" wrapText="1"/>
    </xf>
    <xf numFmtId="164" fontId="12"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164" fontId="4" fillId="0" borderId="0" xfId="0" applyNumberFormat="1" applyFont="1" applyFill="1" applyBorder="1" applyAlignment="1">
      <alignment horizontal="center" vertical="center"/>
    </xf>
    <xf numFmtId="0" fontId="11" fillId="0" borderId="1" xfId="0" applyFont="1" applyBorder="1" applyAlignment="1">
      <alignment horizontal="center" vertical="center" wrapText="1"/>
    </xf>
    <xf numFmtId="0" fontId="5" fillId="0" borderId="2"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0" fillId="0" borderId="1" xfId="0" applyFont="1" applyFill="1" applyBorder="1" applyAlignment="1">
      <alignment horizontal="center" vertical="center"/>
    </xf>
    <xf numFmtId="164" fontId="0" fillId="0" borderId="0" xfId="0" applyNumberFormat="1" applyBorder="1"/>
    <xf numFmtId="164"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top" wrapText="1"/>
    </xf>
    <xf numFmtId="164" fontId="4"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5" fillId="0" borderId="2"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4" fillId="4"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2" xfId="0" applyFont="1" applyBorder="1" applyAlignment="1">
      <alignment horizontal="center" vertical="top"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32" fillId="0" borderId="1" xfId="0" applyFont="1" applyFill="1" applyBorder="1" applyAlignment="1">
      <alignment horizontal="center" wrapText="1"/>
    </xf>
    <xf numFmtId="0" fontId="32" fillId="0" borderId="1" xfId="0" applyFont="1" applyBorder="1" applyAlignment="1">
      <alignment horizontal="center" wrapText="1"/>
    </xf>
    <xf numFmtId="0" fontId="29"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1" fontId="5" fillId="0" borderId="2" xfId="0" applyNumberFormat="1" applyFont="1" applyFill="1" applyBorder="1" applyAlignment="1">
      <alignment horizontal="center" vertical="center"/>
    </xf>
    <xf numFmtId="2" fontId="5" fillId="0" borderId="1" xfId="0" applyNumberFormat="1" applyFont="1" applyFill="1" applyBorder="1" applyAlignment="1">
      <alignment horizontal="center" vertical="center"/>
    </xf>
    <xf numFmtId="0" fontId="24" fillId="9"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0" xfId="0" applyBorder="1" applyAlignment="1"/>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1" xfId="0" applyFont="1" applyFill="1" applyBorder="1" applyAlignment="1">
      <alignment wrapText="1"/>
    </xf>
    <xf numFmtId="0" fontId="5"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xf>
    <xf numFmtId="164" fontId="4" fillId="0" borderId="1"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center"/>
    </xf>
    <xf numFmtId="0" fontId="4" fillId="3" borderId="2"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31" fillId="0" borderId="0" xfId="0" applyFont="1" applyFill="1" applyBorder="1" applyAlignment="1">
      <alignment horizontal="left" vertical="top" wrapText="1"/>
    </xf>
    <xf numFmtId="0" fontId="25" fillId="0" borderId="0" xfId="0" applyFont="1" applyFill="1" applyBorder="1" applyAlignment="1">
      <alignment horizontal="left" vertical="top"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5" xfId="0" applyFont="1" applyBorder="1" applyAlignment="1">
      <alignment horizontal="right" wrapText="1"/>
    </xf>
    <xf numFmtId="0" fontId="4" fillId="0" borderId="1" xfId="0" applyFont="1" applyFill="1" applyBorder="1" applyAlignment="1">
      <alignment horizontal="center" vertical="center" wrapText="1"/>
    </xf>
    <xf numFmtId="0" fontId="5" fillId="0" borderId="0" xfId="0" applyFont="1" applyBorder="1" applyAlignment="1">
      <alignment horizontal="center" wrapText="1"/>
    </xf>
    <xf numFmtId="0" fontId="6" fillId="0"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4" fillId="0" borderId="1" xfId="0" applyFont="1" applyBorder="1" applyAlignment="1">
      <alignment horizontal="center" vertical="top"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right" wrapText="1"/>
    </xf>
    <xf numFmtId="0" fontId="4" fillId="3"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14" fillId="0" borderId="0" xfId="0" applyFont="1" applyAlignment="1">
      <alignment horizontal="center"/>
    </xf>
    <xf numFmtId="0" fontId="15" fillId="3"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6"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5" fillId="3" borderId="2"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5" fillId="0" borderId="0" xfId="0" applyFont="1" applyAlignment="1">
      <alignment horizontal="center" vertical="center"/>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4" fillId="4" borderId="4"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5" borderId="0" xfId="0" applyFont="1" applyFill="1" applyAlignment="1">
      <alignment horizontal="center"/>
    </xf>
    <xf numFmtId="0" fontId="4" fillId="3"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2" fillId="0" borderId="2" xfId="0" applyFont="1" applyFill="1" applyBorder="1" applyAlignment="1">
      <alignment horizontal="center" vertical="center" wrapText="1"/>
    </xf>
    <xf numFmtId="164" fontId="5"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0" fontId="12" fillId="5" borderId="2" xfId="0" applyFont="1" applyFill="1" applyBorder="1" applyAlignment="1">
      <alignment horizontal="center" vertical="center" wrapText="1"/>
    </xf>
    <xf numFmtId="0" fontId="0" fillId="0" borderId="3" xfId="0" applyBorder="1" applyAlignment="1">
      <alignment horizontal="center" vertical="center"/>
    </xf>
    <xf numFmtId="0" fontId="15" fillId="3" borderId="1" xfId="0" applyFont="1" applyFill="1" applyBorder="1" applyAlignment="1">
      <alignment horizontal="center" vertical="top" wrapText="1"/>
    </xf>
    <xf numFmtId="0" fontId="15" fillId="4" borderId="1" xfId="0" applyFont="1" applyFill="1" applyBorder="1" applyAlignment="1">
      <alignment horizontal="center" vertical="top" wrapText="1"/>
    </xf>
    <xf numFmtId="0" fontId="14"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0" fillId="0" borderId="3" xfId="0" applyBorder="1" applyAlignment="1"/>
    <xf numFmtId="0" fontId="3" fillId="0" borderId="0" xfId="0" applyFont="1" applyBorder="1" applyAlignment="1">
      <alignment horizontal="center" vertical="top" wrapText="1"/>
    </xf>
    <xf numFmtId="0" fontId="0" fillId="0" borderId="0" xfId="0" applyAlignment="1"/>
    <xf numFmtId="0" fontId="5" fillId="0" borderId="1" xfId="0" applyFont="1" applyFill="1" applyBorder="1" applyAlignment="1">
      <alignment horizontal="center" vertical="center" wrapText="1"/>
    </xf>
    <xf numFmtId="0" fontId="0" fillId="0" borderId="1" xfId="0" applyBorder="1" applyAlignment="1">
      <alignment horizontal="center" vertical="center" wrapText="1"/>
    </xf>
    <xf numFmtId="0" fontId="4" fillId="8" borderId="2"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0" fillId="0" borderId="3" xfId="0" applyBorder="1" applyAlignment="1">
      <alignment horizontal="center" vertical="top" wrapText="1"/>
    </xf>
    <xf numFmtId="0" fontId="4" fillId="4"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5" fillId="0" borderId="1" xfId="0" applyFont="1" applyBorder="1" applyAlignment="1">
      <alignment horizontal="center" vertical="top" wrapText="1"/>
    </xf>
    <xf numFmtId="0" fontId="8" fillId="0"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13" fillId="0" borderId="4" xfId="0" applyFont="1" applyBorder="1" applyAlignment="1">
      <alignment horizontal="center" vertical="center" wrapText="1"/>
    </xf>
    <xf numFmtId="1" fontId="5" fillId="10"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workbookViewId="0">
      <selection activeCell="B38" sqref="B38"/>
    </sheetView>
  </sheetViews>
  <sheetFormatPr defaultRowHeight="15" x14ac:dyDescent="0.25"/>
  <cols>
    <col min="1" max="1" width="7.140625" customWidth="1"/>
    <col min="2" max="2" width="39" customWidth="1"/>
    <col min="3" max="3" width="10.7109375" customWidth="1"/>
    <col min="4" max="4" width="9" customWidth="1"/>
    <col min="5" max="6" width="8.5703125" customWidth="1"/>
    <col min="7" max="7" width="6.140625" customWidth="1"/>
    <col min="8" max="8" width="9.7109375" customWidth="1"/>
    <col min="9" max="9" width="9.85546875" customWidth="1"/>
  </cols>
  <sheetData>
    <row r="1" spans="1:9" s="1" customFormat="1" x14ac:dyDescent="0.25">
      <c r="A1" s="38"/>
      <c r="B1" s="38"/>
      <c r="C1" s="38"/>
      <c r="D1" s="38"/>
      <c r="E1" s="38"/>
      <c r="F1" s="38"/>
      <c r="G1" s="38"/>
      <c r="H1" s="38"/>
      <c r="I1" s="38"/>
    </row>
    <row r="2" spans="1:9" s="1" customFormat="1" ht="35.25" customHeight="1" x14ac:dyDescent="0.25">
      <c r="A2" s="38"/>
      <c r="B2" s="330" t="s">
        <v>546</v>
      </c>
      <c r="C2" s="330"/>
      <c r="D2" s="330"/>
      <c r="E2" s="330"/>
      <c r="F2" s="330"/>
      <c r="G2" s="330"/>
      <c r="H2" s="330"/>
      <c r="I2" s="330"/>
    </row>
    <row r="3" spans="1:9" x14ac:dyDescent="0.25">
      <c r="A3" s="38"/>
      <c r="B3" s="38"/>
      <c r="C3" s="38"/>
      <c r="D3" s="38"/>
      <c r="E3" s="38"/>
      <c r="F3" s="38"/>
      <c r="G3" s="38"/>
      <c r="H3" s="38"/>
      <c r="I3" s="38"/>
    </row>
    <row r="4" spans="1:9" ht="22.5" customHeight="1" x14ac:dyDescent="0.25">
      <c r="A4" s="331" t="s">
        <v>0</v>
      </c>
      <c r="B4" s="332" t="s">
        <v>1</v>
      </c>
      <c r="C4" s="334" t="s">
        <v>46</v>
      </c>
      <c r="D4" s="334"/>
      <c r="E4" s="333" t="s">
        <v>3</v>
      </c>
      <c r="F4" s="333"/>
      <c r="G4" s="335" t="s">
        <v>4</v>
      </c>
      <c r="H4" s="333" t="s">
        <v>5</v>
      </c>
      <c r="I4" s="333"/>
    </row>
    <row r="5" spans="1:9" x14ac:dyDescent="0.25">
      <c r="A5" s="331"/>
      <c r="B5" s="332"/>
      <c r="C5" s="107" t="s">
        <v>6</v>
      </c>
      <c r="D5" s="108" t="s">
        <v>7</v>
      </c>
      <c r="E5" s="108" t="s">
        <v>6</v>
      </c>
      <c r="F5" s="108" t="s">
        <v>7</v>
      </c>
      <c r="G5" s="336"/>
      <c r="H5" s="69" t="s">
        <v>2</v>
      </c>
      <c r="I5" s="108" t="s">
        <v>3</v>
      </c>
    </row>
    <row r="6" spans="1:9" ht="78" customHeight="1" x14ac:dyDescent="0.25">
      <c r="A6" s="24">
        <v>1</v>
      </c>
      <c r="B6" s="109" t="s">
        <v>11</v>
      </c>
      <c r="C6" s="24">
        <f>мун.служба!C9</f>
        <v>0</v>
      </c>
      <c r="D6" s="24">
        <f>мун.служба!C10</f>
        <v>117.2</v>
      </c>
      <c r="E6" s="24">
        <f>мун.служба!D9</f>
        <v>0</v>
      </c>
      <c r="F6" s="64">
        <f>мун.служба!D10</f>
        <v>82</v>
      </c>
      <c r="G6" s="64">
        <f>I6/H6*100</f>
        <v>69.965870307167236</v>
      </c>
      <c r="H6" s="110">
        <f>C6+D6</f>
        <v>117.2</v>
      </c>
      <c r="I6" s="111">
        <f>E6+F6</f>
        <v>82</v>
      </c>
    </row>
    <row r="7" spans="1:9" ht="51" x14ac:dyDescent="0.25">
      <c r="A7" s="24">
        <f>A6+1</f>
        <v>2</v>
      </c>
      <c r="B7" s="112" t="s">
        <v>12</v>
      </c>
      <c r="C7" s="24">
        <f>'Град.и землеустр-во'!C9</f>
        <v>0</v>
      </c>
      <c r="D7" s="24">
        <f>'Град.и землеустр-во'!C10</f>
        <v>6028.7</v>
      </c>
      <c r="E7" s="24">
        <f>'Град.и землеустр-во'!D9</f>
        <v>0</v>
      </c>
      <c r="F7" s="24">
        <f>'Град.и землеустр-во'!D10</f>
        <v>2274.5</v>
      </c>
      <c r="G7" s="64">
        <f t="shared" ref="G7:G41" si="0">I7/H7*100</f>
        <v>37.727868362997</v>
      </c>
      <c r="H7" s="110">
        <f t="shared" ref="H7:H44" si="1">C7+D7</f>
        <v>6028.7</v>
      </c>
      <c r="I7" s="111">
        <f t="shared" ref="I7:I44" si="2">E7+F7</f>
        <v>2274.5</v>
      </c>
    </row>
    <row r="8" spans="1:9" ht="38.25" x14ac:dyDescent="0.25">
      <c r="A8" s="24">
        <f t="shared" ref="A8:A41" si="3">A7+1</f>
        <v>3</v>
      </c>
      <c r="B8" s="112" t="s">
        <v>13</v>
      </c>
      <c r="C8" s="24">
        <f>'Реклама град-во и архит-ра'!C8</f>
        <v>0</v>
      </c>
      <c r="D8" s="24">
        <f>'Реклама град-во и архит-ра'!C9</f>
        <v>0</v>
      </c>
      <c r="E8" s="24">
        <f>'Реклама град-во и архит-ра'!D8</f>
        <v>0</v>
      </c>
      <c r="F8" s="24">
        <f>'Реклама град-во и архит-ра'!E9</f>
        <v>0</v>
      </c>
      <c r="G8" s="24">
        <v>0</v>
      </c>
      <c r="H8" s="110">
        <f t="shared" si="1"/>
        <v>0</v>
      </c>
      <c r="I8" s="110">
        <f t="shared" si="2"/>
        <v>0</v>
      </c>
    </row>
    <row r="9" spans="1:9" ht="51.75" x14ac:dyDescent="0.25">
      <c r="A9" s="24">
        <f t="shared" si="3"/>
        <v>4</v>
      </c>
      <c r="B9" s="113" t="s">
        <v>14</v>
      </c>
      <c r="C9" s="24">
        <f>'Реклама град-во и архит-ра'!C13</f>
        <v>0</v>
      </c>
      <c r="D9" s="64">
        <f>'Реклама град-во и архит-ра'!C14</f>
        <v>0</v>
      </c>
      <c r="E9" s="24">
        <f>'Реклама град-во и архит-ра'!D13</f>
        <v>0</v>
      </c>
      <c r="F9" s="24">
        <f>'Реклама град-во и архит-ра'!D14</f>
        <v>0</v>
      </c>
      <c r="G9" s="24">
        <v>0</v>
      </c>
      <c r="H9" s="111">
        <f t="shared" si="1"/>
        <v>0</v>
      </c>
      <c r="I9" s="110">
        <f t="shared" si="2"/>
        <v>0</v>
      </c>
    </row>
    <row r="10" spans="1:9" ht="51.75" x14ac:dyDescent="0.25">
      <c r="A10" s="24">
        <f t="shared" si="3"/>
        <v>5</v>
      </c>
      <c r="B10" s="113" t="s">
        <v>15</v>
      </c>
      <c r="C10" s="75">
        <v>0</v>
      </c>
      <c r="D10" s="64">
        <f>'доступная среда'!C9</f>
        <v>445</v>
      </c>
      <c r="E10" s="24">
        <f>'доступная среда'!D8</f>
        <v>0</v>
      </c>
      <c r="F10" s="24">
        <f>'доступная среда'!D9</f>
        <v>0</v>
      </c>
      <c r="G10" s="24">
        <f t="shared" si="0"/>
        <v>0</v>
      </c>
      <c r="H10" s="110">
        <f t="shared" si="1"/>
        <v>445</v>
      </c>
      <c r="I10" s="110">
        <f t="shared" si="2"/>
        <v>0</v>
      </c>
    </row>
    <row r="11" spans="1:9" ht="39" x14ac:dyDescent="0.25">
      <c r="A11" s="24">
        <f t="shared" si="3"/>
        <v>6</v>
      </c>
      <c r="B11" s="113" t="s">
        <v>16</v>
      </c>
      <c r="C11" s="24">
        <f>'охрана труда'!C8</f>
        <v>0</v>
      </c>
      <c r="D11" s="24">
        <f>'охрана труда'!C9</f>
        <v>10.5</v>
      </c>
      <c r="E11" s="24">
        <f>'охрана труда'!D8</f>
        <v>0</v>
      </c>
      <c r="F11" s="24">
        <f>'охрана труда'!D9</f>
        <v>10.5</v>
      </c>
      <c r="G11" s="64">
        <f t="shared" si="0"/>
        <v>100</v>
      </c>
      <c r="H11" s="110">
        <f t="shared" si="1"/>
        <v>10.5</v>
      </c>
      <c r="I11" s="110">
        <f t="shared" si="2"/>
        <v>10.5</v>
      </c>
    </row>
    <row r="12" spans="1:9" ht="26.25" x14ac:dyDescent="0.25">
      <c r="A12" s="24">
        <f t="shared" si="3"/>
        <v>7</v>
      </c>
      <c r="B12" s="113" t="s">
        <v>17</v>
      </c>
      <c r="C12" s="24">
        <f>'развитие  в сфере стр-ва'!C9</f>
        <v>0</v>
      </c>
      <c r="D12" s="24">
        <f>'развитие  в сфере стр-ва'!C10</f>
        <v>19114.100000000002</v>
      </c>
      <c r="E12" s="24">
        <f>'развитие  в сфере стр-ва'!D9</f>
        <v>0</v>
      </c>
      <c r="F12" s="64">
        <f>'развитие  в сфере стр-ва'!D10</f>
        <v>9570.85</v>
      </c>
      <c r="G12" s="64">
        <f t="shared" si="0"/>
        <v>50.072198010892478</v>
      </c>
      <c r="H12" s="110">
        <f t="shared" si="1"/>
        <v>19114.100000000002</v>
      </c>
      <c r="I12" s="111">
        <f t="shared" si="2"/>
        <v>9570.85</v>
      </c>
    </row>
    <row r="13" spans="1:9" ht="19.5" customHeight="1" x14ac:dyDescent="0.25">
      <c r="A13" s="24">
        <f t="shared" si="3"/>
        <v>8</v>
      </c>
      <c r="B13" s="113" t="s">
        <v>18</v>
      </c>
      <c r="C13" s="24">
        <f>'управ-ние мун.финансами'!C9</f>
        <v>0</v>
      </c>
      <c r="D13" s="24">
        <f>'управ-ние мун.финансами'!C10</f>
        <v>16146.6</v>
      </c>
      <c r="E13" s="24">
        <f>'управ-ние мун.финансами'!D9</f>
        <v>0</v>
      </c>
      <c r="F13" s="24">
        <f>'управ-ние мун.финансами'!D10</f>
        <v>12232.2</v>
      </c>
      <c r="G13" s="64">
        <f t="shared" si="0"/>
        <v>75.757125339080673</v>
      </c>
      <c r="H13" s="110">
        <f t="shared" si="1"/>
        <v>16146.6</v>
      </c>
      <c r="I13" s="110">
        <f t="shared" si="2"/>
        <v>12232.2</v>
      </c>
    </row>
    <row r="14" spans="1:9" ht="39" x14ac:dyDescent="0.25">
      <c r="A14" s="24">
        <f t="shared" si="3"/>
        <v>9</v>
      </c>
      <c r="B14" s="113" t="s">
        <v>19</v>
      </c>
      <c r="C14" s="24">
        <f>сми!C8</f>
        <v>0</v>
      </c>
      <c r="D14" s="64">
        <f>сми!C9</f>
        <v>2734</v>
      </c>
      <c r="E14" s="24">
        <f>сми!D8</f>
        <v>0</v>
      </c>
      <c r="F14" s="24">
        <f>сми!D9</f>
        <v>1610.4</v>
      </c>
      <c r="G14" s="64">
        <f t="shared" si="0"/>
        <v>58.902706656912954</v>
      </c>
      <c r="H14" s="110">
        <f t="shared" si="1"/>
        <v>2734</v>
      </c>
      <c r="I14" s="110">
        <f t="shared" si="2"/>
        <v>1610.4</v>
      </c>
    </row>
    <row r="15" spans="1:9" ht="51.75" x14ac:dyDescent="0.25">
      <c r="A15" s="24">
        <f t="shared" si="3"/>
        <v>10</v>
      </c>
      <c r="B15" s="113" t="s">
        <v>20</v>
      </c>
      <c r="C15" s="24">
        <f>'экстремизм,террор,нар-ки,правон'!C7</f>
        <v>0</v>
      </c>
      <c r="D15" s="64">
        <f>'экстремизм,террор,нар-ки,правон'!C8</f>
        <v>50</v>
      </c>
      <c r="E15" s="24">
        <f>'экстремизм,террор,нар-ки,правон'!D7</f>
        <v>0</v>
      </c>
      <c r="F15" s="64">
        <f>'экстремизм,террор,нар-ки,правон'!D8</f>
        <v>22.477</v>
      </c>
      <c r="G15" s="64">
        <f t="shared" si="0"/>
        <v>44.954000000000001</v>
      </c>
      <c r="H15" s="111">
        <f t="shared" si="1"/>
        <v>50</v>
      </c>
      <c r="I15" s="111">
        <f t="shared" si="2"/>
        <v>22.477</v>
      </c>
    </row>
    <row r="16" spans="1:9" ht="51.75" x14ac:dyDescent="0.25">
      <c r="A16" s="24">
        <f t="shared" si="3"/>
        <v>11</v>
      </c>
      <c r="B16" s="113" t="s">
        <v>21</v>
      </c>
      <c r="C16" s="24">
        <v>0</v>
      </c>
      <c r="D16" s="64">
        <f>'экстремизм,террор,нар-ки,правон'!C10</f>
        <v>425</v>
      </c>
      <c r="E16" s="24">
        <v>0</v>
      </c>
      <c r="F16" s="64">
        <f>'экстремизм,террор,нар-ки,правон'!D10</f>
        <v>282.91899999999998</v>
      </c>
      <c r="G16" s="64">
        <f t="shared" si="0"/>
        <v>66.569176470588232</v>
      </c>
      <c r="H16" s="111">
        <f t="shared" si="1"/>
        <v>425</v>
      </c>
      <c r="I16" s="111">
        <f t="shared" si="2"/>
        <v>282.91899999999998</v>
      </c>
    </row>
    <row r="17" spans="1:9" ht="35.25" customHeight="1" x14ac:dyDescent="0.25">
      <c r="A17" s="24">
        <f t="shared" si="3"/>
        <v>12</v>
      </c>
      <c r="B17" s="113" t="s">
        <v>22</v>
      </c>
      <c r="C17" s="24">
        <f>Коррупция!C9</f>
        <v>0</v>
      </c>
      <c r="D17" s="64">
        <f>Коррупция!C10</f>
        <v>50</v>
      </c>
      <c r="E17" s="24">
        <f>Коррупция!D9</f>
        <v>0</v>
      </c>
      <c r="F17" s="24">
        <f>Коррупция!D10</f>
        <v>0</v>
      </c>
      <c r="G17" s="24">
        <f t="shared" si="0"/>
        <v>0</v>
      </c>
      <c r="H17" s="110">
        <f t="shared" si="1"/>
        <v>50</v>
      </c>
      <c r="I17" s="110">
        <f t="shared" si="2"/>
        <v>0</v>
      </c>
    </row>
    <row r="18" spans="1:9" ht="51.75" x14ac:dyDescent="0.25">
      <c r="A18" s="24">
        <f t="shared" si="3"/>
        <v>13</v>
      </c>
      <c r="B18" s="113" t="s">
        <v>23</v>
      </c>
      <c r="C18" s="24">
        <v>0</v>
      </c>
      <c r="D18" s="64">
        <f>'экстремизм,террор,нар-ки,правон'!C14</f>
        <v>100</v>
      </c>
      <c r="E18" s="24">
        <v>0</v>
      </c>
      <c r="F18" s="64">
        <f>'экстремизм,террор,нар-ки,правон'!D14</f>
        <v>80</v>
      </c>
      <c r="G18" s="64">
        <f t="shared" si="0"/>
        <v>80</v>
      </c>
      <c r="H18" s="111">
        <f t="shared" si="1"/>
        <v>100</v>
      </c>
      <c r="I18" s="111">
        <f t="shared" si="2"/>
        <v>80</v>
      </c>
    </row>
    <row r="19" spans="1:9" ht="39" x14ac:dyDescent="0.25">
      <c r="A19" s="24">
        <f t="shared" si="3"/>
        <v>14</v>
      </c>
      <c r="B19" s="113" t="s">
        <v>24</v>
      </c>
      <c r="C19" s="24">
        <v>0</v>
      </c>
      <c r="D19" s="64">
        <f>'экстремизм,террор,нар-ки,правон'!C16</f>
        <v>763.3</v>
      </c>
      <c r="E19" s="24">
        <v>0</v>
      </c>
      <c r="F19" s="24">
        <f>'экстремизм,террор,нар-ки,правон'!D16</f>
        <v>0</v>
      </c>
      <c r="G19" s="24">
        <f t="shared" si="0"/>
        <v>0</v>
      </c>
      <c r="H19" s="111">
        <f t="shared" si="1"/>
        <v>763.3</v>
      </c>
      <c r="I19" s="110">
        <f t="shared" si="2"/>
        <v>0</v>
      </c>
    </row>
    <row r="20" spans="1:9" ht="15" customHeight="1" x14ac:dyDescent="0.25">
      <c r="A20" s="24">
        <f t="shared" si="3"/>
        <v>15</v>
      </c>
      <c r="B20" s="113" t="s">
        <v>166</v>
      </c>
      <c r="C20" s="24">
        <f>образование!C9</f>
        <v>1019669.7</v>
      </c>
      <c r="D20" s="24">
        <f>образование!C10</f>
        <v>488697.89999999997</v>
      </c>
      <c r="E20" s="64">
        <f>образование!D9</f>
        <v>685377.6399999999</v>
      </c>
      <c r="F20" s="64">
        <f>образование!D10</f>
        <v>257208.84000000005</v>
      </c>
      <c r="G20" s="64">
        <f t="shared" si="0"/>
        <v>62.490501652249762</v>
      </c>
      <c r="H20" s="110">
        <f t="shared" si="1"/>
        <v>1508367.5999999999</v>
      </c>
      <c r="I20" s="111">
        <f t="shared" si="2"/>
        <v>942586.48</v>
      </c>
    </row>
    <row r="21" spans="1:9" ht="81" customHeight="1" x14ac:dyDescent="0.25">
      <c r="A21" s="24">
        <f t="shared" si="3"/>
        <v>16</v>
      </c>
      <c r="B21" s="113" t="s">
        <v>25</v>
      </c>
      <c r="C21" s="24">
        <f>'имущество и земля'!C9</f>
        <v>11506.7</v>
      </c>
      <c r="D21" s="64">
        <f>'имущество и земля'!C10</f>
        <v>13484</v>
      </c>
      <c r="E21" s="24">
        <f>'имущество и земля'!D9</f>
        <v>0</v>
      </c>
      <c r="F21" s="64">
        <f>'имущество и земля'!D10</f>
        <v>437</v>
      </c>
      <c r="G21" s="64">
        <f t="shared" si="0"/>
        <v>1.7486504979852504</v>
      </c>
      <c r="H21" s="110">
        <f t="shared" si="1"/>
        <v>24990.7</v>
      </c>
      <c r="I21" s="111">
        <f t="shared" si="2"/>
        <v>437</v>
      </c>
    </row>
    <row r="22" spans="1:9" ht="64.5" x14ac:dyDescent="0.25">
      <c r="A22" s="24">
        <f t="shared" si="3"/>
        <v>17</v>
      </c>
      <c r="B22" s="113" t="s">
        <v>26</v>
      </c>
      <c r="C22" s="24">
        <f>'ЖКХ и экология'!C7</f>
        <v>0</v>
      </c>
      <c r="D22" s="24">
        <f>'ЖКХ и экология'!C8</f>
        <v>25835.300000000003</v>
      </c>
      <c r="E22" s="24">
        <f>'ЖКХ и экология'!D7</f>
        <v>0</v>
      </c>
      <c r="F22" s="64">
        <f>'ЖКХ и экология'!D8</f>
        <v>5032.9678999999996</v>
      </c>
      <c r="G22" s="24">
        <f t="shared" si="0"/>
        <v>19.480973319450516</v>
      </c>
      <c r="H22" s="110">
        <f t="shared" si="1"/>
        <v>25835.300000000003</v>
      </c>
      <c r="I22" s="111">
        <f t="shared" si="2"/>
        <v>5032.9678999999996</v>
      </c>
    </row>
    <row r="23" spans="1:9" ht="64.5" x14ac:dyDescent="0.25">
      <c r="A23" s="24">
        <f t="shared" si="3"/>
        <v>18</v>
      </c>
      <c r="B23" s="113" t="s">
        <v>27</v>
      </c>
      <c r="C23" s="24">
        <f>'обеспеч.жильем молод.семей'!C7</f>
        <v>0</v>
      </c>
      <c r="D23" s="64">
        <f>'обеспеч.жильем молод.семей'!C8</f>
        <v>0</v>
      </c>
      <c r="E23" s="24">
        <f>'обеспеч.жильем молод.семей'!D7</f>
        <v>0</v>
      </c>
      <c r="F23" s="24">
        <f>'обеспеч.жильем молод.семей'!D8</f>
        <v>0</v>
      </c>
      <c r="G23" s="24">
        <v>0</v>
      </c>
      <c r="H23" s="111">
        <f t="shared" si="1"/>
        <v>0</v>
      </c>
      <c r="I23" s="110">
        <f t="shared" si="2"/>
        <v>0</v>
      </c>
    </row>
    <row r="24" spans="1:9" ht="66.75" customHeight="1" x14ac:dyDescent="0.25">
      <c r="A24" s="24">
        <f t="shared" si="3"/>
        <v>19</v>
      </c>
      <c r="B24" s="113" t="s">
        <v>28</v>
      </c>
      <c r="C24" s="24">
        <f>'ЖКХ и экология'!C19</f>
        <v>0</v>
      </c>
      <c r="D24" s="24">
        <f>'ЖКХ и экология'!C18</f>
        <v>2688.4</v>
      </c>
      <c r="E24" s="24">
        <f>'ЖКХ и экология'!D19</f>
        <v>0</v>
      </c>
      <c r="F24" s="64">
        <f>'ЖКХ и экология'!D18</f>
        <v>2429.75</v>
      </c>
      <c r="G24" s="64">
        <f t="shared" si="0"/>
        <v>90.379035857759263</v>
      </c>
      <c r="H24" s="110">
        <f t="shared" si="1"/>
        <v>2688.4</v>
      </c>
      <c r="I24" s="111">
        <f t="shared" si="2"/>
        <v>2429.75</v>
      </c>
    </row>
    <row r="25" spans="1:9" ht="90.75" customHeight="1" x14ac:dyDescent="0.25">
      <c r="A25" s="24">
        <f t="shared" si="3"/>
        <v>20</v>
      </c>
      <c r="B25" s="113" t="s">
        <v>29</v>
      </c>
      <c r="C25" s="24">
        <f>'неком.орган-ции'!C7</f>
        <v>0</v>
      </c>
      <c r="D25" s="24">
        <f>'неком.орган-ции'!C8</f>
        <v>10550.6</v>
      </c>
      <c r="E25" s="24">
        <f>'неком.орган-ции'!D7</f>
        <v>0</v>
      </c>
      <c r="F25" s="64">
        <f>'неком.орган-ции'!D8</f>
        <v>8336.7279999999992</v>
      </c>
      <c r="G25" s="64">
        <f t="shared" si="0"/>
        <v>79.016624646939505</v>
      </c>
      <c r="H25" s="110">
        <f t="shared" si="1"/>
        <v>10550.6</v>
      </c>
      <c r="I25" s="111">
        <f t="shared" si="2"/>
        <v>8336.7279999999992</v>
      </c>
    </row>
    <row r="26" spans="1:9" ht="30" customHeight="1" x14ac:dyDescent="0.25">
      <c r="A26" s="24">
        <f t="shared" si="3"/>
        <v>21</v>
      </c>
      <c r="B26" s="113" t="s">
        <v>30</v>
      </c>
      <c r="C26" s="24">
        <f>молодежь!C9</f>
        <v>0</v>
      </c>
      <c r="D26" s="24">
        <f>молодежь!C10</f>
        <v>12376.8</v>
      </c>
      <c r="E26" s="24">
        <f>молодежь!D9</f>
        <v>0</v>
      </c>
      <c r="F26" s="64">
        <f>молодежь!D10</f>
        <v>9365.1910000000007</v>
      </c>
      <c r="G26" s="64">
        <f t="shared" si="0"/>
        <v>75.667304957662722</v>
      </c>
      <c r="H26" s="110">
        <f t="shared" si="1"/>
        <v>12376.8</v>
      </c>
      <c r="I26" s="111">
        <f t="shared" si="2"/>
        <v>9365.1910000000007</v>
      </c>
    </row>
    <row r="27" spans="1:9" ht="26.25" x14ac:dyDescent="0.25">
      <c r="A27" s="24">
        <f t="shared" si="3"/>
        <v>22</v>
      </c>
      <c r="B27" s="113" t="s">
        <v>31</v>
      </c>
      <c r="C27" s="73">
        <f>'дорожное хоз-во'!C8</f>
        <v>0</v>
      </c>
      <c r="D27" s="64">
        <f>'дорожное хоз-во'!C9</f>
        <v>2195</v>
      </c>
      <c r="E27" s="24">
        <f>'дорожное хоз-во'!D8</f>
        <v>0</v>
      </c>
      <c r="F27" s="64">
        <f>'дорожное хоз-во'!D9</f>
        <v>14</v>
      </c>
      <c r="G27" s="114">
        <f t="shared" si="0"/>
        <v>0.63781321184510253</v>
      </c>
      <c r="H27" s="111">
        <f t="shared" si="1"/>
        <v>2195</v>
      </c>
      <c r="I27" s="111">
        <f t="shared" si="2"/>
        <v>14</v>
      </c>
    </row>
    <row r="28" spans="1:9" ht="64.5" x14ac:dyDescent="0.25">
      <c r="A28" s="24">
        <f t="shared" si="3"/>
        <v>23</v>
      </c>
      <c r="B28" s="113" t="s">
        <v>32</v>
      </c>
      <c r="C28" s="24">
        <f>курорты!C9</f>
        <v>0</v>
      </c>
      <c r="D28" s="64">
        <f>курорты!C10</f>
        <v>650</v>
      </c>
      <c r="E28" s="24">
        <f>курорты!D9</f>
        <v>0</v>
      </c>
      <c r="F28" s="24">
        <f>курорты!D10</f>
        <v>466.7</v>
      </c>
      <c r="G28" s="64">
        <f t="shared" si="0"/>
        <v>71.8</v>
      </c>
      <c r="H28" s="111">
        <f t="shared" si="1"/>
        <v>650</v>
      </c>
      <c r="I28" s="110">
        <f t="shared" si="2"/>
        <v>466.7</v>
      </c>
    </row>
    <row r="29" spans="1:9" x14ac:dyDescent="0.25">
      <c r="A29" s="24">
        <f t="shared" si="3"/>
        <v>24</v>
      </c>
      <c r="B29" s="113" t="s">
        <v>33</v>
      </c>
      <c r="C29" s="64">
        <f>'дети тамани'!C8</f>
        <v>3903.3</v>
      </c>
      <c r="D29" s="24">
        <f>'дети тамани'!C9</f>
        <v>5187.8</v>
      </c>
      <c r="E29" s="64">
        <f>'дети тамани'!D8</f>
        <v>3072.1010000000001</v>
      </c>
      <c r="F29" s="64">
        <f>'дети тамани'!D9</f>
        <v>4600.2079999999996</v>
      </c>
      <c r="G29" s="64">
        <f t="shared" si="0"/>
        <v>84.393626733838573</v>
      </c>
      <c r="H29" s="110">
        <f t="shared" si="1"/>
        <v>9091.1</v>
      </c>
      <c r="I29" s="111">
        <f t="shared" si="2"/>
        <v>7672.3089999999993</v>
      </c>
    </row>
    <row r="30" spans="1:9" ht="26.25" x14ac:dyDescent="0.25">
      <c r="A30" s="24">
        <f t="shared" si="3"/>
        <v>25</v>
      </c>
      <c r="B30" s="113" t="s">
        <v>34</v>
      </c>
      <c r="C30" s="24">
        <f>'мун.полит и гражд.общ-во'!C10</f>
        <v>0</v>
      </c>
      <c r="D30" s="24">
        <f>'мун.полит и гражд.общ-во'!C11</f>
        <v>1057.7</v>
      </c>
      <c r="E30" s="24">
        <f>'мун.полит и гражд.общ-во'!D10</f>
        <v>0</v>
      </c>
      <c r="F30" s="64">
        <f>'мун.полит и гражд.общ-во'!D11</f>
        <v>804.76801</v>
      </c>
      <c r="G30" s="64">
        <f t="shared" si="0"/>
        <v>76.086603951971256</v>
      </c>
      <c r="H30" s="110">
        <f t="shared" si="1"/>
        <v>1057.7</v>
      </c>
      <c r="I30" s="111">
        <f t="shared" si="2"/>
        <v>804.76801</v>
      </c>
    </row>
    <row r="31" spans="1:9" x14ac:dyDescent="0.25">
      <c r="A31" s="24">
        <f t="shared" si="3"/>
        <v>26</v>
      </c>
      <c r="B31" s="113" t="s">
        <v>35</v>
      </c>
      <c r="C31" s="24">
        <f>'развитие экономики'!C10</f>
        <v>0</v>
      </c>
      <c r="D31" s="64">
        <f>'развитие экономики'!C11</f>
        <v>21919.791770000003</v>
      </c>
      <c r="E31" s="24">
        <f>'развитие экономики'!D10</f>
        <v>0</v>
      </c>
      <c r="F31" s="64">
        <f>'развитие экономики'!D11</f>
        <v>14564.491770000001</v>
      </c>
      <c r="G31" s="64">
        <f t="shared" si="0"/>
        <v>66.444480507945983</v>
      </c>
      <c r="H31" s="111">
        <f t="shared" si="1"/>
        <v>21919.791770000003</v>
      </c>
      <c r="I31" s="111">
        <f t="shared" si="2"/>
        <v>14564.491770000001</v>
      </c>
    </row>
    <row r="32" spans="1:9" x14ac:dyDescent="0.25">
      <c r="A32" s="24">
        <f t="shared" si="3"/>
        <v>27</v>
      </c>
      <c r="B32" s="113" t="s">
        <v>36</v>
      </c>
      <c r="C32" s="24">
        <f>КУЛЬТУРА!C9</f>
        <v>14589.5</v>
      </c>
      <c r="D32" s="64">
        <f>КУЛЬТУРА!C10</f>
        <v>76585.349999999991</v>
      </c>
      <c r="E32" s="64">
        <f>КУЛЬТУРА!D9</f>
        <v>9981.5</v>
      </c>
      <c r="F32" s="24">
        <f>КУЛЬТУРА!D10</f>
        <v>52402.3</v>
      </c>
      <c r="G32" s="64">
        <f t="shared" si="0"/>
        <v>68.422158084164664</v>
      </c>
      <c r="H32" s="111">
        <f t="shared" si="1"/>
        <v>91174.849999999991</v>
      </c>
      <c r="I32" s="110">
        <f t="shared" si="2"/>
        <v>62383.8</v>
      </c>
    </row>
    <row r="33" spans="1:9" ht="26.25" x14ac:dyDescent="0.25">
      <c r="A33" s="24">
        <f t="shared" si="3"/>
        <v>28</v>
      </c>
      <c r="B33" s="113" t="s">
        <v>37</v>
      </c>
      <c r="C33" s="24">
        <f>'электр.прав-во'!C7</f>
        <v>0</v>
      </c>
      <c r="D33" s="24">
        <f>'электр.прав-во'!C8</f>
        <v>8132.3</v>
      </c>
      <c r="E33" s="24">
        <f>'электр.прав-во'!D7</f>
        <v>0</v>
      </c>
      <c r="F33" s="64">
        <f>'электр.прав-во'!D8</f>
        <v>6399.0069899999999</v>
      </c>
      <c r="G33" s="64">
        <f t="shared" si="0"/>
        <v>78.686312482323572</v>
      </c>
      <c r="H33" s="110">
        <f t="shared" si="1"/>
        <v>8132.3</v>
      </c>
      <c r="I33" s="111">
        <f t="shared" si="2"/>
        <v>6399.0069899999999</v>
      </c>
    </row>
    <row r="34" spans="1:9" ht="26.25" x14ac:dyDescent="0.25">
      <c r="A34" s="24">
        <f t="shared" si="3"/>
        <v>29</v>
      </c>
      <c r="B34" s="113" t="s">
        <v>38</v>
      </c>
      <c r="C34" s="24">
        <f>здравоохранение!C9</f>
        <v>80721.100000000006</v>
      </c>
      <c r="D34" s="24">
        <f>здравоохранение!C10</f>
        <v>15414.599999999999</v>
      </c>
      <c r="E34" s="64">
        <f>здравоохранение!D9</f>
        <v>56683.03</v>
      </c>
      <c r="F34" s="64">
        <f>здравоохранение!D10</f>
        <v>4137.4580000000005</v>
      </c>
      <c r="G34" s="64">
        <f t="shared" si="0"/>
        <v>63.265246937402019</v>
      </c>
      <c r="H34" s="110">
        <f t="shared" si="1"/>
        <v>96135.700000000012</v>
      </c>
      <c r="I34" s="111">
        <f t="shared" si="2"/>
        <v>60820.487999999998</v>
      </c>
    </row>
    <row r="35" spans="1:9" ht="26.25" x14ac:dyDescent="0.25">
      <c r="A35" s="24">
        <f t="shared" si="3"/>
        <v>30</v>
      </c>
      <c r="B35" s="113" t="s">
        <v>39</v>
      </c>
      <c r="C35" s="24">
        <f>'ФК и спорт'!C6</f>
        <v>5077.8</v>
      </c>
      <c r="D35" s="24">
        <f>'ФК и спорт'!C7</f>
        <v>43744.100000000006</v>
      </c>
      <c r="E35" s="64">
        <f>'ФК и спорт'!D6</f>
        <v>4182.8500000000004</v>
      </c>
      <c r="F35" s="64">
        <f>'ФК и спорт'!D7</f>
        <v>30165.399000000001</v>
      </c>
      <c r="G35" s="64">
        <f t="shared" si="0"/>
        <v>70.354183266116223</v>
      </c>
      <c r="H35" s="110">
        <f t="shared" si="1"/>
        <v>48821.900000000009</v>
      </c>
      <c r="I35" s="111">
        <f t="shared" si="2"/>
        <v>34348.249000000003</v>
      </c>
    </row>
    <row r="36" spans="1:9" ht="26.25" x14ac:dyDescent="0.25">
      <c r="A36" s="24">
        <f t="shared" si="3"/>
        <v>31</v>
      </c>
      <c r="B36" s="113" t="s">
        <v>40</v>
      </c>
      <c r="C36" s="24">
        <f>Соц.поддержка!C7</f>
        <v>73008.099999999991</v>
      </c>
      <c r="D36" s="24">
        <f>Соц.поддержка!C8</f>
        <v>4720.5</v>
      </c>
      <c r="E36" s="24">
        <f>Соц.поддержка!D7</f>
        <v>53414.899999999994</v>
      </c>
      <c r="F36" s="64">
        <f>Соц.поддержка!D8</f>
        <v>3023.259</v>
      </c>
      <c r="G36" s="64">
        <f t="shared" si="0"/>
        <v>72.609257081691936</v>
      </c>
      <c r="H36" s="110">
        <f t="shared" si="1"/>
        <v>77728.599999999991</v>
      </c>
      <c r="I36" s="111">
        <f t="shared" si="2"/>
        <v>56438.158999999992</v>
      </c>
    </row>
    <row r="37" spans="1:9" x14ac:dyDescent="0.25">
      <c r="A37" s="24">
        <f t="shared" si="3"/>
        <v>32</v>
      </c>
      <c r="B37" s="113" t="s">
        <v>41</v>
      </c>
      <c r="C37" s="24">
        <f>качество!C9</f>
        <v>0</v>
      </c>
      <c r="D37" s="64">
        <f>качество!C10</f>
        <v>155</v>
      </c>
      <c r="E37" s="24">
        <f>качество!D9</f>
        <v>0</v>
      </c>
      <c r="F37" s="24">
        <f>качество!D10</f>
        <v>0</v>
      </c>
      <c r="G37" s="24">
        <f t="shared" si="0"/>
        <v>0</v>
      </c>
      <c r="H37" s="111">
        <f t="shared" si="1"/>
        <v>155</v>
      </c>
      <c r="I37" s="110">
        <f t="shared" si="2"/>
        <v>0</v>
      </c>
    </row>
    <row r="38" spans="1:9" s="1" customFormat="1" ht="15" customHeight="1" x14ac:dyDescent="0.25">
      <c r="A38" s="24">
        <f t="shared" si="3"/>
        <v>33</v>
      </c>
      <c r="B38" s="327" t="s">
        <v>42</v>
      </c>
      <c r="C38" s="75">
        <f>ЭФ.МУН.УПРАВЛЕНИЕ!C9</f>
        <v>3623.7</v>
      </c>
      <c r="D38" s="73">
        <f>ЭФ.МУН.УПРАВЛЕНИЕ!C10</f>
        <v>134434.90000000002</v>
      </c>
      <c r="E38" s="73">
        <f>ЭФ.МУН.УПРАВЛЕНИЕ!D9</f>
        <v>2468.4783200000002</v>
      </c>
      <c r="F38" s="254">
        <f>ЭФ.МУН.УПРАВЛЕНИЕ!D10</f>
        <v>93308.35166</v>
      </c>
      <c r="G38" s="64">
        <f t="shared" si="0"/>
        <v>69.374041153539125</v>
      </c>
      <c r="H38" s="110">
        <f t="shared" si="1"/>
        <v>138058.60000000003</v>
      </c>
      <c r="I38" s="111">
        <f t="shared" si="2"/>
        <v>95776.829979999995</v>
      </c>
    </row>
    <row r="39" spans="1:9" s="1" customFormat="1" ht="65.25" customHeight="1" x14ac:dyDescent="0.25">
      <c r="A39" s="24">
        <f t="shared" si="3"/>
        <v>34</v>
      </c>
      <c r="B39" s="113" t="s">
        <v>43</v>
      </c>
      <c r="C39" s="24"/>
      <c r="D39" s="24"/>
      <c r="E39" s="24"/>
      <c r="F39" s="24"/>
      <c r="G39" s="24"/>
      <c r="H39" s="110"/>
      <c r="I39" s="110"/>
    </row>
    <row r="40" spans="1:9" s="1" customFormat="1" ht="26.25" x14ac:dyDescent="0.25">
      <c r="A40" s="24">
        <f t="shared" si="3"/>
        <v>35</v>
      </c>
      <c r="B40" s="113" t="s">
        <v>44</v>
      </c>
      <c r="C40" s="64">
        <f>село!C10</f>
        <v>17396</v>
      </c>
      <c r="D40" s="24">
        <f>село!C11</f>
        <v>3676.3</v>
      </c>
      <c r="E40" s="64">
        <f>село!D10</f>
        <v>6132.3209999999999</v>
      </c>
      <c r="F40" s="64">
        <f>село!D11</f>
        <v>2295.5369999999998</v>
      </c>
      <c r="G40" s="64">
        <f t="shared" si="0"/>
        <v>39.994960208425276</v>
      </c>
      <c r="H40" s="110">
        <f t="shared" si="1"/>
        <v>21072.3</v>
      </c>
      <c r="I40" s="111">
        <f t="shared" si="2"/>
        <v>8427.8580000000002</v>
      </c>
    </row>
    <row r="41" spans="1:9" ht="26.25" x14ac:dyDescent="0.25">
      <c r="A41" s="24">
        <f t="shared" si="3"/>
        <v>36</v>
      </c>
      <c r="B41" s="113" t="s">
        <v>45</v>
      </c>
      <c r="C41" s="64">
        <f>Обеспеч.безоп.населения!C8</f>
        <v>126</v>
      </c>
      <c r="D41" s="64">
        <f>Обеспеч.безоп.населения!C9</f>
        <v>17475</v>
      </c>
      <c r="E41" s="24">
        <f>Обеспеч.безоп.населения!D8</f>
        <v>0</v>
      </c>
      <c r="F41" s="64">
        <f>Обеспеч.безоп.населения!D9</f>
        <v>10232.632000000001</v>
      </c>
      <c r="G41" s="64">
        <f t="shared" si="0"/>
        <v>58.136651326629178</v>
      </c>
      <c r="H41" s="111">
        <f t="shared" si="1"/>
        <v>17601</v>
      </c>
      <c r="I41" s="111">
        <f t="shared" si="2"/>
        <v>10232.632000000001</v>
      </c>
    </row>
    <row r="42" spans="1:9" x14ac:dyDescent="0.25">
      <c r="A42" s="331" t="s">
        <v>8</v>
      </c>
      <c r="B42" s="331"/>
      <c r="C42" s="108">
        <f>SUM(C6:C41)</f>
        <v>1229621.9000000001</v>
      </c>
      <c r="D42" s="61">
        <f t="shared" ref="D42:F42" si="4">SUM(D6:D41)</f>
        <v>934965.74177000008</v>
      </c>
      <c r="E42" s="108">
        <f t="shared" si="4"/>
        <v>821312.82031999994</v>
      </c>
      <c r="F42" s="108">
        <f t="shared" si="4"/>
        <v>531390.43433000008</v>
      </c>
      <c r="G42" s="108">
        <f>I42/H42*100</f>
        <v>62.492422507960178</v>
      </c>
      <c r="H42" s="61">
        <f t="shared" si="1"/>
        <v>2164587.6417700001</v>
      </c>
      <c r="I42" s="108">
        <f t="shared" si="2"/>
        <v>1352703.25465</v>
      </c>
    </row>
    <row r="43" spans="1:9" x14ac:dyDescent="0.25">
      <c r="A43" s="331" t="s">
        <v>9</v>
      </c>
      <c r="B43" s="331"/>
      <c r="C43" s="24"/>
      <c r="D43" s="24"/>
      <c r="E43" s="24"/>
      <c r="F43" s="24"/>
      <c r="G43" s="24"/>
      <c r="H43" s="24">
        <f t="shared" si="1"/>
        <v>0</v>
      </c>
      <c r="I43" s="24">
        <f t="shared" si="2"/>
        <v>0</v>
      </c>
    </row>
    <row r="44" spans="1:9" x14ac:dyDescent="0.25">
      <c r="A44" s="331" t="s">
        <v>10</v>
      </c>
      <c r="B44" s="331"/>
      <c r="C44" s="24"/>
      <c r="D44" s="24"/>
      <c r="E44" s="24"/>
      <c r="F44" s="24"/>
      <c r="G44" s="24"/>
      <c r="H44" s="24">
        <f t="shared" si="1"/>
        <v>0</v>
      </c>
      <c r="I44" s="24">
        <f t="shared" si="2"/>
        <v>0</v>
      </c>
    </row>
  </sheetData>
  <mergeCells count="10">
    <mergeCell ref="B2:I2"/>
    <mergeCell ref="A43:B43"/>
    <mergeCell ref="A44:B44"/>
    <mergeCell ref="A4:A5"/>
    <mergeCell ref="B4:B5"/>
    <mergeCell ref="H4:I4"/>
    <mergeCell ref="C4:D4"/>
    <mergeCell ref="E4:F4"/>
    <mergeCell ref="G4:G5"/>
    <mergeCell ref="A42:B42"/>
  </mergeCells>
  <pageMargins left="0.7" right="0.7" top="0.75" bottom="0.75" header="0.3" footer="0.3"/>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F6" sqref="F6"/>
    </sheetView>
  </sheetViews>
  <sheetFormatPr defaultRowHeight="15" x14ac:dyDescent="0.25"/>
  <cols>
    <col min="1" max="1" width="39.42578125" customWidth="1"/>
    <col min="2" max="2" width="23.5703125" customWidth="1"/>
    <col min="3" max="3" width="9.85546875" customWidth="1"/>
    <col min="4" max="4" width="9.42578125" customWidth="1"/>
    <col min="5" max="5" width="8" customWidth="1"/>
    <col min="6" max="6" width="35.85546875" customWidth="1"/>
  </cols>
  <sheetData>
    <row r="1" spans="1:13" x14ac:dyDescent="0.25">
      <c r="A1" s="38"/>
      <c r="B1" s="38"/>
      <c r="C1" s="38"/>
      <c r="D1" s="38"/>
      <c r="E1" s="38"/>
      <c r="F1" s="38"/>
    </row>
    <row r="2" spans="1:13" x14ac:dyDescent="0.25">
      <c r="A2" s="364" t="s">
        <v>47</v>
      </c>
      <c r="B2" s="364"/>
      <c r="C2" s="364"/>
      <c r="D2" s="364"/>
      <c r="E2" s="364"/>
      <c r="F2" s="38"/>
    </row>
    <row r="3" spans="1:13" s="1" customFormat="1" x14ac:dyDescent="0.25">
      <c r="A3" s="349" t="s">
        <v>490</v>
      </c>
      <c r="B3" s="349"/>
      <c r="C3" s="349"/>
      <c r="D3" s="349"/>
      <c r="E3" s="349"/>
      <c r="F3" s="38"/>
    </row>
    <row r="4" spans="1:13" x14ac:dyDescent="0.25">
      <c r="A4" s="41"/>
      <c r="B4" s="41"/>
      <c r="C4" s="41"/>
      <c r="D4" s="41"/>
      <c r="E4" s="41"/>
      <c r="F4" s="38"/>
    </row>
    <row r="5" spans="1:13" ht="124.5" customHeight="1" x14ac:dyDescent="0.25">
      <c r="A5" s="317" t="s">
        <v>48</v>
      </c>
      <c r="B5" s="283" t="s">
        <v>49</v>
      </c>
      <c r="C5" s="283" t="s">
        <v>50</v>
      </c>
      <c r="D5" s="283" t="s">
        <v>51</v>
      </c>
      <c r="E5" s="283" t="s">
        <v>52</v>
      </c>
      <c r="F5" s="262" t="s">
        <v>91</v>
      </c>
    </row>
    <row r="6" spans="1:13" x14ac:dyDescent="0.25">
      <c r="A6" s="77">
        <v>1</v>
      </c>
      <c r="B6" s="77">
        <v>2</v>
      </c>
      <c r="C6" s="77">
        <v>3</v>
      </c>
      <c r="D6" s="77">
        <v>4</v>
      </c>
      <c r="E6" s="77">
        <v>5</v>
      </c>
      <c r="F6" s="79">
        <v>6</v>
      </c>
    </row>
    <row r="7" spans="1:13" x14ac:dyDescent="0.25">
      <c r="A7" s="365" t="s">
        <v>45</v>
      </c>
      <c r="B7" s="81" t="s">
        <v>53</v>
      </c>
      <c r="C7" s="83">
        <f>C8+C9</f>
        <v>17601</v>
      </c>
      <c r="D7" s="83">
        <f>D8+D9</f>
        <v>10232.632000000001</v>
      </c>
      <c r="E7" s="83">
        <f>D7/C7*100</f>
        <v>58.136651326629178</v>
      </c>
      <c r="F7" s="151"/>
    </row>
    <row r="8" spans="1:13" x14ac:dyDescent="0.25">
      <c r="A8" s="365"/>
      <c r="B8" s="81" t="s">
        <v>54</v>
      </c>
      <c r="C8" s="83">
        <f>C10</f>
        <v>126</v>
      </c>
      <c r="D8" s="83">
        <f>D10</f>
        <v>0</v>
      </c>
      <c r="E8" s="83">
        <f>D8/C8*100</f>
        <v>0</v>
      </c>
      <c r="F8" s="151"/>
    </row>
    <row r="9" spans="1:13" x14ac:dyDescent="0.25">
      <c r="A9" s="365"/>
      <c r="B9" s="81" t="s">
        <v>55</v>
      </c>
      <c r="C9" s="83">
        <f>C11+C19+C20</f>
        <v>17475</v>
      </c>
      <c r="D9" s="83">
        <f>D11+D19+D20</f>
        <v>10232.632000000001</v>
      </c>
      <c r="E9" s="83">
        <f>D9/C9*100</f>
        <v>58.555834048640918</v>
      </c>
      <c r="F9" s="151"/>
    </row>
    <row r="10" spans="1:13" x14ac:dyDescent="0.25">
      <c r="A10" s="366" t="s">
        <v>98</v>
      </c>
      <c r="B10" s="152" t="s">
        <v>54</v>
      </c>
      <c r="C10" s="153">
        <f>C15</f>
        <v>126</v>
      </c>
      <c r="D10" s="153">
        <f>D15</f>
        <v>0</v>
      </c>
      <c r="E10" s="153">
        <f t="shared" ref="E10:E11" si="0">D10/C10*100</f>
        <v>0</v>
      </c>
      <c r="F10" s="145"/>
    </row>
    <row r="11" spans="1:13" ht="41.25" customHeight="1" x14ac:dyDescent="0.25">
      <c r="A11" s="367"/>
      <c r="B11" s="152" t="s">
        <v>55</v>
      </c>
      <c r="C11" s="154">
        <f>C12+C13+C14+C16+C17+C18</f>
        <v>6666.4</v>
      </c>
      <c r="D11" s="153">
        <f>D12+D13+D14+D16+D17+D18</f>
        <v>4435.4950000000008</v>
      </c>
      <c r="E11" s="153">
        <f t="shared" si="0"/>
        <v>66.535086403456162</v>
      </c>
      <c r="F11" s="145"/>
    </row>
    <row r="12" spans="1:13" ht="48" customHeight="1" x14ac:dyDescent="0.25">
      <c r="A12" s="124" t="s">
        <v>477</v>
      </c>
      <c r="B12" s="76" t="s">
        <v>55</v>
      </c>
      <c r="C12" s="259">
        <v>4955.8999999999996</v>
      </c>
      <c r="D12" s="232">
        <v>3276.0250000000001</v>
      </c>
      <c r="E12" s="78">
        <f>D12/C12*100</f>
        <v>66.103533162493193</v>
      </c>
      <c r="F12" s="363" t="s">
        <v>427</v>
      </c>
      <c r="L12" s="278"/>
      <c r="M12" s="278"/>
    </row>
    <row r="13" spans="1:13" ht="54" customHeight="1" x14ac:dyDescent="0.25">
      <c r="A13" s="124" t="s">
        <v>93</v>
      </c>
      <c r="B13" s="76" t="s">
        <v>55</v>
      </c>
      <c r="C13" s="259">
        <v>554.29999999999995</v>
      </c>
      <c r="D13" s="232">
        <v>287.34699999999998</v>
      </c>
      <c r="E13" s="78">
        <f t="shared" ref="E13:E19" si="1">D13/C13*100</f>
        <v>51.839617535630524</v>
      </c>
      <c r="F13" s="342"/>
      <c r="L13" s="278"/>
      <c r="M13" s="278"/>
    </row>
    <row r="14" spans="1:13" ht="238.5" customHeight="1" x14ac:dyDescent="0.25">
      <c r="A14" s="124" t="s">
        <v>94</v>
      </c>
      <c r="B14" s="76" t="s">
        <v>55</v>
      </c>
      <c r="C14" s="77">
        <v>374.8</v>
      </c>
      <c r="D14" s="232">
        <v>343.86900000000003</v>
      </c>
      <c r="E14" s="78">
        <f t="shared" si="1"/>
        <v>91.747331910352187</v>
      </c>
      <c r="F14" s="132" t="s">
        <v>548</v>
      </c>
      <c r="I14" s="13"/>
      <c r="L14" s="278"/>
      <c r="M14" s="278"/>
    </row>
    <row r="15" spans="1:13" ht="38.25" customHeight="1" x14ac:dyDescent="0.25">
      <c r="A15" s="369" t="s">
        <v>95</v>
      </c>
      <c r="B15" s="76" t="s">
        <v>54</v>
      </c>
      <c r="C15" s="78">
        <v>126</v>
      </c>
      <c r="D15" s="259">
        <v>0</v>
      </c>
      <c r="E15" s="78">
        <f t="shared" si="1"/>
        <v>0</v>
      </c>
      <c r="F15" s="368" t="s">
        <v>421</v>
      </c>
      <c r="L15" s="279"/>
      <c r="M15" s="278"/>
    </row>
    <row r="16" spans="1:13" ht="42.75" customHeight="1" x14ac:dyDescent="0.25">
      <c r="A16" s="370"/>
      <c r="B16" s="76" t="s">
        <v>55</v>
      </c>
      <c r="C16" s="77"/>
      <c r="D16" s="259"/>
      <c r="E16" s="78"/>
      <c r="F16" s="368"/>
      <c r="L16" s="278"/>
      <c r="M16" s="278"/>
    </row>
    <row r="17" spans="1:13" ht="106.5" customHeight="1" x14ac:dyDescent="0.25">
      <c r="A17" s="124" t="s">
        <v>96</v>
      </c>
      <c r="B17" s="76" t="s">
        <v>55</v>
      </c>
      <c r="C17" s="232">
        <v>520</v>
      </c>
      <c r="D17" s="232">
        <v>346.66699999999997</v>
      </c>
      <c r="E17" s="78">
        <f t="shared" si="1"/>
        <v>66.666730769230767</v>
      </c>
      <c r="F17" s="363" t="s">
        <v>427</v>
      </c>
      <c r="L17" s="279"/>
      <c r="M17" s="279"/>
    </row>
    <row r="18" spans="1:13" ht="80.25" customHeight="1" x14ac:dyDescent="0.25">
      <c r="A18" s="275" t="s">
        <v>97</v>
      </c>
      <c r="B18" s="76" t="s">
        <v>55</v>
      </c>
      <c r="C18" s="259">
        <v>261.39999999999998</v>
      </c>
      <c r="D18" s="232">
        <v>181.58699999999999</v>
      </c>
      <c r="E18" s="78">
        <f t="shared" si="1"/>
        <v>69.467100229533287</v>
      </c>
      <c r="F18" s="342"/>
      <c r="L18" s="278"/>
      <c r="M18" s="278"/>
    </row>
    <row r="19" spans="1:13" ht="115.5" customHeight="1" x14ac:dyDescent="0.25">
      <c r="A19" s="155" t="s">
        <v>339</v>
      </c>
      <c r="B19" s="282" t="s">
        <v>55</v>
      </c>
      <c r="C19" s="84">
        <v>10798.6</v>
      </c>
      <c r="D19" s="156">
        <v>5797.1369999999997</v>
      </c>
      <c r="E19" s="156">
        <f t="shared" si="1"/>
        <v>53.684153501379804</v>
      </c>
      <c r="F19" s="284" t="s">
        <v>428</v>
      </c>
      <c r="L19" s="280"/>
      <c r="M19" s="280"/>
    </row>
    <row r="20" spans="1:13" ht="54.75" customHeight="1" x14ac:dyDescent="0.25">
      <c r="A20" s="157" t="s">
        <v>340</v>
      </c>
      <c r="B20" s="282" t="s">
        <v>55</v>
      </c>
      <c r="C20" s="156">
        <v>10</v>
      </c>
      <c r="D20" s="84">
        <v>0</v>
      </c>
      <c r="E20" s="156">
        <f t="shared" ref="E20" si="2">D20/C20*100</f>
        <v>0</v>
      </c>
      <c r="F20" s="158"/>
      <c r="L20" s="281"/>
      <c r="M20" s="280"/>
    </row>
  </sheetData>
  <mergeCells count="8">
    <mergeCell ref="F17:F18"/>
    <mergeCell ref="F12:F13"/>
    <mergeCell ref="A2:E2"/>
    <mergeCell ref="A7:A9"/>
    <mergeCell ref="A10:A11"/>
    <mergeCell ref="F15:F16"/>
    <mergeCell ref="A3:E3"/>
    <mergeCell ref="A15:A16"/>
  </mergeCells>
  <pageMargins left="0.7" right="0.7" top="0.75" bottom="0.75" header="0.3" footer="0.3"/>
  <pageSetup paperSize="9" scale="6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F6" sqref="F6"/>
    </sheetView>
  </sheetViews>
  <sheetFormatPr defaultRowHeight="15" x14ac:dyDescent="0.25"/>
  <cols>
    <col min="1" max="1" width="38.42578125" customWidth="1"/>
    <col min="2" max="2" width="23.42578125" customWidth="1"/>
    <col min="3" max="3" width="10.85546875" customWidth="1"/>
    <col min="4" max="4" width="10.28515625" customWidth="1"/>
    <col min="5" max="5" width="8" customWidth="1"/>
    <col min="6" max="6" width="29.28515625" customWidth="1"/>
  </cols>
  <sheetData>
    <row r="1" spans="1:6" x14ac:dyDescent="0.25">
      <c r="A1" s="38"/>
      <c r="B1" s="38"/>
      <c r="C1" s="38"/>
      <c r="D1" s="38"/>
      <c r="E1" s="38"/>
      <c r="F1" s="38"/>
    </row>
    <row r="2" spans="1:6" x14ac:dyDescent="0.25">
      <c r="A2" s="364" t="s">
        <v>47</v>
      </c>
      <c r="B2" s="364"/>
      <c r="C2" s="364"/>
      <c r="D2" s="364"/>
      <c r="E2" s="364"/>
      <c r="F2" s="38"/>
    </row>
    <row r="3" spans="1:6" s="1" customFormat="1" x14ac:dyDescent="0.25">
      <c r="A3" s="349" t="s">
        <v>490</v>
      </c>
      <c r="B3" s="349"/>
      <c r="C3" s="349"/>
      <c r="D3" s="349"/>
      <c r="E3" s="349"/>
      <c r="F3" s="38"/>
    </row>
    <row r="4" spans="1:6" x14ac:dyDescent="0.25">
      <c r="A4" s="41"/>
      <c r="B4" s="41"/>
      <c r="C4" s="41"/>
      <c r="D4" s="41"/>
      <c r="E4" s="41"/>
      <c r="F4" s="38"/>
    </row>
    <row r="5" spans="1:6" ht="114.75" x14ac:dyDescent="0.25">
      <c r="A5" s="157" t="s">
        <v>48</v>
      </c>
      <c r="B5" s="42" t="s">
        <v>49</v>
      </c>
      <c r="C5" s="42" t="s">
        <v>50</v>
      </c>
      <c r="D5" s="42" t="s">
        <v>51</v>
      </c>
      <c r="E5" s="42" t="s">
        <v>52</v>
      </c>
      <c r="F5" s="43" t="s">
        <v>91</v>
      </c>
    </row>
    <row r="6" spans="1:6" x14ac:dyDescent="0.25">
      <c r="A6" s="44">
        <v>1</v>
      </c>
      <c r="B6" s="44">
        <v>2</v>
      </c>
      <c r="C6" s="44">
        <v>3</v>
      </c>
      <c r="D6" s="44">
        <v>4</v>
      </c>
      <c r="E6" s="44">
        <v>5</v>
      </c>
      <c r="F6" s="26">
        <v>6</v>
      </c>
    </row>
    <row r="7" spans="1:6" x14ac:dyDescent="0.25">
      <c r="A7" s="371" t="s">
        <v>99</v>
      </c>
      <c r="B7" s="80" t="s">
        <v>54</v>
      </c>
      <c r="C7" s="81">
        <v>0</v>
      </c>
      <c r="D7" s="81">
        <v>0</v>
      </c>
      <c r="E7" s="81"/>
      <c r="F7" s="82"/>
    </row>
    <row r="8" spans="1:6" ht="42.75" customHeight="1" x14ac:dyDescent="0.25">
      <c r="A8" s="372"/>
      <c r="B8" s="80" t="s">
        <v>55</v>
      </c>
      <c r="C8" s="83">
        <f>C9</f>
        <v>50</v>
      </c>
      <c r="D8" s="83">
        <f>D9</f>
        <v>22.477</v>
      </c>
      <c r="E8" s="83">
        <f t="shared" ref="E8" si="0">D8/C8*100</f>
        <v>44.954000000000001</v>
      </c>
      <c r="F8" s="82"/>
    </row>
    <row r="9" spans="1:6" ht="53.25" customHeight="1" x14ac:dyDescent="0.25">
      <c r="A9" s="124" t="s">
        <v>100</v>
      </c>
      <c r="B9" s="76" t="s">
        <v>55</v>
      </c>
      <c r="C9" s="78">
        <v>50</v>
      </c>
      <c r="D9" s="78">
        <v>22.477</v>
      </c>
      <c r="E9" s="78">
        <f>D9/C9*100</f>
        <v>44.954000000000001</v>
      </c>
      <c r="F9" s="28" t="s">
        <v>433</v>
      </c>
    </row>
    <row r="10" spans="1:6" ht="55.5" customHeight="1" x14ac:dyDescent="0.25">
      <c r="A10" s="125" t="s">
        <v>101</v>
      </c>
      <c r="B10" s="80" t="s">
        <v>55</v>
      </c>
      <c r="C10" s="83">
        <f>C11+C13+C12</f>
        <v>425</v>
      </c>
      <c r="D10" s="83">
        <f>D11+D13+D12</f>
        <v>282.91899999999998</v>
      </c>
      <c r="E10" s="83">
        <f t="shared" ref="E10:E13" si="1">D10/C10*100</f>
        <v>66.569176470588232</v>
      </c>
      <c r="F10" s="82"/>
    </row>
    <row r="11" spans="1:6" ht="55.5" customHeight="1" x14ac:dyDescent="0.25">
      <c r="A11" s="124" t="s">
        <v>102</v>
      </c>
      <c r="B11" s="76" t="s">
        <v>55</v>
      </c>
      <c r="C11" s="78">
        <v>20</v>
      </c>
      <c r="D11" s="232">
        <v>16.66</v>
      </c>
      <c r="E11" s="78">
        <f t="shared" si="1"/>
        <v>83.3</v>
      </c>
      <c r="F11" s="28" t="s">
        <v>434</v>
      </c>
    </row>
    <row r="12" spans="1:6" ht="55.5" customHeight="1" x14ac:dyDescent="0.25">
      <c r="A12" s="124" t="s">
        <v>103</v>
      </c>
      <c r="B12" s="76" t="s">
        <v>55</v>
      </c>
      <c r="C12" s="78">
        <v>30</v>
      </c>
      <c r="D12" s="232">
        <v>27.661000000000001</v>
      </c>
      <c r="E12" s="78">
        <f t="shared" si="1"/>
        <v>92.203333333333333</v>
      </c>
      <c r="F12" s="28" t="s">
        <v>472</v>
      </c>
    </row>
    <row r="13" spans="1:6" ht="92.25" customHeight="1" x14ac:dyDescent="0.25">
      <c r="A13" s="124" t="s">
        <v>104</v>
      </c>
      <c r="B13" s="76" t="s">
        <v>55</v>
      </c>
      <c r="C13" s="78">
        <v>375</v>
      </c>
      <c r="D13" s="232">
        <v>238.59800000000001</v>
      </c>
      <c r="E13" s="78">
        <f t="shared" si="1"/>
        <v>63.626133333333335</v>
      </c>
      <c r="F13" s="121" t="s">
        <v>474</v>
      </c>
    </row>
    <row r="14" spans="1:6" ht="68.25" customHeight="1" x14ac:dyDescent="0.25">
      <c r="A14" s="125" t="s">
        <v>105</v>
      </c>
      <c r="B14" s="80" t="s">
        <v>55</v>
      </c>
      <c r="C14" s="83">
        <f t="shared" ref="C14:D14" si="2">C15</f>
        <v>100</v>
      </c>
      <c r="D14" s="83">
        <f t="shared" si="2"/>
        <v>80</v>
      </c>
      <c r="E14" s="83">
        <f t="shared" ref="E14" si="3">D14/C14*100</f>
        <v>80</v>
      </c>
      <c r="F14" s="82"/>
    </row>
    <row r="15" spans="1:6" ht="120" customHeight="1" x14ac:dyDescent="0.25">
      <c r="A15" s="124" t="s">
        <v>106</v>
      </c>
      <c r="B15" s="76" t="s">
        <v>55</v>
      </c>
      <c r="C15" s="78">
        <v>100</v>
      </c>
      <c r="D15" s="78">
        <v>80</v>
      </c>
      <c r="E15" s="78">
        <f>D15/C15*100</f>
        <v>80</v>
      </c>
      <c r="F15" s="121" t="s">
        <v>475</v>
      </c>
    </row>
    <row r="16" spans="1:6" ht="43.5" customHeight="1" x14ac:dyDescent="0.25">
      <c r="A16" s="125" t="s">
        <v>107</v>
      </c>
      <c r="B16" s="80" t="s">
        <v>55</v>
      </c>
      <c r="C16" s="83">
        <f>C17+C18+C19+C20+C21</f>
        <v>763.3</v>
      </c>
      <c r="D16" s="83">
        <f>D17+D18+D19+D20+D21</f>
        <v>0</v>
      </c>
      <c r="E16" s="83">
        <f t="shared" ref="E16:E21" si="4">D16/C16*100</f>
        <v>0</v>
      </c>
      <c r="F16" s="82"/>
    </row>
    <row r="17" spans="1:6" ht="41.25" customHeight="1" x14ac:dyDescent="0.25">
      <c r="A17" s="124" t="s">
        <v>108</v>
      </c>
      <c r="B17" s="76" t="s">
        <v>55</v>
      </c>
      <c r="C17" s="78">
        <v>20</v>
      </c>
      <c r="D17" s="77">
        <v>0</v>
      </c>
      <c r="E17" s="84">
        <f t="shared" si="4"/>
        <v>0</v>
      </c>
      <c r="F17" s="28" t="s">
        <v>436</v>
      </c>
    </row>
    <row r="18" spans="1:6" ht="68.25" customHeight="1" x14ac:dyDescent="0.25">
      <c r="A18" s="124" t="s">
        <v>109</v>
      </c>
      <c r="B18" s="76" t="s">
        <v>55</v>
      </c>
      <c r="C18" s="78">
        <v>30</v>
      </c>
      <c r="D18" s="77">
        <v>0</v>
      </c>
      <c r="E18" s="84">
        <f t="shared" si="4"/>
        <v>0</v>
      </c>
      <c r="F18" s="121" t="s">
        <v>533</v>
      </c>
    </row>
    <row r="19" spans="1:6" ht="54.75" customHeight="1" x14ac:dyDescent="0.25">
      <c r="A19" s="124" t="s">
        <v>110</v>
      </c>
      <c r="B19" s="76" t="s">
        <v>55</v>
      </c>
      <c r="C19" s="78">
        <v>90</v>
      </c>
      <c r="D19" s="77">
        <v>0</v>
      </c>
      <c r="E19" s="84">
        <f t="shared" si="4"/>
        <v>0</v>
      </c>
      <c r="F19" s="121" t="s">
        <v>531</v>
      </c>
    </row>
    <row r="20" spans="1:6" ht="54.75" customHeight="1" x14ac:dyDescent="0.25">
      <c r="A20" s="124" t="s">
        <v>111</v>
      </c>
      <c r="B20" s="76" t="s">
        <v>55</v>
      </c>
      <c r="C20" s="78">
        <v>600</v>
      </c>
      <c r="D20" s="77">
        <v>0</v>
      </c>
      <c r="E20" s="84">
        <f t="shared" si="4"/>
        <v>0</v>
      </c>
      <c r="F20" s="121" t="s">
        <v>530</v>
      </c>
    </row>
    <row r="21" spans="1:6" ht="41.25" customHeight="1" x14ac:dyDescent="0.25">
      <c r="A21" s="159" t="s">
        <v>419</v>
      </c>
      <c r="B21" s="76" t="s">
        <v>55</v>
      </c>
      <c r="C21" s="78">
        <v>23.3</v>
      </c>
      <c r="D21" s="77">
        <v>0</v>
      </c>
      <c r="E21" s="84">
        <f t="shared" si="4"/>
        <v>0</v>
      </c>
      <c r="F21" s="121" t="s">
        <v>532</v>
      </c>
    </row>
  </sheetData>
  <mergeCells count="3">
    <mergeCell ref="A3:E3"/>
    <mergeCell ref="A2:E2"/>
    <mergeCell ref="A7:A8"/>
  </mergeCells>
  <pageMargins left="0.7" right="0.7" top="0.75" bottom="0.75" header="0.3" footer="0.3"/>
  <pageSetup paperSize="9" scale="7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opLeftCell="A16" workbookViewId="0">
      <selection activeCell="G25" sqref="G25"/>
    </sheetView>
  </sheetViews>
  <sheetFormatPr defaultRowHeight="15" x14ac:dyDescent="0.25"/>
  <cols>
    <col min="1" max="1" width="42.7109375" customWidth="1"/>
    <col min="2" max="2" width="24.140625" customWidth="1"/>
    <col min="3" max="3" width="12.140625" customWidth="1"/>
    <col min="4" max="4" width="10" customWidth="1"/>
    <col min="5" max="5" width="11" customWidth="1"/>
    <col min="6" max="6" width="25.85546875" customWidth="1"/>
  </cols>
  <sheetData>
    <row r="1" spans="1:6" x14ac:dyDescent="0.25">
      <c r="A1" s="160"/>
      <c r="B1" s="160"/>
      <c r="C1" s="160"/>
      <c r="D1" s="160"/>
      <c r="E1" s="160"/>
      <c r="F1" s="160"/>
    </row>
    <row r="2" spans="1:6" x14ac:dyDescent="0.25">
      <c r="A2" s="373" t="s">
        <v>47</v>
      </c>
      <c r="B2" s="373"/>
      <c r="C2" s="373"/>
      <c r="D2" s="373"/>
      <c r="E2" s="373"/>
      <c r="F2" s="160"/>
    </row>
    <row r="3" spans="1:6" s="1" customFormat="1" x14ac:dyDescent="0.25">
      <c r="A3" s="349" t="s">
        <v>490</v>
      </c>
      <c r="B3" s="349"/>
      <c r="C3" s="349"/>
      <c r="D3" s="349"/>
      <c r="E3" s="349"/>
      <c r="F3" s="160"/>
    </row>
    <row r="4" spans="1:6" x14ac:dyDescent="0.25">
      <c r="A4" s="161"/>
      <c r="B4" s="57"/>
      <c r="C4" s="57"/>
      <c r="D4" s="57"/>
      <c r="E4" s="57"/>
      <c r="F4" s="160"/>
    </row>
    <row r="5" spans="1:6" ht="102" customHeight="1" x14ac:dyDescent="0.25">
      <c r="A5" s="312" t="s">
        <v>48</v>
      </c>
      <c r="B5" s="122" t="s">
        <v>49</v>
      </c>
      <c r="C5" s="122" t="s">
        <v>50</v>
      </c>
      <c r="D5" s="122" t="s">
        <v>51</v>
      </c>
      <c r="E5" s="122" t="s">
        <v>52</v>
      </c>
      <c r="F5" s="150" t="s">
        <v>91</v>
      </c>
    </row>
    <row r="6" spans="1:6" x14ac:dyDescent="0.25">
      <c r="A6" s="122">
        <v>1</v>
      </c>
      <c r="B6" s="24">
        <v>2</v>
      </c>
      <c r="C6" s="24">
        <v>3</v>
      </c>
      <c r="D6" s="24">
        <v>4</v>
      </c>
      <c r="E6" s="24">
        <v>5</v>
      </c>
      <c r="F6" s="79">
        <v>6</v>
      </c>
    </row>
    <row r="7" spans="1:6" x14ac:dyDescent="0.25">
      <c r="A7" s="362" t="s">
        <v>31</v>
      </c>
      <c r="B7" s="162" t="s">
        <v>53</v>
      </c>
      <c r="C7" s="59">
        <f>C8+C9+C10</f>
        <v>2195</v>
      </c>
      <c r="D7" s="163">
        <f>D8+D9+D10</f>
        <v>14</v>
      </c>
      <c r="E7" s="59">
        <f>D7/C7*100</f>
        <v>0.63781321184510253</v>
      </c>
      <c r="F7" s="82"/>
    </row>
    <row r="8" spans="1:6" x14ac:dyDescent="0.25">
      <c r="A8" s="362"/>
      <c r="B8" s="162" t="s">
        <v>54</v>
      </c>
      <c r="C8" s="59">
        <f>C11+C21+C26</f>
        <v>0</v>
      </c>
      <c r="D8" s="59">
        <f>D11+D21+D26</f>
        <v>0</v>
      </c>
      <c r="E8" s="59" t="e">
        <f t="shared" ref="E8:E10" si="0">D8/C8*100</f>
        <v>#DIV/0!</v>
      </c>
      <c r="F8" s="82"/>
    </row>
    <row r="9" spans="1:6" x14ac:dyDescent="0.25">
      <c r="A9" s="362"/>
      <c r="B9" s="162" t="s">
        <v>55</v>
      </c>
      <c r="C9" s="59">
        <f>C12+C22+C27</f>
        <v>2195</v>
      </c>
      <c r="D9" s="59">
        <f>D12+D22+D27</f>
        <v>14</v>
      </c>
      <c r="E9" s="59">
        <f t="shared" si="0"/>
        <v>0.63781321184510253</v>
      </c>
      <c r="F9" s="82"/>
    </row>
    <row r="10" spans="1:6" x14ac:dyDescent="0.25">
      <c r="A10" s="362"/>
      <c r="B10" s="162" t="s">
        <v>56</v>
      </c>
      <c r="C10" s="59">
        <f>C28</f>
        <v>0</v>
      </c>
      <c r="D10" s="163">
        <f>D28</f>
        <v>0</v>
      </c>
      <c r="E10" s="59" t="e">
        <f t="shared" si="0"/>
        <v>#DIV/0!</v>
      </c>
      <c r="F10" s="164"/>
    </row>
    <row r="11" spans="1:6" x14ac:dyDescent="0.25">
      <c r="A11" s="340" t="s">
        <v>115</v>
      </c>
      <c r="B11" s="165" t="s">
        <v>54</v>
      </c>
      <c r="C11" s="166"/>
      <c r="D11" s="167"/>
      <c r="E11" s="168"/>
      <c r="F11" s="169"/>
    </row>
    <row r="12" spans="1:6" ht="25.5" customHeight="1" x14ac:dyDescent="0.25">
      <c r="A12" s="376"/>
      <c r="B12" s="165" t="s">
        <v>55</v>
      </c>
      <c r="C12" s="170">
        <f>C14+C16+C18+C20</f>
        <v>1531.2</v>
      </c>
      <c r="D12" s="170">
        <f>D14+D16+D18+D20</f>
        <v>14</v>
      </c>
      <c r="E12" s="66">
        <f t="shared" ref="E12" si="1">D12/C12*100</f>
        <v>0.9143155694879832</v>
      </c>
      <c r="F12" s="169"/>
    </row>
    <row r="13" spans="1:6" x14ac:dyDescent="0.25">
      <c r="A13" s="359" t="s">
        <v>116</v>
      </c>
      <c r="B13" s="72" t="s">
        <v>54</v>
      </c>
      <c r="C13" s="24"/>
      <c r="D13" s="171"/>
      <c r="E13" s="64"/>
      <c r="F13" s="74"/>
    </row>
    <row r="14" spans="1:6" ht="39" customHeight="1" x14ac:dyDescent="0.25">
      <c r="A14" s="360"/>
      <c r="B14" s="72" t="s">
        <v>55</v>
      </c>
      <c r="C14" s="171">
        <v>65</v>
      </c>
      <c r="D14" s="171">
        <v>0</v>
      </c>
      <c r="E14" s="64">
        <f t="shared" ref="E14" si="2">D14/C14*100</f>
        <v>0</v>
      </c>
      <c r="F14" s="270" t="s">
        <v>471</v>
      </c>
    </row>
    <row r="15" spans="1:6" x14ac:dyDescent="0.25">
      <c r="A15" s="359" t="s">
        <v>117</v>
      </c>
      <c r="B15" s="72" t="s">
        <v>54</v>
      </c>
      <c r="C15" s="171"/>
      <c r="D15" s="171"/>
      <c r="E15" s="64"/>
      <c r="F15" s="79"/>
    </row>
    <row r="16" spans="1:6" ht="39.75" customHeight="1" x14ac:dyDescent="0.25">
      <c r="A16" s="360"/>
      <c r="B16" s="72" t="s">
        <v>55</v>
      </c>
      <c r="C16" s="171">
        <v>50</v>
      </c>
      <c r="D16" s="171">
        <v>0</v>
      </c>
      <c r="E16" s="64">
        <f t="shared" ref="E16" si="3">D16/C16*100</f>
        <v>0</v>
      </c>
      <c r="F16" s="270" t="s">
        <v>471</v>
      </c>
    </row>
    <row r="17" spans="1:7" x14ac:dyDescent="0.25">
      <c r="A17" s="359" t="s">
        <v>118</v>
      </c>
      <c r="B17" s="72" t="s">
        <v>54</v>
      </c>
      <c r="C17" s="171"/>
      <c r="D17" s="171"/>
      <c r="E17" s="64"/>
      <c r="F17" s="74"/>
    </row>
    <row r="18" spans="1:7" ht="25.5" customHeight="1" x14ac:dyDescent="0.25">
      <c r="A18" s="360"/>
      <c r="B18" s="72" t="s">
        <v>55</v>
      </c>
      <c r="C18" s="171">
        <v>50</v>
      </c>
      <c r="D18" s="171">
        <v>14</v>
      </c>
      <c r="E18" s="64">
        <f t="shared" ref="E18" si="4">D18/C18*100</f>
        <v>28.000000000000004</v>
      </c>
      <c r="F18" s="270" t="s">
        <v>470</v>
      </c>
    </row>
    <row r="19" spans="1:7" x14ac:dyDescent="0.25">
      <c r="A19" s="359" t="s">
        <v>464</v>
      </c>
      <c r="B19" s="72" t="s">
        <v>54</v>
      </c>
      <c r="C19" s="171"/>
      <c r="D19" s="171"/>
      <c r="E19" s="64"/>
      <c r="F19" s="74"/>
    </row>
    <row r="20" spans="1:7" ht="25.5" x14ac:dyDescent="0.25">
      <c r="A20" s="360"/>
      <c r="B20" s="72" t="s">
        <v>55</v>
      </c>
      <c r="C20" s="172">
        <v>1366.2</v>
      </c>
      <c r="D20" s="172">
        <v>0</v>
      </c>
      <c r="E20" s="73">
        <f t="shared" ref="E20" si="5">D20/C20*100</f>
        <v>0</v>
      </c>
      <c r="F20" s="305" t="s">
        <v>591</v>
      </c>
    </row>
    <row r="21" spans="1:7" x14ac:dyDescent="0.25">
      <c r="A21" s="340" t="s">
        <v>119</v>
      </c>
      <c r="B21" s="165" t="s">
        <v>54</v>
      </c>
      <c r="C21" s="166"/>
      <c r="D21" s="167"/>
      <c r="E21" s="168"/>
      <c r="F21" s="169"/>
    </row>
    <row r="22" spans="1:7" ht="27.75" customHeight="1" x14ac:dyDescent="0.25">
      <c r="A22" s="376"/>
      <c r="B22" s="165" t="s">
        <v>55</v>
      </c>
      <c r="C22" s="65">
        <f>C25+C23</f>
        <v>663.8</v>
      </c>
      <c r="D22" s="65">
        <f>D25+D23</f>
        <v>0</v>
      </c>
      <c r="E22" s="66">
        <f t="shared" ref="E22:E25" si="6">D22/C22*100</f>
        <v>0</v>
      </c>
      <c r="F22" s="169"/>
    </row>
    <row r="23" spans="1:7" s="1" customFormat="1" ht="40.5" customHeight="1" x14ac:dyDescent="0.25">
      <c r="A23" s="328" t="s">
        <v>589</v>
      </c>
      <c r="B23" s="72" t="s">
        <v>55</v>
      </c>
      <c r="C23" s="75">
        <v>100</v>
      </c>
      <c r="D23" s="75">
        <v>0</v>
      </c>
      <c r="E23" s="73">
        <f t="shared" si="6"/>
        <v>0</v>
      </c>
      <c r="F23" s="329" t="s">
        <v>590</v>
      </c>
    </row>
    <row r="24" spans="1:7" x14ac:dyDescent="0.25">
      <c r="A24" s="359" t="s">
        <v>120</v>
      </c>
      <c r="B24" s="72" t="s">
        <v>54</v>
      </c>
      <c r="C24" s="24"/>
      <c r="D24" s="171"/>
      <c r="E24" s="73"/>
      <c r="F24" s="74"/>
    </row>
    <row r="25" spans="1:7" ht="54.75" customHeight="1" x14ac:dyDescent="0.25">
      <c r="A25" s="360"/>
      <c r="B25" s="72" t="s">
        <v>55</v>
      </c>
      <c r="C25" s="75">
        <v>563.79999999999995</v>
      </c>
      <c r="D25" s="172">
        <v>0</v>
      </c>
      <c r="E25" s="73">
        <f t="shared" si="6"/>
        <v>0</v>
      </c>
      <c r="F25" s="305" t="s">
        <v>592</v>
      </c>
      <c r="G25" s="1"/>
    </row>
    <row r="26" spans="1:7" x14ac:dyDescent="0.25">
      <c r="A26" s="340" t="s">
        <v>121</v>
      </c>
      <c r="B26" s="165" t="s">
        <v>54</v>
      </c>
      <c r="C26" s="170"/>
      <c r="D26" s="167"/>
      <c r="E26" s="66"/>
      <c r="F26" s="169"/>
    </row>
    <row r="27" spans="1:7" x14ac:dyDescent="0.25">
      <c r="A27" s="376"/>
      <c r="B27" s="165" t="s">
        <v>55</v>
      </c>
      <c r="C27" s="170">
        <f t="shared" ref="C27:D28" si="7">C30</f>
        <v>0</v>
      </c>
      <c r="D27" s="167">
        <f t="shared" si="7"/>
        <v>0</v>
      </c>
      <c r="E27" s="66" t="e">
        <f t="shared" ref="E27:E28" si="8">D27/C27*100</f>
        <v>#DIV/0!</v>
      </c>
      <c r="F27" s="169"/>
    </row>
    <row r="28" spans="1:7" x14ac:dyDescent="0.25">
      <c r="A28" s="377"/>
      <c r="B28" s="165" t="s">
        <v>56</v>
      </c>
      <c r="C28" s="170">
        <f t="shared" si="7"/>
        <v>0</v>
      </c>
      <c r="D28" s="167">
        <f t="shared" si="7"/>
        <v>0</v>
      </c>
      <c r="E28" s="66" t="e">
        <f t="shared" si="8"/>
        <v>#DIV/0!</v>
      </c>
      <c r="F28" s="169"/>
    </row>
    <row r="29" spans="1:7" x14ac:dyDescent="0.25">
      <c r="A29" s="378" t="s">
        <v>122</v>
      </c>
      <c r="B29" s="147" t="s">
        <v>54</v>
      </c>
      <c r="C29" s="172"/>
      <c r="D29" s="172"/>
      <c r="E29" s="73"/>
      <c r="F29" s="363" t="s">
        <v>448</v>
      </c>
    </row>
    <row r="30" spans="1:7" x14ac:dyDescent="0.25">
      <c r="A30" s="379"/>
      <c r="B30" s="147" t="s">
        <v>55</v>
      </c>
      <c r="C30" s="172">
        <v>0</v>
      </c>
      <c r="D30" s="172">
        <v>0</v>
      </c>
      <c r="E30" s="75"/>
      <c r="F30" s="374"/>
      <c r="G30" s="1"/>
    </row>
    <row r="31" spans="1:7" ht="45.75" customHeight="1" x14ac:dyDescent="0.25">
      <c r="A31" s="380"/>
      <c r="B31" s="147" t="s">
        <v>56</v>
      </c>
      <c r="C31" s="172">
        <v>0</v>
      </c>
      <c r="D31" s="172">
        <v>0</v>
      </c>
      <c r="E31" s="75"/>
      <c r="F31" s="375"/>
    </row>
  </sheetData>
  <mergeCells count="13">
    <mergeCell ref="A2:E2"/>
    <mergeCell ref="A7:A10"/>
    <mergeCell ref="F29:F31"/>
    <mergeCell ref="A26:A28"/>
    <mergeCell ref="A29:A31"/>
    <mergeCell ref="A3:E3"/>
    <mergeCell ref="A24:A25"/>
    <mergeCell ref="A11:A12"/>
    <mergeCell ref="A13:A14"/>
    <mergeCell ref="A15:A16"/>
    <mergeCell ref="A17:A18"/>
    <mergeCell ref="A19:A20"/>
    <mergeCell ref="A21:A22"/>
  </mergeCells>
  <pageMargins left="0.7" right="0.7" top="0.75" bottom="0.75" header="0.3" footer="0.3"/>
  <pageSetup paperSize="9" scale="6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13" workbookViewId="0">
      <selection activeCell="F6" sqref="F6"/>
    </sheetView>
  </sheetViews>
  <sheetFormatPr defaultRowHeight="15" x14ac:dyDescent="0.25"/>
  <cols>
    <col min="1" max="1" width="41" customWidth="1"/>
    <col min="2" max="2" width="24.140625" customWidth="1"/>
    <col min="3" max="3" width="12.28515625" customWidth="1"/>
    <col min="4" max="4" width="10" customWidth="1"/>
    <col min="5" max="5" width="10.28515625" customWidth="1"/>
    <col min="6" max="6" width="26.42578125" customWidth="1"/>
  </cols>
  <sheetData>
    <row r="1" spans="1:6" x14ac:dyDescent="0.25">
      <c r="A1" s="38"/>
      <c r="B1" s="38"/>
      <c r="C1" s="38"/>
      <c r="D1" s="38"/>
      <c r="E1" s="38"/>
      <c r="F1" s="38"/>
    </row>
    <row r="2" spans="1:6" x14ac:dyDescent="0.25">
      <c r="A2" s="38"/>
      <c r="B2" s="38"/>
      <c r="C2" s="38"/>
      <c r="D2" s="38"/>
      <c r="E2" s="38"/>
      <c r="F2" s="38"/>
    </row>
    <row r="3" spans="1:6" x14ac:dyDescent="0.25">
      <c r="A3" s="381" t="s">
        <v>47</v>
      </c>
      <c r="B3" s="381"/>
      <c r="C3" s="381"/>
      <c r="D3" s="381"/>
      <c r="E3" s="381"/>
      <c r="F3" s="38"/>
    </row>
    <row r="4" spans="1:6" x14ac:dyDescent="0.25">
      <c r="A4" s="349" t="s">
        <v>490</v>
      </c>
      <c r="B4" s="349"/>
      <c r="C4" s="349"/>
      <c r="D4" s="349"/>
      <c r="E4" s="349"/>
      <c r="F4" s="38"/>
    </row>
    <row r="5" spans="1:6" s="1" customFormat="1" x14ac:dyDescent="0.25">
      <c r="A5" s="40"/>
      <c r="B5" s="40"/>
      <c r="C5" s="40"/>
      <c r="D5" s="40"/>
      <c r="E5" s="40"/>
      <c r="F5" s="38"/>
    </row>
    <row r="6" spans="1:6" ht="104.25" customHeight="1" x14ac:dyDescent="0.25">
      <c r="A6" s="298" t="s">
        <v>48</v>
      </c>
      <c r="B6" s="122" t="s">
        <v>49</v>
      </c>
      <c r="C6" s="122" t="s">
        <v>50</v>
      </c>
      <c r="D6" s="122" t="s">
        <v>51</v>
      </c>
      <c r="E6" s="122" t="s">
        <v>52</v>
      </c>
      <c r="F6" s="150" t="s">
        <v>91</v>
      </c>
    </row>
    <row r="7" spans="1:6" x14ac:dyDescent="0.25">
      <c r="A7" s="24">
        <v>1</v>
      </c>
      <c r="B7" s="24">
        <v>2</v>
      </c>
      <c r="C7" s="24">
        <v>3</v>
      </c>
      <c r="D7" s="24">
        <v>4</v>
      </c>
      <c r="E7" s="24">
        <v>5</v>
      </c>
      <c r="F7" s="79">
        <v>6</v>
      </c>
    </row>
    <row r="8" spans="1:6" x14ac:dyDescent="0.25">
      <c r="A8" s="338" t="s">
        <v>127</v>
      </c>
      <c r="B8" s="60" t="s">
        <v>53</v>
      </c>
      <c r="C8" s="59">
        <f>C9+C10</f>
        <v>650</v>
      </c>
      <c r="D8" s="59">
        <f>D9+D10</f>
        <v>466.7</v>
      </c>
      <c r="E8" s="59">
        <f>D8/C8*100</f>
        <v>71.8</v>
      </c>
      <c r="F8" s="82"/>
    </row>
    <row r="9" spans="1:6" x14ac:dyDescent="0.25">
      <c r="A9" s="382"/>
      <c r="B9" s="60" t="s">
        <v>54</v>
      </c>
      <c r="C9" s="59"/>
      <c r="D9" s="60"/>
      <c r="E9" s="59"/>
      <c r="F9" s="82"/>
    </row>
    <row r="10" spans="1:6" x14ac:dyDescent="0.25">
      <c r="A10" s="382"/>
      <c r="B10" s="60" t="s">
        <v>55</v>
      </c>
      <c r="C10" s="59">
        <f>C11+C12+C13+C14+C15</f>
        <v>650</v>
      </c>
      <c r="D10" s="59">
        <f>D11+D12+D13+D14+D15</f>
        <v>466.7</v>
      </c>
      <c r="E10" s="59">
        <f t="shared" ref="E10" si="0">D10/C10*100</f>
        <v>71.8</v>
      </c>
      <c r="F10" s="82"/>
    </row>
    <row r="11" spans="1:6" ht="60.75" customHeight="1" x14ac:dyDescent="0.25">
      <c r="A11" s="123" t="s">
        <v>123</v>
      </c>
      <c r="B11" s="24" t="s">
        <v>55</v>
      </c>
      <c r="C11" s="64">
        <v>300</v>
      </c>
      <c r="D11" s="64">
        <v>230</v>
      </c>
      <c r="E11" s="64">
        <f>D11/C11*100</f>
        <v>76.666666666666671</v>
      </c>
      <c r="F11" s="123" t="s">
        <v>341</v>
      </c>
    </row>
    <row r="12" spans="1:6" ht="109.5" customHeight="1" x14ac:dyDescent="0.25">
      <c r="A12" s="123" t="s">
        <v>124</v>
      </c>
      <c r="B12" s="24" t="s">
        <v>55</v>
      </c>
      <c r="C12" s="24">
        <v>64.599999999999994</v>
      </c>
      <c r="D12" s="24">
        <v>41.1</v>
      </c>
      <c r="E12" s="64">
        <f>D12/C12*100</f>
        <v>63.622291021671842</v>
      </c>
      <c r="F12" s="123" t="s">
        <v>342</v>
      </c>
    </row>
    <row r="13" spans="1:6" ht="33" customHeight="1" x14ac:dyDescent="0.25">
      <c r="A13" s="123" t="s">
        <v>125</v>
      </c>
      <c r="B13" s="24" t="s">
        <v>55</v>
      </c>
      <c r="C13" s="24">
        <v>83.5</v>
      </c>
      <c r="D13" s="24">
        <v>0</v>
      </c>
      <c r="E13" s="64">
        <f>D13/C13*100</f>
        <v>0</v>
      </c>
      <c r="F13" s="123" t="s">
        <v>343</v>
      </c>
    </row>
    <row r="14" spans="1:6" ht="84.75" customHeight="1" x14ac:dyDescent="0.25">
      <c r="A14" s="122" t="s">
        <v>126</v>
      </c>
      <c r="B14" s="24" t="s">
        <v>55</v>
      </c>
      <c r="C14" s="24">
        <v>131.9</v>
      </c>
      <c r="D14" s="24">
        <v>131.9</v>
      </c>
      <c r="E14" s="64">
        <f>D14/C14*100</f>
        <v>100</v>
      </c>
      <c r="F14" s="122"/>
    </row>
    <row r="15" spans="1:6" ht="67.5" customHeight="1" x14ac:dyDescent="0.25">
      <c r="A15" s="122" t="s">
        <v>418</v>
      </c>
      <c r="B15" s="24" t="s">
        <v>55</v>
      </c>
      <c r="C15" s="64">
        <v>70</v>
      </c>
      <c r="D15" s="24">
        <v>63.7</v>
      </c>
      <c r="E15" s="64">
        <f>D15/C15*100</f>
        <v>91</v>
      </c>
      <c r="F15" s="212" t="s">
        <v>534</v>
      </c>
    </row>
  </sheetData>
  <mergeCells count="3">
    <mergeCell ref="A4:E4"/>
    <mergeCell ref="A3:E3"/>
    <mergeCell ref="A8:A10"/>
  </mergeCells>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topLeftCell="A19" workbookViewId="0">
      <selection activeCell="F6" sqref="F6"/>
    </sheetView>
  </sheetViews>
  <sheetFormatPr defaultRowHeight="15" x14ac:dyDescent="0.25"/>
  <cols>
    <col min="1" max="1" width="35.28515625" customWidth="1"/>
    <col min="2" max="2" width="24.7109375" customWidth="1"/>
    <col min="3" max="3" width="12.42578125" customWidth="1"/>
    <col min="4" max="4" width="10.5703125" customWidth="1"/>
    <col min="5" max="5" width="9.5703125" customWidth="1"/>
    <col min="6" max="6" width="35" customWidth="1"/>
  </cols>
  <sheetData>
    <row r="1" spans="1:7" x14ac:dyDescent="0.25">
      <c r="A1" s="38"/>
      <c r="B1" s="38"/>
      <c r="C1" s="38"/>
      <c r="D1" s="38"/>
      <c r="E1" s="38"/>
      <c r="F1" s="38"/>
    </row>
    <row r="2" spans="1:7" x14ac:dyDescent="0.25">
      <c r="A2" s="38"/>
      <c r="B2" s="38"/>
      <c r="C2" s="38"/>
      <c r="D2" s="38"/>
      <c r="E2" s="38"/>
      <c r="F2" s="38"/>
    </row>
    <row r="3" spans="1:7" x14ac:dyDescent="0.25">
      <c r="A3" s="337" t="s">
        <v>47</v>
      </c>
      <c r="B3" s="337"/>
      <c r="C3" s="337"/>
      <c r="D3" s="337"/>
      <c r="E3" s="337"/>
      <c r="F3" s="38"/>
    </row>
    <row r="4" spans="1:7" s="1" customFormat="1" x14ac:dyDescent="0.25">
      <c r="A4" s="349" t="s">
        <v>490</v>
      </c>
      <c r="B4" s="349"/>
      <c r="C4" s="349"/>
      <c r="D4" s="349"/>
      <c r="E4" s="349"/>
      <c r="F4" s="38"/>
    </row>
    <row r="5" spans="1:7" x14ac:dyDescent="0.25">
      <c r="A5" s="40"/>
      <c r="B5" s="40"/>
      <c r="C5" s="40"/>
      <c r="D5" s="40"/>
      <c r="E5" s="40"/>
      <c r="F5" s="38"/>
    </row>
    <row r="6" spans="1:7" ht="102" x14ac:dyDescent="0.25">
      <c r="A6" s="312" t="s">
        <v>48</v>
      </c>
      <c r="B6" s="122" t="s">
        <v>49</v>
      </c>
      <c r="C6" s="122" t="s">
        <v>50</v>
      </c>
      <c r="D6" s="122" t="s">
        <v>51</v>
      </c>
      <c r="E6" s="122" t="s">
        <v>52</v>
      </c>
      <c r="F6" s="150" t="s">
        <v>91</v>
      </c>
    </row>
    <row r="7" spans="1:7" x14ac:dyDescent="0.25">
      <c r="A7" s="24">
        <v>1</v>
      </c>
      <c r="B7" s="24">
        <v>2</v>
      </c>
      <c r="C7" s="24">
        <v>3</v>
      </c>
      <c r="D7" s="24">
        <v>4</v>
      </c>
      <c r="E7" s="24">
        <v>5</v>
      </c>
      <c r="F7" s="79">
        <v>6</v>
      </c>
    </row>
    <row r="8" spans="1:7" x14ac:dyDescent="0.25">
      <c r="A8" s="362" t="s">
        <v>134</v>
      </c>
      <c r="B8" s="173" t="s">
        <v>53</v>
      </c>
      <c r="C8" s="176">
        <f>C9+C10</f>
        <v>24990.7</v>
      </c>
      <c r="D8" s="176">
        <f>D9+D10</f>
        <v>437</v>
      </c>
      <c r="E8" s="174">
        <f>D8/C8*100</f>
        <v>1.7486504979852504</v>
      </c>
      <c r="F8" s="175"/>
    </row>
    <row r="9" spans="1:7" x14ac:dyDescent="0.25">
      <c r="A9" s="362"/>
      <c r="B9" s="173" t="s">
        <v>54</v>
      </c>
      <c r="C9" s="173">
        <f>C16</f>
        <v>11506.7</v>
      </c>
      <c r="D9" s="173">
        <f>D16</f>
        <v>0</v>
      </c>
      <c r="E9" s="174">
        <f t="shared" ref="E9:E10" si="0">D9/C9*100</f>
        <v>0</v>
      </c>
      <c r="F9" s="175"/>
    </row>
    <row r="10" spans="1:7" ht="33.75" customHeight="1" x14ac:dyDescent="0.25">
      <c r="A10" s="362"/>
      <c r="B10" s="173" t="s">
        <v>55</v>
      </c>
      <c r="C10" s="176">
        <f>C11+C12+C13+C14+C17</f>
        <v>13484</v>
      </c>
      <c r="D10" s="176">
        <f>D11+D12+D13+D14+D17</f>
        <v>437</v>
      </c>
      <c r="E10" s="174">
        <f t="shared" si="0"/>
        <v>3.2408780777217441</v>
      </c>
      <c r="F10" s="175"/>
    </row>
    <row r="11" spans="1:7" ht="136.5" customHeight="1" x14ac:dyDescent="0.25">
      <c r="A11" s="310" t="s">
        <v>128</v>
      </c>
      <c r="B11" s="24" t="s">
        <v>55</v>
      </c>
      <c r="C11" s="75">
        <v>593.1</v>
      </c>
      <c r="D11" s="172">
        <v>268</v>
      </c>
      <c r="E11" s="73">
        <f>D11/C11*100</f>
        <v>45.186309222728042</v>
      </c>
      <c r="F11" s="312" t="s">
        <v>520</v>
      </c>
    </row>
    <row r="12" spans="1:7" ht="51.75" customHeight="1" x14ac:dyDescent="0.25">
      <c r="A12" s="309" t="s">
        <v>129</v>
      </c>
      <c r="B12" s="24" t="s">
        <v>55</v>
      </c>
      <c r="C12" s="171">
        <f>29-1.8</f>
        <v>27.2</v>
      </c>
      <c r="D12" s="73">
        <v>21</v>
      </c>
      <c r="E12" s="73">
        <f>D12/C12*100</f>
        <v>77.205882352941174</v>
      </c>
      <c r="F12" s="312" t="s">
        <v>519</v>
      </c>
      <c r="G12" s="244"/>
    </row>
    <row r="13" spans="1:7" ht="143.25" customHeight="1" x14ac:dyDescent="0.25">
      <c r="A13" s="309" t="s">
        <v>130</v>
      </c>
      <c r="B13" s="24" t="s">
        <v>55</v>
      </c>
      <c r="C13" s="24">
        <v>1047.8</v>
      </c>
      <c r="D13" s="172">
        <v>148</v>
      </c>
      <c r="E13" s="73">
        <f t="shared" ref="E13" si="1">D13/C13*100</f>
        <v>14.124832983393778</v>
      </c>
      <c r="F13" s="312" t="s">
        <v>521</v>
      </c>
      <c r="G13" s="244"/>
    </row>
    <row r="14" spans="1:7" ht="39" customHeight="1" x14ac:dyDescent="0.25">
      <c r="A14" s="309" t="s">
        <v>131</v>
      </c>
      <c r="B14" s="24" t="s">
        <v>54</v>
      </c>
      <c r="C14" s="24">
        <f>14.1+1.8</f>
        <v>15.9</v>
      </c>
      <c r="D14" s="24">
        <v>0</v>
      </c>
      <c r="E14" s="24"/>
      <c r="F14" s="308" t="s">
        <v>438</v>
      </c>
    </row>
    <row r="15" spans="1:7" ht="15" customHeight="1" x14ac:dyDescent="0.25">
      <c r="A15" s="383" t="s">
        <v>135</v>
      </c>
      <c r="B15" s="177" t="s">
        <v>53</v>
      </c>
      <c r="C15" s="179">
        <f>C16+C17</f>
        <v>23306.7</v>
      </c>
      <c r="D15" s="177"/>
      <c r="E15" s="177"/>
      <c r="F15" s="178"/>
    </row>
    <row r="16" spans="1:7" x14ac:dyDescent="0.25">
      <c r="A16" s="384"/>
      <c r="B16" s="177" t="s">
        <v>54</v>
      </c>
      <c r="C16" s="177">
        <f>C18</f>
        <v>11506.7</v>
      </c>
      <c r="D16" s="177"/>
      <c r="E16" s="177"/>
      <c r="F16" s="178"/>
    </row>
    <row r="17" spans="1:8" ht="25.5" customHeight="1" x14ac:dyDescent="0.25">
      <c r="A17" s="384"/>
      <c r="B17" s="177" t="s">
        <v>55</v>
      </c>
      <c r="C17" s="179">
        <f>C19</f>
        <v>11800</v>
      </c>
      <c r="D17" s="177"/>
      <c r="E17" s="177"/>
      <c r="F17" s="178"/>
    </row>
    <row r="18" spans="1:8" ht="102" customHeight="1" x14ac:dyDescent="0.25">
      <c r="A18" s="309" t="s">
        <v>132</v>
      </c>
      <c r="B18" s="24" t="s">
        <v>54</v>
      </c>
      <c r="C18" s="24">
        <v>11506.7</v>
      </c>
      <c r="D18" s="24">
        <v>0</v>
      </c>
      <c r="E18" s="24"/>
      <c r="F18" s="312" t="s">
        <v>522</v>
      </c>
      <c r="H18" s="1"/>
    </row>
    <row r="19" spans="1:8" ht="144" customHeight="1" x14ac:dyDescent="0.25">
      <c r="A19" s="308" t="s">
        <v>133</v>
      </c>
      <c r="B19" s="24" t="s">
        <v>55</v>
      </c>
      <c r="C19" s="172">
        <v>11800</v>
      </c>
      <c r="D19" s="24">
        <v>0</v>
      </c>
      <c r="E19" s="24"/>
      <c r="F19" s="312" t="s">
        <v>523</v>
      </c>
    </row>
  </sheetData>
  <mergeCells count="4">
    <mergeCell ref="A15:A17"/>
    <mergeCell ref="A4:E4"/>
    <mergeCell ref="A3:E3"/>
    <mergeCell ref="A8:A10"/>
  </mergeCells>
  <pageMargins left="0.70866141732283472" right="0.70866141732283472" top="0.74803149606299213" bottom="0.74803149606299213" header="0.31496062992125984" footer="0.31496062992125984"/>
  <pageSetup paperSize="9" scale="6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F6" sqref="F6"/>
    </sheetView>
  </sheetViews>
  <sheetFormatPr defaultRowHeight="15" x14ac:dyDescent="0.25"/>
  <cols>
    <col min="1" max="1" width="33.42578125" customWidth="1"/>
    <col min="2" max="2" width="24.42578125" customWidth="1"/>
    <col min="3" max="3" width="12.5703125" customWidth="1"/>
    <col min="4" max="4" width="10.42578125" customWidth="1"/>
    <col min="5" max="5" width="9.85546875" customWidth="1"/>
    <col min="6" max="6" width="33.140625" customWidth="1"/>
  </cols>
  <sheetData>
    <row r="1" spans="1:9" x14ac:dyDescent="0.25">
      <c r="A1" s="337" t="s">
        <v>47</v>
      </c>
      <c r="B1" s="337"/>
      <c r="C1" s="337"/>
      <c r="D1" s="337"/>
      <c r="E1" s="337"/>
      <c r="F1" s="38"/>
    </row>
    <row r="2" spans="1:9" s="1" customFormat="1" x14ac:dyDescent="0.25">
      <c r="A2" s="349" t="s">
        <v>490</v>
      </c>
      <c r="B2" s="349"/>
      <c r="C2" s="349"/>
      <c r="D2" s="349"/>
      <c r="E2" s="349"/>
      <c r="F2" s="38"/>
    </row>
    <row r="3" spans="1:9" ht="91.5" customHeight="1" x14ac:dyDescent="0.25">
      <c r="A3" s="312" t="s">
        <v>48</v>
      </c>
      <c r="B3" s="122" t="s">
        <v>49</v>
      </c>
      <c r="C3" s="122" t="s">
        <v>50</v>
      </c>
      <c r="D3" s="122" t="s">
        <v>51</v>
      </c>
      <c r="E3" s="122" t="s">
        <v>52</v>
      </c>
      <c r="F3" s="150" t="s">
        <v>91</v>
      </c>
    </row>
    <row r="4" spans="1:9" x14ac:dyDescent="0.25">
      <c r="A4" s="24">
        <v>1</v>
      </c>
      <c r="B4" s="24">
        <v>2</v>
      </c>
      <c r="C4" s="24">
        <v>3</v>
      </c>
      <c r="D4" s="24">
        <v>4</v>
      </c>
      <c r="E4" s="24">
        <v>5</v>
      </c>
      <c r="F4" s="79">
        <v>6</v>
      </c>
    </row>
    <row r="5" spans="1:9" x14ac:dyDescent="0.25">
      <c r="A5" s="362" t="s">
        <v>136</v>
      </c>
      <c r="B5" s="60" t="s">
        <v>53</v>
      </c>
      <c r="C5" s="180">
        <f>C6+C7</f>
        <v>48821.900000000009</v>
      </c>
      <c r="D5" s="180">
        <f>D6+D7</f>
        <v>34348.249000000003</v>
      </c>
      <c r="E5" s="59">
        <f>D5/C5*100</f>
        <v>70.354183266116223</v>
      </c>
      <c r="F5" s="151"/>
    </row>
    <row r="6" spans="1:9" x14ac:dyDescent="0.25">
      <c r="A6" s="362"/>
      <c r="B6" s="60" t="s">
        <v>54</v>
      </c>
      <c r="C6" s="180">
        <f>C9+C21</f>
        <v>5077.8</v>
      </c>
      <c r="D6" s="180">
        <f>D9+D21</f>
        <v>4182.8500000000004</v>
      </c>
      <c r="E6" s="59">
        <f t="shared" ref="E6:E7" si="0">D6/C6*100</f>
        <v>82.375241246209001</v>
      </c>
      <c r="F6" s="151"/>
      <c r="I6" s="13"/>
    </row>
    <row r="7" spans="1:9" ht="19.5" customHeight="1" x14ac:dyDescent="0.25">
      <c r="A7" s="362"/>
      <c r="B7" s="60" t="s">
        <v>55</v>
      </c>
      <c r="C7" s="59">
        <f>C10+C22</f>
        <v>43744.100000000006</v>
      </c>
      <c r="D7" s="59">
        <f>D10+D22</f>
        <v>30165.399000000001</v>
      </c>
      <c r="E7" s="59">
        <f t="shared" si="0"/>
        <v>68.958783013023464</v>
      </c>
      <c r="F7" s="151"/>
    </row>
    <row r="8" spans="1:9" x14ac:dyDescent="0.25">
      <c r="A8" s="340" t="s">
        <v>137</v>
      </c>
      <c r="B8" s="65" t="s">
        <v>53</v>
      </c>
      <c r="C8" s="66">
        <f>C9+C10</f>
        <v>10210.1</v>
      </c>
      <c r="D8" s="66">
        <f>D9+D10</f>
        <v>8502.1550000000007</v>
      </c>
      <c r="E8" s="66">
        <f>D8/C8*100</f>
        <v>83.272005171349946</v>
      </c>
      <c r="F8" s="181"/>
    </row>
    <row r="9" spans="1:9" x14ac:dyDescent="0.25">
      <c r="A9" s="376"/>
      <c r="B9" s="65" t="s">
        <v>54</v>
      </c>
      <c r="C9" s="65">
        <f>C16+C19</f>
        <v>5077.8</v>
      </c>
      <c r="D9" s="66">
        <f>D16+D19</f>
        <v>4182.8500000000004</v>
      </c>
      <c r="E9" s="66">
        <f t="shared" ref="E9:E10" si="1">D9/C9*100</f>
        <v>82.375241246209001</v>
      </c>
      <c r="F9" s="181"/>
    </row>
    <row r="10" spans="1:9" ht="21.75" customHeight="1" x14ac:dyDescent="0.25">
      <c r="A10" s="376"/>
      <c r="B10" s="65" t="s">
        <v>55</v>
      </c>
      <c r="C10" s="66">
        <f>C12+C13+C14+C15+C17+C18+C11</f>
        <v>5132.3</v>
      </c>
      <c r="D10" s="66">
        <f>D12+D13+D14+D15+D17+D18+D11</f>
        <v>4319.3050000000003</v>
      </c>
      <c r="E10" s="66">
        <f t="shared" si="1"/>
        <v>84.159246341796077</v>
      </c>
      <c r="F10" s="181"/>
    </row>
    <row r="11" spans="1:9" s="1" customFormat="1" ht="48" x14ac:dyDescent="0.25">
      <c r="A11" s="184" t="s">
        <v>350</v>
      </c>
      <c r="B11" s="75" t="s">
        <v>55</v>
      </c>
      <c r="C11" s="73">
        <v>290</v>
      </c>
      <c r="D11" s="73">
        <v>290</v>
      </c>
      <c r="E11" s="73">
        <f>D11/C11*100</f>
        <v>100</v>
      </c>
      <c r="F11" s="148"/>
    </row>
    <row r="12" spans="1:9" s="1" customFormat="1" ht="82.5" customHeight="1" x14ac:dyDescent="0.25">
      <c r="A12" s="126" t="s">
        <v>344</v>
      </c>
      <c r="B12" s="75" t="s">
        <v>55</v>
      </c>
      <c r="C12" s="73">
        <v>267</v>
      </c>
      <c r="D12" s="73">
        <v>218</v>
      </c>
      <c r="E12" s="73">
        <f t="shared" ref="E12:E19" si="2">D12/C12*100</f>
        <v>81.647940074906373</v>
      </c>
      <c r="F12" s="148" t="s">
        <v>544</v>
      </c>
    </row>
    <row r="13" spans="1:9" s="1" customFormat="1" ht="47.25" customHeight="1" x14ac:dyDescent="0.25">
      <c r="A13" s="122" t="s">
        <v>345</v>
      </c>
      <c r="B13" s="24" t="s">
        <v>55</v>
      </c>
      <c r="C13" s="73">
        <v>1663</v>
      </c>
      <c r="D13" s="73">
        <v>1625.7809999999999</v>
      </c>
      <c r="E13" s="73">
        <f t="shared" si="2"/>
        <v>97.761936259771502</v>
      </c>
      <c r="F13" s="182" t="s">
        <v>359</v>
      </c>
    </row>
    <row r="14" spans="1:9" s="1" customFormat="1" ht="68.25" customHeight="1" x14ac:dyDescent="0.25">
      <c r="A14" s="141" t="s">
        <v>360</v>
      </c>
      <c r="B14" s="24" t="s">
        <v>55</v>
      </c>
      <c r="C14" s="64">
        <v>250</v>
      </c>
      <c r="D14" s="73">
        <v>250</v>
      </c>
      <c r="E14" s="75">
        <f t="shared" si="2"/>
        <v>100</v>
      </c>
      <c r="F14" s="182"/>
    </row>
    <row r="15" spans="1:9" s="1" customFormat="1" ht="85.5" customHeight="1" x14ac:dyDescent="0.25">
      <c r="A15" s="122" t="s">
        <v>346</v>
      </c>
      <c r="B15" s="24" t="s">
        <v>55</v>
      </c>
      <c r="C15" s="73">
        <v>820.3</v>
      </c>
      <c r="D15" s="73">
        <v>578.20600000000002</v>
      </c>
      <c r="E15" s="73">
        <f t="shared" si="2"/>
        <v>70.487138851639656</v>
      </c>
      <c r="F15" s="185" t="s">
        <v>541</v>
      </c>
    </row>
    <row r="16" spans="1:9" s="1" customFormat="1" ht="93" customHeight="1" x14ac:dyDescent="0.25">
      <c r="A16" s="359" t="s">
        <v>347</v>
      </c>
      <c r="B16" s="24" t="s">
        <v>54</v>
      </c>
      <c r="C16" s="75">
        <v>5015.3</v>
      </c>
      <c r="D16" s="73">
        <v>4136</v>
      </c>
      <c r="E16" s="73">
        <f t="shared" si="2"/>
        <v>82.467648994078118</v>
      </c>
      <c r="F16" s="150" t="s">
        <v>367</v>
      </c>
    </row>
    <row r="17" spans="1:7" s="1" customFormat="1" ht="72.75" customHeight="1" x14ac:dyDescent="0.25">
      <c r="A17" s="342"/>
      <c r="B17" s="24" t="s">
        <v>55</v>
      </c>
      <c r="C17" s="75">
        <v>282.39999999999998</v>
      </c>
      <c r="D17" s="75">
        <v>198.8</v>
      </c>
      <c r="E17" s="73">
        <f t="shared" si="2"/>
        <v>70.396600566572246</v>
      </c>
      <c r="F17" s="148" t="s">
        <v>543</v>
      </c>
    </row>
    <row r="18" spans="1:7" s="1" customFormat="1" ht="57" customHeight="1" x14ac:dyDescent="0.25">
      <c r="A18" s="123" t="s">
        <v>348</v>
      </c>
      <c r="B18" s="24" t="s">
        <v>55</v>
      </c>
      <c r="C18" s="75">
        <v>1559.6</v>
      </c>
      <c r="D18" s="73">
        <v>1158.518</v>
      </c>
      <c r="E18" s="73">
        <f t="shared" si="2"/>
        <v>74.283021287509627</v>
      </c>
      <c r="F18" s="148" t="s">
        <v>542</v>
      </c>
    </row>
    <row r="19" spans="1:7" s="1" customFormat="1" ht="63.75" x14ac:dyDescent="0.25">
      <c r="A19" s="122" t="s">
        <v>349</v>
      </c>
      <c r="B19" s="24" t="s">
        <v>54</v>
      </c>
      <c r="C19" s="24">
        <v>62.5</v>
      </c>
      <c r="D19" s="73">
        <v>46.85</v>
      </c>
      <c r="E19" s="73">
        <f t="shared" si="2"/>
        <v>74.960000000000008</v>
      </c>
      <c r="F19" s="150" t="s">
        <v>540</v>
      </c>
    </row>
    <row r="20" spans="1:7" x14ac:dyDescent="0.25">
      <c r="A20" s="340" t="s">
        <v>138</v>
      </c>
      <c r="B20" s="65" t="s">
        <v>53</v>
      </c>
      <c r="C20" s="85">
        <f>C21+C22</f>
        <v>38611.800000000003</v>
      </c>
      <c r="D20" s="85">
        <f>D21+D22</f>
        <v>25846.094000000001</v>
      </c>
      <c r="E20" s="86">
        <f>D20/C20*100</f>
        <v>66.938329733397566</v>
      </c>
      <c r="F20" s="75"/>
    </row>
    <row r="21" spans="1:7" x14ac:dyDescent="0.25">
      <c r="A21" s="376"/>
      <c r="B21" s="65" t="s">
        <v>54</v>
      </c>
      <c r="C21" s="85"/>
      <c r="D21" s="85"/>
      <c r="E21" s="86"/>
      <c r="F21" s="75"/>
    </row>
    <row r="22" spans="1:7" x14ac:dyDescent="0.25">
      <c r="A22" s="376"/>
      <c r="B22" s="65" t="s">
        <v>55</v>
      </c>
      <c r="C22" s="85">
        <f>C23+C24</f>
        <v>38611.800000000003</v>
      </c>
      <c r="D22" s="85">
        <f>D23+D24</f>
        <v>25846.094000000001</v>
      </c>
      <c r="E22" s="86">
        <f t="shared" ref="E22" si="3">D22/C22*100</f>
        <v>66.938329733397566</v>
      </c>
      <c r="F22" s="75"/>
    </row>
    <row r="23" spans="1:7" ht="99.75" customHeight="1" x14ac:dyDescent="0.25">
      <c r="A23" s="123" t="s">
        <v>351</v>
      </c>
      <c r="B23" s="24" t="s">
        <v>55</v>
      </c>
      <c r="C23" s="64">
        <v>11300</v>
      </c>
      <c r="D23" s="73">
        <v>7295.8</v>
      </c>
      <c r="E23" s="64">
        <f>D23/C23*100</f>
        <v>64.564601769911505</v>
      </c>
      <c r="F23" s="126" t="s">
        <v>545</v>
      </c>
    </row>
    <row r="24" spans="1:7" ht="131.25" customHeight="1" x14ac:dyDescent="0.25">
      <c r="A24" s="122" t="s">
        <v>352</v>
      </c>
      <c r="B24" s="24" t="s">
        <v>55</v>
      </c>
      <c r="C24" s="24">
        <v>27311.8</v>
      </c>
      <c r="D24" s="73">
        <v>18550.294000000002</v>
      </c>
      <c r="E24" s="64">
        <f>D24/C24*100</f>
        <v>67.920437320132692</v>
      </c>
      <c r="F24" s="231" t="s">
        <v>454</v>
      </c>
      <c r="G24" s="1"/>
    </row>
    <row r="25" spans="1:7" x14ac:dyDescent="0.25">
      <c r="A25" s="183"/>
    </row>
    <row r="26" spans="1:7" x14ac:dyDescent="0.25">
      <c r="A26" s="183"/>
    </row>
  </sheetData>
  <mergeCells count="6">
    <mergeCell ref="A16:A17"/>
    <mergeCell ref="A1:E1"/>
    <mergeCell ref="A5:A7"/>
    <mergeCell ref="A8:A10"/>
    <mergeCell ref="A20:A22"/>
    <mergeCell ref="A2:E2"/>
  </mergeCells>
  <pageMargins left="0.7" right="0.7" top="0.75" bottom="0.75" header="0.3" footer="0.3"/>
  <pageSetup paperSize="9" scale="6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opLeftCell="A13" workbookViewId="0">
      <selection activeCell="E13" sqref="E13"/>
    </sheetView>
  </sheetViews>
  <sheetFormatPr defaultRowHeight="15" x14ac:dyDescent="0.25"/>
  <cols>
    <col min="1" max="1" width="36.7109375" customWidth="1"/>
    <col min="2" max="2" width="23.7109375" customWidth="1"/>
    <col min="3" max="3" width="11.28515625" customWidth="1"/>
    <col min="4" max="4" width="9.85546875" customWidth="1"/>
    <col min="5" max="5" width="9.140625" customWidth="1"/>
    <col min="6" max="6" width="39.7109375" customWidth="1"/>
  </cols>
  <sheetData>
    <row r="1" spans="1:13" x14ac:dyDescent="0.25">
      <c r="A1" s="38"/>
      <c r="B1" s="38"/>
      <c r="C1" s="38"/>
      <c r="D1" s="38"/>
      <c r="E1" s="38"/>
      <c r="F1" s="38"/>
    </row>
    <row r="2" spans="1:13" x14ac:dyDescent="0.25">
      <c r="A2" s="38"/>
      <c r="B2" s="38"/>
      <c r="C2" s="38"/>
      <c r="D2" s="38"/>
      <c r="E2" s="38"/>
      <c r="F2" s="38"/>
    </row>
    <row r="3" spans="1:13" x14ac:dyDescent="0.25">
      <c r="A3" s="337" t="s">
        <v>47</v>
      </c>
      <c r="B3" s="337"/>
      <c r="C3" s="337"/>
      <c r="D3" s="337"/>
      <c r="E3" s="337"/>
      <c r="F3" s="38"/>
    </row>
    <row r="4" spans="1:13" s="1" customFormat="1" x14ac:dyDescent="0.25">
      <c r="A4" s="349" t="s">
        <v>490</v>
      </c>
      <c r="B4" s="349"/>
      <c r="C4" s="349"/>
      <c r="D4" s="349"/>
      <c r="E4" s="349"/>
      <c r="F4" s="38"/>
    </row>
    <row r="5" spans="1:13" x14ac:dyDescent="0.25">
      <c r="A5" s="40"/>
      <c r="B5" s="40"/>
      <c r="C5" s="40"/>
      <c r="D5" s="87"/>
      <c r="E5" s="40"/>
      <c r="F5" s="38"/>
    </row>
    <row r="6" spans="1:13" ht="119.25" customHeight="1" x14ac:dyDescent="0.25">
      <c r="A6" s="312" t="s">
        <v>48</v>
      </c>
      <c r="B6" s="21" t="s">
        <v>49</v>
      </c>
      <c r="C6" s="21" t="s">
        <v>50</v>
      </c>
      <c r="D6" s="21" t="s">
        <v>51</v>
      </c>
      <c r="E6" s="21" t="s">
        <v>52</v>
      </c>
      <c r="F6" s="14" t="s">
        <v>91</v>
      </c>
    </row>
    <row r="7" spans="1:13" x14ac:dyDescent="0.25">
      <c r="A7" s="20">
        <v>1</v>
      </c>
      <c r="B7" s="20">
        <v>2</v>
      </c>
      <c r="C7" s="20">
        <v>3</v>
      </c>
      <c r="D7" s="20">
        <v>4</v>
      </c>
      <c r="E7" s="20">
        <v>5</v>
      </c>
      <c r="F7" s="26">
        <v>6</v>
      </c>
    </row>
    <row r="8" spans="1:13" x14ac:dyDescent="0.25">
      <c r="A8" s="332" t="s">
        <v>139</v>
      </c>
      <c r="B8" s="116" t="s">
        <v>53</v>
      </c>
      <c r="C8" s="186">
        <f>C9+C10</f>
        <v>19114.100000000002</v>
      </c>
      <c r="D8" s="237">
        <f>D9+D10</f>
        <v>9570.85</v>
      </c>
      <c r="E8" s="118">
        <f>D8/C8*100</f>
        <v>50.072198010892478</v>
      </c>
      <c r="F8" s="187"/>
    </row>
    <row r="9" spans="1:13" x14ac:dyDescent="0.25">
      <c r="A9" s="332"/>
      <c r="B9" s="116" t="s">
        <v>54</v>
      </c>
      <c r="C9" s="186"/>
      <c r="D9" s="68"/>
      <c r="E9" s="116"/>
      <c r="F9" s="187"/>
    </row>
    <row r="10" spans="1:13" x14ac:dyDescent="0.25">
      <c r="A10" s="332"/>
      <c r="B10" s="116" t="s">
        <v>55</v>
      </c>
      <c r="C10" s="237">
        <f>C11+C12+C13+C14+C15+C16+C17+C18</f>
        <v>19114.100000000002</v>
      </c>
      <c r="D10" s="237">
        <f>D11+D12+D13+D14+D15+D16+D17+D18</f>
        <v>9570.85</v>
      </c>
      <c r="E10" s="118">
        <f t="shared" ref="E10" si="0">D10/C10*100</f>
        <v>50.072198010892478</v>
      </c>
      <c r="F10" s="187"/>
    </row>
    <row r="11" spans="1:13" ht="31.5" customHeight="1" x14ac:dyDescent="0.25">
      <c r="A11" s="123" t="s">
        <v>353</v>
      </c>
      <c r="B11" s="24" t="s">
        <v>55</v>
      </c>
      <c r="C11" s="75">
        <v>2194.1</v>
      </c>
      <c r="D11" s="73">
        <v>1484.973</v>
      </c>
      <c r="E11" s="64">
        <f>D11/C11*100</f>
        <v>67.680278929857337</v>
      </c>
      <c r="F11" s="150" t="s">
        <v>358</v>
      </c>
      <c r="G11" s="1"/>
    </row>
    <row r="12" spans="1:13" ht="32.25" customHeight="1" x14ac:dyDescent="0.25">
      <c r="A12" s="123" t="s">
        <v>444</v>
      </c>
      <c r="B12" s="24" t="s">
        <v>55</v>
      </c>
      <c r="C12" s="73">
        <v>8620</v>
      </c>
      <c r="D12" s="73">
        <v>5516.3710000000001</v>
      </c>
      <c r="E12" s="64">
        <f t="shared" ref="E12:E18" si="1">D12/C12*100</f>
        <v>63.995023201856149</v>
      </c>
      <c r="F12" s="150" t="s">
        <v>358</v>
      </c>
      <c r="G12" s="11"/>
    </row>
    <row r="13" spans="1:13" ht="234.75" customHeight="1" x14ac:dyDescent="0.25">
      <c r="A13" s="123" t="s">
        <v>354</v>
      </c>
      <c r="B13" s="24" t="s">
        <v>55</v>
      </c>
      <c r="C13" s="75">
        <v>1506.2</v>
      </c>
      <c r="D13" s="73">
        <v>70.600999999999999</v>
      </c>
      <c r="E13" s="64">
        <f t="shared" si="1"/>
        <v>4.687358916478555</v>
      </c>
      <c r="F13" s="273" t="s">
        <v>593</v>
      </c>
      <c r="H13" s="235"/>
      <c r="I13" s="324"/>
      <c r="J13" s="324"/>
      <c r="K13" s="324"/>
      <c r="L13" s="324"/>
      <c r="M13" s="324"/>
    </row>
    <row r="14" spans="1:13" ht="119.25" customHeight="1" x14ac:dyDescent="0.25">
      <c r="A14" s="123" t="s">
        <v>355</v>
      </c>
      <c r="B14" s="24" t="s">
        <v>55</v>
      </c>
      <c r="C14" s="64">
        <v>5800</v>
      </c>
      <c r="D14" s="73">
        <v>2498.9050000000002</v>
      </c>
      <c r="E14" s="64">
        <f t="shared" si="1"/>
        <v>43.084568965517242</v>
      </c>
      <c r="F14" s="319" t="s">
        <v>574</v>
      </c>
    </row>
    <row r="15" spans="1:13" ht="51.75" customHeight="1" x14ac:dyDescent="0.25">
      <c r="A15" s="123" t="s">
        <v>356</v>
      </c>
      <c r="B15" s="24" t="s">
        <v>55</v>
      </c>
      <c r="C15" s="24">
        <v>97.67</v>
      </c>
      <c r="D15" s="75">
        <v>0</v>
      </c>
      <c r="E15" s="24">
        <f t="shared" si="1"/>
        <v>0</v>
      </c>
      <c r="F15" s="128" t="s">
        <v>576</v>
      </c>
    </row>
    <row r="16" spans="1:13" ht="56.25" customHeight="1" x14ac:dyDescent="0.25">
      <c r="A16" s="123" t="s">
        <v>357</v>
      </c>
      <c r="B16" s="24" t="s">
        <v>55</v>
      </c>
      <c r="C16" s="24">
        <v>96.13</v>
      </c>
      <c r="D16" s="75">
        <v>0</v>
      </c>
      <c r="E16" s="24">
        <f t="shared" si="1"/>
        <v>0</v>
      </c>
      <c r="F16" s="318" t="s">
        <v>576</v>
      </c>
    </row>
    <row r="17" spans="1:6" ht="67.5" customHeight="1" x14ac:dyDescent="0.25">
      <c r="A17" s="212" t="s">
        <v>452</v>
      </c>
      <c r="B17" s="236" t="s">
        <v>55</v>
      </c>
      <c r="C17" s="320">
        <v>0</v>
      </c>
      <c r="D17" s="250">
        <v>0</v>
      </c>
      <c r="E17" s="250">
        <v>0</v>
      </c>
      <c r="F17" s="269" t="s">
        <v>535</v>
      </c>
    </row>
    <row r="18" spans="1:6" ht="72" customHeight="1" x14ac:dyDescent="0.25">
      <c r="A18" s="212" t="s">
        <v>451</v>
      </c>
      <c r="B18" s="24" t="s">
        <v>55</v>
      </c>
      <c r="C18" s="73">
        <v>800</v>
      </c>
      <c r="D18" s="75">
        <v>0</v>
      </c>
      <c r="E18" s="75">
        <f t="shared" si="1"/>
        <v>0</v>
      </c>
      <c r="F18" s="319" t="s">
        <v>575</v>
      </c>
    </row>
  </sheetData>
  <mergeCells count="3">
    <mergeCell ref="A3:E3"/>
    <mergeCell ref="A8:A10"/>
    <mergeCell ref="A4:E4"/>
  </mergeCells>
  <pageMargins left="0.7" right="0.7" top="0.75" bottom="0.75" header="0.3" footer="0.3"/>
  <pageSetup paperSize="9" scale="6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opLeftCell="A7" workbookViewId="0">
      <selection activeCell="F6" sqref="F6"/>
    </sheetView>
  </sheetViews>
  <sheetFormatPr defaultRowHeight="15" x14ac:dyDescent="0.25"/>
  <cols>
    <col min="1" max="1" width="41.28515625" customWidth="1"/>
    <col min="2" max="2" width="23.7109375" customWidth="1"/>
    <col min="3" max="3" width="11.85546875" customWidth="1"/>
    <col min="4" max="4" width="10.7109375" customWidth="1"/>
    <col min="5" max="5" width="9.140625" customWidth="1"/>
    <col min="6" max="6" width="30.42578125" customWidth="1"/>
  </cols>
  <sheetData>
    <row r="1" spans="1:10" x14ac:dyDescent="0.25">
      <c r="A1" s="38"/>
      <c r="B1" s="38"/>
      <c r="C1" s="38"/>
      <c r="D1" s="38"/>
      <c r="E1" s="38"/>
      <c r="F1" s="38"/>
    </row>
    <row r="2" spans="1:10" x14ac:dyDescent="0.25">
      <c r="A2" s="38"/>
      <c r="B2" s="38"/>
      <c r="C2" s="38"/>
      <c r="D2" s="38"/>
      <c r="E2" s="38"/>
      <c r="F2" s="38"/>
    </row>
    <row r="3" spans="1:10" x14ac:dyDescent="0.25">
      <c r="A3" s="337" t="s">
        <v>47</v>
      </c>
      <c r="B3" s="337"/>
      <c r="C3" s="337"/>
      <c r="D3" s="337"/>
      <c r="E3" s="337"/>
      <c r="F3" s="38"/>
    </row>
    <row r="4" spans="1:10" s="1" customFormat="1" x14ac:dyDescent="0.25">
      <c r="A4" s="349" t="s">
        <v>490</v>
      </c>
      <c r="B4" s="349"/>
      <c r="C4" s="349"/>
      <c r="D4" s="349"/>
      <c r="E4" s="349"/>
      <c r="F4" s="38"/>
    </row>
    <row r="5" spans="1:10" x14ac:dyDescent="0.25">
      <c r="A5" s="40"/>
      <c r="B5" s="40"/>
      <c r="C5" s="40"/>
      <c r="D5" s="40"/>
      <c r="E5" s="40"/>
      <c r="F5" s="38"/>
    </row>
    <row r="6" spans="1:10" ht="84" x14ac:dyDescent="0.25">
      <c r="A6" s="312" t="s">
        <v>48</v>
      </c>
      <c r="B6" s="122" t="s">
        <v>49</v>
      </c>
      <c r="C6" s="141" t="s">
        <v>50</v>
      </c>
      <c r="D6" s="122" t="s">
        <v>51</v>
      </c>
      <c r="E6" s="141" t="s">
        <v>52</v>
      </c>
      <c r="F6" s="150" t="s">
        <v>91</v>
      </c>
    </row>
    <row r="7" spans="1:10" x14ac:dyDescent="0.25">
      <c r="A7" s="24">
        <v>1</v>
      </c>
      <c r="B7" s="24">
        <v>2</v>
      </c>
      <c r="C7" s="24">
        <v>3</v>
      </c>
      <c r="D7" s="24">
        <v>4</v>
      </c>
      <c r="E7" s="24">
        <v>5</v>
      </c>
      <c r="F7" s="79">
        <v>6</v>
      </c>
    </row>
    <row r="8" spans="1:10" x14ac:dyDescent="0.25">
      <c r="A8" s="362" t="s">
        <v>165</v>
      </c>
      <c r="B8" s="60" t="s">
        <v>53</v>
      </c>
      <c r="C8" s="188">
        <f>C9+C10</f>
        <v>12376.8</v>
      </c>
      <c r="D8" s="258">
        <f>D9+D10</f>
        <v>9365.1910000000007</v>
      </c>
      <c r="E8" s="59">
        <f>D8/C8*100</f>
        <v>75.667304957662722</v>
      </c>
      <c r="F8" s="151"/>
    </row>
    <row r="9" spans="1:10" x14ac:dyDescent="0.25">
      <c r="A9" s="362"/>
      <c r="B9" s="60" t="s">
        <v>54</v>
      </c>
      <c r="C9" s="60">
        <v>0</v>
      </c>
      <c r="D9" s="60">
        <v>0</v>
      </c>
      <c r="E9" s="60"/>
      <c r="F9" s="151"/>
      <c r="H9" s="13"/>
    </row>
    <row r="10" spans="1:10" x14ac:dyDescent="0.25">
      <c r="A10" s="362"/>
      <c r="B10" s="60" t="s">
        <v>55</v>
      </c>
      <c r="C10" s="59">
        <f>C12+C34</f>
        <v>12376.8</v>
      </c>
      <c r="D10" s="59">
        <f>D12+D34</f>
        <v>9365.1910000000007</v>
      </c>
      <c r="E10" s="59">
        <f t="shared" ref="E10:E31" si="0">D10/C10*100</f>
        <v>75.667304957662722</v>
      </c>
      <c r="F10" s="151"/>
      <c r="H10" s="13"/>
    </row>
    <row r="11" spans="1:10" x14ac:dyDescent="0.25">
      <c r="A11" s="340" t="s">
        <v>140</v>
      </c>
      <c r="B11" s="165" t="s">
        <v>54</v>
      </c>
      <c r="C11" s="166">
        <v>0</v>
      </c>
      <c r="D11" s="166">
        <v>0</v>
      </c>
      <c r="E11" s="166"/>
      <c r="F11" s="145"/>
    </row>
    <row r="12" spans="1:10" ht="32.25" customHeight="1" x14ac:dyDescent="0.25">
      <c r="A12" s="377"/>
      <c r="B12" s="165" t="s">
        <v>55</v>
      </c>
      <c r="C12" s="168">
        <f>C13+C14+C15+C16+C17+C18+C19+C20+C21+C22+C23+C24+C25+C26+C27+C28+C29+C30+C31+C32</f>
        <v>1451.8</v>
      </c>
      <c r="D12" s="168">
        <f>D13+D14+D15+D16+D17+D18+D19+D20+D21+D22+D23+D24+D25+D26+D27+D28+D29+D30+D31+D32</f>
        <v>1276.3180000000002</v>
      </c>
      <c r="E12" s="168">
        <f t="shared" si="0"/>
        <v>87.912797906047686</v>
      </c>
      <c r="F12" s="145"/>
    </row>
    <row r="13" spans="1:10" ht="80.25" customHeight="1" x14ac:dyDescent="0.25">
      <c r="A13" s="122" t="s">
        <v>141</v>
      </c>
      <c r="B13" s="72" t="s">
        <v>55</v>
      </c>
      <c r="C13" s="73">
        <v>61</v>
      </c>
      <c r="D13" s="73">
        <v>41.584000000000003</v>
      </c>
      <c r="E13" s="64">
        <f t="shared" si="0"/>
        <v>68.170491803278694</v>
      </c>
      <c r="F13" s="274" t="s">
        <v>479</v>
      </c>
      <c r="I13" s="268"/>
      <c r="J13" s="267"/>
    </row>
    <row r="14" spans="1:10" ht="65.25" customHeight="1" x14ac:dyDescent="0.25">
      <c r="A14" s="122" t="s">
        <v>142</v>
      </c>
      <c r="B14" s="72" t="s">
        <v>55</v>
      </c>
      <c r="C14" s="73">
        <v>10</v>
      </c>
      <c r="D14" s="75">
        <v>0</v>
      </c>
      <c r="E14" s="24">
        <f t="shared" si="0"/>
        <v>0</v>
      </c>
      <c r="F14" s="274" t="s">
        <v>366</v>
      </c>
      <c r="I14" s="267"/>
      <c r="J14" s="267"/>
    </row>
    <row r="15" spans="1:10" ht="102" customHeight="1" x14ac:dyDescent="0.25">
      <c r="A15" s="122" t="s">
        <v>143</v>
      </c>
      <c r="B15" s="72" t="s">
        <v>55</v>
      </c>
      <c r="C15" s="73">
        <v>170</v>
      </c>
      <c r="D15" s="73">
        <v>151.31200000000001</v>
      </c>
      <c r="E15" s="64">
        <f t="shared" si="0"/>
        <v>89.00705882352942</v>
      </c>
      <c r="F15" s="274" t="s">
        <v>578</v>
      </c>
      <c r="I15" s="268"/>
      <c r="J15" s="268"/>
    </row>
    <row r="16" spans="1:10" ht="33.75" customHeight="1" x14ac:dyDescent="0.25">
      <c r="A16" s="122" t="s">
        <v>144</v>
      </c>
      <c r="B16" s="72" t="s">
        <v>55</v>
      </c>
      <c r="C16" s="75">
        <v>21.7</v>
      </c>
      <c r="D16" s="75">
        <v>0</v>
      </c>
      <c r="E16" s="24">
        <f t="shared" si="0"/>
        <v>0</v>
      </c>
      <c r="F16" s="274" t="s">
        <v>361</v>
      </c>
      <c r="I16" s="267"/>
      <c r="J16" s="267"/>
    </row>
    <row r="17" spans="1:10" ht="38.25" x14ac:dyDescent="0.25">
      <c r="A17" s="122" t="s">
        <v>145</v>
      </c>
      <c r="B17" s="72" t="s">
        <v>55</v>
      </c>
      <c r="C17" s="73">
        <v>10</v>
      </c>
      <c r="D17" s="73">
        <v>10</v>
      </c>
      <c r="E17" s="64">
        <f t="shared" si="0"/>
        <v>100</v>
      </c>
      <c r="F17" s="274"/>
      <c r="I17" s="268"/>
      <c r="J17" s="268"/>
    </row>
    <row r="18" spans="1:10" ht="63.75" x14ac:dyDescent="0.25">
      <c r="A18" s="122" t="s">
        <v>146</v>
      </c>
      <c r="B18" s="72" t="s">
        <v>55</v>
      </c>
      <c r="C18" s="73">
        <v>110</v>
      </c>
      <c r="D18" s="73">
        <v>92.058000000000007</v>
      </c>
      <c r="E18" s="64">
        <f t="shared" si="0"/>
        <v>83.689090909090908</v>
      </c>
      <c r="F18" s="276"/>
      <c r="I18" s="268"/>
      <c r="J18" s="287"/>
    </row>
    <row r="19" spans="1:10" ht="144.75" customHeight="1" x14ac:dyDescent="0.25">
      <c r="A19" s="122" t="s">
        <v>147</v>
      </c>
      <c r="B19" s="72" t="s">
        <v>55</v>
      </c>
      <c r="C19" s="73">
        <v>295</v>
      </c>
      <c r="D19" s="73">
        <v>282.66399999999999</v>
      </c>
      <c r="E19" s="64">
        <f t="shared" si="0"/>
        <v>95.818305084745759</v>
      </c>
      <c r="F19" s="276" t="s">
        <v>579</v>
      </c>
      <c r="I19" s="268"/>
      <c r="J19" s="268"/>
    </row>
    <row r="20" spans="1:10" ht="51" x14ac:dyDescent="0.25">
      <c r="A20" s="122" t="s">
        <v>148</v>
      </c>
      <c r="B20" s="72" t="s">
        <v>55</v>
      </c>
      <c r="C20" s="73">
        <v>20</v>
      </c>
      <c r="D20" s="75">
        <v>0</v>
      </c>
      <c r="E20" s="24">
        <f t="shared" si="0"/>
        <v>0</v>
      </c>
      <c r="F20" s="274" t="s">
        <v>362</v>
      </c>
      <c r="I20" s="267"/>
      <c r="J20" s="267"/>
    </row>
    <row r="21" spans="1:10" ht="54" customHeight="1" x14ac:dyDescent="0.25">
      <c r="A21" s="122" t="s">
        <v>149</v>
      </c>
      <c r="B21" s="72" t="s">
        <v>55</v>
      </c>
      <c r="C21" s="73">
        <v>8</v>
      </c>
      <c r="D21" s="75">
        <v>3.2</v>
      </c>
      <c r="E21" s="64">
        <f t="shared" si="0"/>
        <v>40</v>
      </c>
      <c r="F21" s="189" t="s">
        <v>363</v>
      </c>
      <c r="I21" s="267"/>
      <c r="J21" s="267"/>
    </row>
    <row r="22" spans="1:10" ht="25.5" x14ac:dyDescent="0.25">
      <c r="A22" s="122" t="s">
        <v>150</v>
      </c>
      <c r="B22" s="72" t="s">
        <v>55</v>
      </c>
      <c r="C22" s="73">
        <v>5</v>
      </c>
      <c r="D22" s="75">
        <v>0</v>
      </c>
      <c r="E22" s="24">
        <f t="shared" si="0"/>
        <v>0</v>
      </c>
      <c r="F22" s="274" t="s">
        <v>364</v>
      </c>
      <c r="I22" s="267"/>
      <c r="J22" s="267"/>
    </row>
    <row r="23" spans="1:10" ht="38.25" x14ac:dyDescent="0.25">
      <c r="A23" s="122" t="s">
        <v>151</v>
      </c>
      <c r="B23" s="72" t="s">
        <v>55</v>
      </c>
      <c r="C23" s="73">
        <v>5</v>
      </c>
      <c r="D23" s="75">
        <v>0</v>
      </c>
      <c r="E23" s="24">
        <f t="shared" si="0"/>
        <v>0</v>
      </c>
      <c r="F23" s="274" t="s">
        <v>365</v>
      </c>
      <c r="I23" s="267"/>
      <c r="J23" s="267"/>
    </row>
    <row r="24" spans="1:10" ht="53.25" customHeight="1" x14ac:dyDescent="0.25">
      <c r="A24" s="122" t="s">
        <v>152</v>
      </c>
      <c r="B24" s="72" t="s">
        <v>55</v>
      </c>
      <c r="C24" s="73">
        <v>25</v>
      </c>
      <c r="D24" s="73">
        <v>22.1</v>
      </c>
      <c r="E24" s="64">
        <f t="shared" si="0"/>
        <v>88.4</v>
      </c>
      <c r="F24" s="276" t="s">
        <v>480</v>
      </c>
      <c r="I24" s="268"/>
      <c r="J24" s="268"/>
    </row>
    <row r="25" spans="1:10" ht="42.75" customHeight="1" x14ac:dyDescent="0.25">
      <c r="A25" s="122" t="s">
        <v>153</v>
      </c>
      <c r="B25" s="72" t="s">
        <v>55</v>
      </c>
      <c r="C25" s="73">
        <v>10</v>
      </c>
      <c r="D25" s="75">
        <v>0</v>
      </c>
      <c r="E25" s="24">
        <f t="shared" si="0"/>
        <v>0</v>
      </c>
      <c r="F25" s="286" t="s">
        <v>481</v>
      </c>
      <c r="I25" s="267"/>
      <c r="J25" s="267"/>
    </row>
    <row r="26" spans="1:10" ht="38.25" customHeight="1" x14ac:dyDescent="0.25">
      <c r="A26" s="122" t="s">
        <v>154</v>
      </c>
      <c r="B26" s="72" t="s">
        <v>55</v>
      </c>
      <c r="C26" s="73">
        <v>5</v>
      </c>
      <c r="D26" s="75">
        <v>0</v>
      </c>
      <c r="E26" s="24">
        <f t="shared" si="0"/>
        <v>0</v>
      </c>
      <c r="F26" s="286" t="s">
        <v>482</v>
      </c>
      <c r="I26" s="267"/>
      <c r="J26" s="267"/>
    </row>
    <row r="27" spans="1:10" ht="82.5" customHeight="1" x14ac:dyDescent="0.25">
      <c r="A27" s="122" t="s">
        <v>155</v>
      </c>
      <c r="B27" s="72" t="s">
        <v>55</v>
      </c>
      <c r="C27" s="73">
        <v>10</v>
      </c>
      <c r="D27" s="73">
        <v>10</v>
      </c>
      <c r="E27" s="64">
        <f t="shared" si="0"/>
        <v>100</v>
      </c>
      <c r="F27" s="274"/>
      <c r="I27" s="268"/>
      <c r="J27" s="267"/>
    </row>
    <row r="28" spans="1:10" ht="42.75" customHeight="1" x14ac:dyDescent="0.25">
      <c r="A28" s="122" t="s">
        <v>156</v>
      </c>
      <c r="B28" s="72" t="s">
        <v>55</v>
      </c>
      <c r="C28" s="73">
        <v>10</v>
      </c>
      <c r="D28" s="75">
        <v>7.4</v>
      </c>
      <c r="E28" s="64">
        <f t="shared" si="0"/>
        <v>74</v>
      </c>
      <c r="F28" s="274" t="s">
        <v>483</v>
      </c>
      <c r="I28" s="267"/>
      <c r="J28" s="267"/>
    </row>
    <row r="29" spans="1:10" ht="33.75" customHeight="1" x14ac:dyDescent="0.25">
      <c r="A29" s="122" t="s">
        <v>157</v>
      </c>
      <c r="B29" s="72" t="s">
        <v>55</v>
      </c>
      <c r="C29" s="73">
        <v>631</v>
      </c>
      <c r="D29" s="73">
        <v>622.20000000000005</v>
      </c>
      <c r="E29" s="64">
        <f t="shared" si="0"/>
        <v>98.605388272583212</v>
      </c>
      <c r="F29" s="274" t="s">
        <v>484</v>
      </c>
      <c r="I29" s="268"/>
      <c r="J29" s="268"/>
    </row>
    <row r="30" spans="1:10" ht="67.5" customHeight="1" x14ac:dyDescent="0.25">
      <c r="A30" s="122" t="s">
        <v>158</v>
      </c>
      <c r="B30" s="72" t="s">
        <v>55</v>
      </c>
      <c r="C30" s="73">
        <v>10</v>
      </c>
      <c r="D30" s="75">
        <v>0</v>
      </c>
      <c r="E30" s="24">
        <f t="shared" si="0"/>
        <v>0</v>
      </c>
      <c r="F30" s="274" t="s">
        <v>485</v>
      </c>
      <c r="I30" s="267"/>
      <c r="J30" s="267"/>
    </row>
    <row r="31" spans="1:10" ht="93" customHeight="1" x14ac:dyDescent="0.25">
      <c r="A31" s="122" t="s">
        <v>159</v>
      </c>
      <c r="B31" s="72" t="s">
        <v>55</v>
      </c>
      <c r="C31" s="75">
        <v>5.0999999999999996</v>
      </c>
      <c r="D31" s="75">
        <v>4.4000000000000004</v>
      </c>
      <c r="E31" s="64">
        <f t="shared" si="0"/>
        <v>86.274509803921589</v>
      </c>
      <c r="F31" s="274" t="s">
        <v>486</v>
      </c>
      <c r="I31" s="267"/>
      <c r="J31" s="267"/>
    </row>
    <row r="32" spans="1:10" ht="43.5" customHeight="1" x14ac:dyDescent="0.25">
      <c r="A32" s="122" t="s">
        <v>160</v>
      </c>
      <c r="B32" s="72" t="s">
        <v>55</v>
      </c>
      <c r="C32" s="73">
        <v>30</v>
      </c>
      <c r="D32" s="75">
        <v>29.4</v>
      </c>
      <c r="E32" s="64">
        <f t="shared" ref="E32:E37" si="1">D32/C32*100</f>
        <v>98</v>
      </c>
      <c r="F32" s="274"/>
      <c r="I32" s="267"/>
      <c r="J32" s="267"/>
    </row>
    <row r="33" spans="1:10" x14ac:dyDescent="0.25">
      <c r="A33" s="362" t="s">
        <v>161</v>
      </c>
      <c r="B33" s="190" t="s">
        <v>54</v>
      </c>
      <c r="C33" s="60">
        <v>0</v>
      </c>
      <c r="D33" s="60">
        <v>0</v>
      </c>
      <c r="E33" s="60"/>
      <c r="F33" s="60"/>
      <c r="I33" s="288"/>
      <c r="J33" s="288"/>
    </row>
    <row r="34" spans="1:10" x14ac:dyDescent="0.25">
      <c r="A34" s="362"/>
      <c r="B34" s="190" t="s">
        <v>55</v>
      </c>
      <c r="C34" s="59">
        <f>C35+C36+C37</f>
        <v>10925</v>
      </c>
      <c r="D34" s="59">
        <f>D35+D36+D37</f>
        <v>8088.8730000000005</v>
      </c>
      <c r="E34" s="59">
        <f t="shared" si="1"/>
        <v>74.040027459954246</v>
      </c>
      <c r="F34" s="60"/>
      <c r="I34" s="289"/>
      <c r="J34" s="289"/>
    </row>
    <row r="35" spans="1:10" ht="41.25" customHeight="1" x14ac:dyDescent="0.25">
      <c r="A35" s="122" t="s">
        <v>162</v>
      </c>
      <c r="B35" s="72" t="s">
        <v>55</v>
      </c>
      <c r="C35" s="24">
        <v>7160.9</v>
      </c>
      <c r="D35" s="73">
        <v>5648</v>
      </c>
      <c r="E35" s="64">
        <f t="shared" si="1"/>
        <v>78.872767389573937</v>
      </c>
      <c r="F35" s="359" t="s">
        <v>437</v>
      </c>
      <c r="I35" s="268"/>
      <c r="J35" s="268"/>
    </row>
    <row r="36" spans="1:10" ht="41.25" customHeight="1" x14ac:dyDescent="0.25">
      <c r="A36" s="122" t="s">
        <v>163</v>
      </c>
      <c r="B36" s="72" t="s">
        <v>55</v>
      </c>
      <c r="C36" s="24">
        <v>2162.5</v>
      </c>
      <c r="D36" s="73">
        <v>1362.818</v>
      </c>
      <c r="E36" s="64">
        <f t="shared" si="1"/>
        <v>63.020485549132943</v>
      </c>
      <c r="F36" s="341"/>
      <c r="I36" s="268"/>
      <c r="J36" s="268"/>
    </row>
    <row r="37" spans="1:10" ht="52.5" customHeight="1" x14ac:dyDescent="0.25">
      <c r="A37" s="122" t="s">
        <v>164</v>
      </c>
      <c r="B37" s="72" t="s">
        <v>55</v>
      </c>
      <c r="C37" s="24">
        <v>1601.6</v>
      </c>
      <c r="D37" s="73">
        <v>1078.0550000000001</v>
      </c>
      <c r="E37" s="64">
        <f t="shared" si="1"/>
        <v>67.311126373626379</v>
      </c>
      <c r="F37" s="342"/>
      <c r="I37" s="268"/>
      <c r="J37" s="268"/>
    </row>
    <row r="38" spans="1:10" x14ac:dyDescent="0.25">
      <c r="I38" s="266"/>
      <c r="J38" s="266"/>
    </row>
  </sheetData>
  <mergeCells count="6">
    <mergeCell ref="F35:F37"/>
    <mergeCell ref="A33:A34"/>
    <mergeCell ref="A3:E3"/>
    <mergeCell ref="A8:A10"/>
    <mergeCell ref="A11:A12"/>
    <mergeCell ref="A4:E4"/>
  </mergeCells>
  <pageMargins left="0.7" right="0.7" top="0.75" bottom="0.75" header="0.3" footer="0.3"/>
  <pageSetup paperSize="9" scale="6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
  <sheetViews>
    <sheetView topLeftCell="A10" zoomScaleNormal="100" workbookViewId="0">
      <selection activeCell="F6" sqref="F6"/>
    </sheetView>
  </sheetViews>
  <sheetFormatPr defaultRowHeight="15" x14ac:dyDescent="0.25"/>
  <cols>
    <col min="1" max="1" width="35.7109375" customWidth="1"/>
    <col min="2" max="2" width="22.7109375" customWidth="1"/>
    <col min="3" max="3" width="11.5703125" customWidth="1"/>
    <col min="4" max="4" width="10.5703125" customWidth="1"/>
    <col min="5" max="5" width="9.42578125" customWidth="1"/>
    <col min="6" max="6" width="37.5703125" customWidth="1"/>
  </cols>
  <sheetData>
    <row r="1" spans="1:10" x14ac:dyDescent="0.25">
      <c r="A1" s="38"/>
      <c r="B1" s="38"/>
      <c r="C1" s="38"/>
      <c r="D1" s="38"/>
      <c r="E1" s="38"/>
      <c r="F1" s="38"/>
    </row>
    <row r="2" spans="1:10" x14ac:dyDescent="0.25">
      <c r="A2" s="38"/>
      <c r="B2" s="38"/>
      <c r="C2" s="38"/>
      <c r="D2" s="38"/>
      <c r="E2" s="38"/>
      <c r="F2" s="38"/>
    </row>
    <row r="3" spans="1:10" x14ac:dyDescent="0.25">
      <c r="A3" s="337" t="s">
        <v>47</v>
      </c>
      <c r="B3" s="337"/>
      <c r="C3" s="337"/>
      <c r="D3" s="337"/>
      <c r="E3" s="337"/>
      <c r="F3" s="38"/>
    </row>
    <row r="4" spans="1:10" s="1" customFormat="1" x14ac:dyDescent="0.25">
      <c r="A4" s="349" t="s">
        <v>490</v>
      </c>
      <c r="B4" s="349"/>
      <c r="C4" s="349"/>
      <c r="D4" s="349"/>
      <c r="E4" s="349"/>
      <c r="F4" s="38"/>
    </row>
    <row r="5" spans="1:10" x14ac:dyDescent="0.25">
      <c r="A5" s="40"/>
      <c r="B5" s="40"/>
      <c r="C5" s="40"/>
      <c r="D5" s="40"/>
      <c r="E5" s="251"/>
      <c r="F5" s="38"/>
    </row>
    <row r="6" spans="1:10" ht="102.75" customHeight="1" x14ac:dyDescent="0.25">
      <c r="A6" s="117" t="s">
        <v>48</v>
      </c>
      <c r="B6" s="117" t="s">
        <v>49</v>
      </c>
      <c r="C6" s="117" t="s">
        <v>50</v>
      </c>
      <c r="D6" s="117" t="s">
        <v>51</v>
      </c>
      <c r="E6" s="117" t="s">
        <v>52</v>
      </c>
      <c r="F6" s="146" t="s">
        <v>91</v>
      </c>
    </row>
    <row r="7" spans="1:10" x14ac:dyDescent="0.25">
      <c r="A7" s="24">
        <v>1</v>
      </c>
      <c r="B7" s="24">
        <v>2</v>
      </c>
      <c r="C7" s="24">
        <v>3</v>
      </c>
      <c r="D7" s="24">
        <v>4</v>
      </c>
      <c r="E7" s="24">
        <v>5</v>
      </c>
      <c r="F7" s="79">
        <v>6</v>
      </c>
      <c r="H7" s="198"/>
      <c r="J7" s="13"/>
    </row>
    <row r="8" spans="1:10" x14ac:dyDescent="0.25">
      <c r="A8" s="362" t="s">
        <v>166</v>
      </c>
      <c r="B8" s="60" t="s">
        <v>53</v>
      </c>
      <c r="C8" s="59"/>
      <c r="D8" s="59"/>
      <c r="E8" s="191"/>
      <c r="F8" s="175"/>
      <c r="J8" s="13"/>
    </row>
    <row r="9" spans="1:10" x14ac:dyDescent="0.25">
      <c r="A9" s="362"/>
      <c r="B9" s="60" t="s">
        <v>54</v>
      </c>
      <c r="C9" s="59">
        <f>C12+C14+C16+C18+C20+C23+C25+C27+C29+C31+C33+C35+C37+C39+C41+C43+C45+C47+C49+C51+C53+C55+C57+C59+C63+C65+C67+C69+C71+C73+C75+C77+C79+C81+C83+C85+C87+C89+C91+C93+C95+C97+C99+C101+C103</f>
        <v>1019669.7</v>
      </c>
      <c r="D9" s="59">
        <f>D12+D14+D16+D18+D20+D23+D25+D27+D29+D31+D33+D35+D37+D39+D41+D43+D45+D47+D49+D51+D53+D55+D57+D59+D63+D65+D67+D69+D71+D73+D75+D77+D79+D81+D83+D85+D87+D89+D91+D93+D95+D97+D99+D101+D103</f>
        <v>685377.6399999999</v>
      </c>
      <c r="E9" s="174">
        <f t="shared" ref="E9:E10" si="0">D9/C9*100</f>
        <v>67.215652284264209</v>
      </c>
      <c r="F9" s="175"/>
      <c r="I9" s="13"/>
    </row>
    <row r="10" spans="1:10" x14ac:dyDescent="0.25">
      <c r="A10" s="362"/>
      <c r="B10" s="60" t="s">
        <v>55</v>
      </c>
      <c r="C10" s="59">
        <f>C13+C15+C17+C19+C22+C24+C26+C28+C30+C32+C34+C36+C38+C40+C42+C44+C46+C48+C50+C52+C54+C56+C58+C60+C64+C66+C68+C72+C74+C76+C78+C80+C82+C84+C86+C88+C90+C92+C94+C96+C98+C100+C102+C104+C70+C62</f>
        <v>488697.89999999997</v>
      </c>
      <c r="D10" s="59">
        <f>D13+D15+D17+D19+D22+D24+D26+D28+D30+D32+D34+D36+D38+D40+D42+D44+D46+D48+D50+D52+D54+D56+D58+D60+D64+D66+D68+D72+D74+D76+D78+D80+D82+D84+D86+D88+D90+D92+D94+D96+D98+D100+D102+D104+D70+D62</f>
        <v>257208.84000000005</v>
      </c>
      <c r="E10" s="174">
        <f t="shared" si="0"/>
        <v>52.631460049245163</v>
      </c>
      <c r="F10" s="175"/>
    </row>
    <row r="11" spans="1:10" ht="17.25" customHeight="1" x14ac:dyDescent="0.25">
      <c r="A11" s="362"/>
      <c r="B11" s="60" t="s">
        <v>167</v>
      </c>
      <c r="C11" s="59">
        <f>C21</f>
        <v>0</v>
      </c>
      <c r="D11" s="59">
        <f>D21</f>
        <v>0</v>
      </c>
      <c r="E11" s="60" t="e">
        <f>D11/C11*100</f>
        <v>#DIV/0!</v>
      </c>
      <c r="F11" s="175"/>
      <c r="H11" s="13"/>
    </row>
    <row r="12" spans="1:10" x14ac:dyDescent="0.25">
      <c r="A12" s="358" t="s">
        <v>168</v>
      </c>
      <c r="B12" s="192" t="s">
        <v>54</v>
      </c>
      <c r="C12" s="193"/>
      <c r="D12" s="193"/>
      <c r="E12" s="193"/>
      <c r="F12" s="79"/>
    </row>
    <row r="13" spans="1:10" ht="66" customHeight="1" x14ac:dyDescent="0.25">
      <c r="A13" s="368"/>
      <c r="B13" s="192" t="s">
        <v>55</v>
      </c>
      <c r="C13" s="194">
        <v>7391.4</v>
      </c>
      <c r="D13" s="193">
        <v>0</v>
      </c>
      <c r="E13" s="193">
        <f t="shared" ref="E13:E22" si="1">D13/C13*100</f>
        <v>0</v>
      </c>
      <c r="F13" s="255" t="s">
        <v>503</v>
      </c>
    </row>
    <row r="14" spans="1:10" x14ac:dyDescent="0.25">
      <c r="A14" s="358" t="s">
        <v>169</v>
      </c>
      <c r="B14" s="192" t="s">
        <v>54</v>
      </c>
      <c r="C14" s="193">
        <v>1251.3</v>
      </c>
      <c r="D14" s="193">
        <v>795.7</v>
      </c>
      <c r="E14" s="194">
        <f t="shared" si="1"/>
        <v>63.589866538799654</v>
      </c>
      <c r="F14" s="385" t="s">
        <v>549</v>
      </c>
    </row>
    <row r="15" spans="1:10" ht="29.25" customHeight="1" x14ac:dyDescent="0.25">
      <c r="A15" s="358"/>
      <c r="B15" s="192" t="s">
        <v>55</v>
      </c>
      <c r="C15" s="193">
        <v>303.3</v>
      </c>
      <c r="D15" s="193">
        <v>303.3</v>
      </c>
      <c r="E15" s="194">
        <f t="shared" si="1"/>
        <v>100</v>
      </c>
      <c r="F15" s="380"/>
    </row>
    <row r="16" spans="1:10" x14ac:dyDescent="0.25">
      <c r="A16" s="358" t="s">
        <v>170</v>
      </c>
      <c r="B16" s="192" t="s">
        <v>54</v>
      </c>
      <c r="C16" s="193"/>
      <c r="D16" s="193"/>
      <c r="E16" s="193"/>
      <c r="F16" s="24"/>
    </row>
    <row r="17" spans="1:6" ht="27.75" customHeight="1" x14ac:dyDescent="0.25">
      <c r="A17" s="358"/>
      <c r="B17" s="192" t="s">
        <v>55</v>
      </c>
      <c r="C17" s="193">
        <v>471.5</v>
      </c>
      <c r="D17" s="193">
        <v>130.69999999999999</v>
      </c>
      <c r="E17" s="194">
        <f t="shared" si="1"/>
        <v>27.720042417815481</v>
      </c>
      <c r="F17" s="25" t="s">
        <v>319</v>
      </c>
    </row>
    <row r="18" spans="1:6" ht="38.25" customHeight="1" x14ac:dyDescent="0.25">
      <c r="A18" s="358" t="s">
        <v>171</v>
      </c>
      <c r="B18" s="192" t="s">
        <v>54</v>
      </c>
      <c r="C18" s="55">
        <v>3160</v>
      </c>
      <c r="D18" s="194">
        <v>1170</v>
      </c>
      <c r="E18" s="194">
        <f t="shared" si="1"/>
        <v>37.025316455696199</v>
      </c>
      <c r="F18" s="25" t="s">
        <v>504</v>
      </c>
    </row>
    <row r="19" spans="1:6" ht="300.75" customHeight="1" x14ac:dyDescent="0.25">
      <c r="A19" s="358"/>
      <c r="B19" s="192" t="s">
        <v>55</v>
      </c>
      <c r="C19" s="55">
        <v>127305.4</v>
      </c>
      <c r="D19" s="242">
        <v>29324.799999999999</v>
      </c>
      <c r="E19" s="55">
        <f t="shared" si="1"/>
        <v>23.035000871919024</v>
      </c>
      <c r="F19" s="243" t="s">
        <v>582</v>
      </c>
    </row>
    <row r="20" spans="1:6" x14ac:dyDescent="0.25">
      <c r="A20" s="358" t="s">
        <v>172</v>
      </c>
      <c r="B20" s="192" t="s">
        <v>54</v>
      </c>
      <c r="C20" s="194">
        <v>12.9</v>
      </c>
      <c r="D20" s="193">
        <v>12.9</v>
      </c>
      <c r="E20" s="194">
        <f t="shared" si="1"/>
        <v>100</v>
      </c>
      <c r="F20" s="24"/>
    </row>
    <row r="21" spans="1:6" s="1" customFormat="1" x14ac:dyDescent="0.25">
      <c r="A21" s="358"/>
      <c r="B21" s="260" t="s">
        <v>167</v>
      </c>
      <c r="C21" s="194">
        <v>0</v>
      </c>
      <c r="D21" s="193">
        <v>0</v>
      </c>
      <c r="E21" s="194" t="e">
        <f t="shared" si="1"/>
        <v>#DIV/0!</v>
      </c>
      <c r="F21" s="24"/>
    </row>
    <row r="22" spans="1:6" ht="63.75" customHeight="1" x14ac:dyDescent="0.25">
      <c r="A22" s="358"/>
      <c r="B22" s="192" t="s">
        <v>55</v>
      </c>
      <c r="C22" s="55">
        <v>1748</v>
      </c>
      <c r="D22" s="193">
        <v>0</v>
      </c>
      <c r="E22" s="194">
        <f t="shared" si="1"/>
        <v>0</v>
      </c>
      <c r="F22" s="25" t="s">
        <v>455</v>
      </c>
    </row>
    <row r="23" spans="1:6" x14ac:dyDescent="0.25">
      <c r="A23" s="358" t="s">
        <v>173</v>
      </c>
      <c r="B23" s="192"/>
      <c r="C23" s="194"/>
      <c r="D23" s="193"/>
      <c r="E23" s="193"/>
      <c r="F23" s="79"/>
    </row>
    <row r="24" spans="1:6" ht="29.25" customHeight="1" x14ac:dyDescent="0.25">
      <c r="A24" s="368"/>
      <c r="B24" s="192" t="s">
        <v>55</v>
      </c>
      <c r="C24" s="194">
        <v>2600</v>
      </c>
      <c r="D24" s="193">
        <v>2390.9</v>
      </c>
      <c r="E24" s="194">
        <f t="shared" ref="E24" si="2">D24/C24*100</f>
        <v>91.957692307692312</v>
      </c>
      <c r="F24" s="25" t="s">
        <v>504</v>
      </c>
    </row>
    <row r="25" spans="1:6" x14ac:dyDescent="0.25">
      <c r="A25" s="358" t="s">
        <v>174</v>
      </c>
      <c r="B25" s="192"/>
      <c r="C25" s="194"/>
      <c r="D25" s="193"/>
      <c r="E25" s="193"/>
      <c r="F25" s="27"/>
    </row>
    <row r="26" spans="1:6" x14ac:dyDescent="0.25">
      <c r="A26" s="358"/>
      <c r="B26" s="192" t="s">
        <v>55</v>
      </c>
      <c r="C26" s="194">
        <v>920</v>
      </c>
      <c r="D26" s="193">
        <v>713</v>
      </c>
      <c r="E26" s="194">
        <f t="shared" ref="E26" si="3">D26/C26*100</f>
        <v>77.5</v>
      </c>
      <c r="F26" s="27" t="s">
        <v>420</v>
      </c>
    </row>
    <row r="27" spans="1:6" x14ac:dyDescent="0.25">
      <c r="A27" s="358" t="s">
        <v>175</v>
      </c>
      <c r="B27" s="192"/>
      <c r="C27" s="194"/>
      <c r="D27" s="193"/>
      <c r="E27" s="193"/>
      <c r="F27" s="27"/>
    </row>
    <row r="28" spans="1:6" ht="66" customHeight="1" x14ac:dyDescent="0.25">
      <c r="A28" s="358"/>
      <c r="B28" s="192" t="s">
        <v>55</v>
      </c>
      <c r="C28" s="194">
        <v>529.9</v>
      </c>
      <c r="D28" s="194">
        <v>516</v>
      </c>
      <c r="E28" s="194">
        <f t="shared" ref="E28" si="4">D28/C28*100</f>
        <v>97.376863559162103</v>
      </c>
      <c r="F28" s="243" t="s">
        <v>551</v>
      </c>
    </row>
    <row r="29" spans="1:6" x14ac:dyDescent="0.25">
      <c r="A29" s="358" t="s">
        <v>176</v>
      </c>
      <c r="B29" s="192"/>
      <c r="C29" s="194"/>
      <c r="D29" s="194"/>
      <c r="E29" s="194"/>
      <c r="F29" s="27"/>
    </row>
    <row r="30" spans="1:6" ht="40.5" customHeight="1" x14ac:dyDescent="0.25">
      <c r="A30" s="358"/>
      <c r="B30" s="192" t="s">
        <v>55</v>
      </c>
      <c r="C30" s="194">
        <v>100</v>
      </c>
      <c r="D30" s="194">
        <v>0</v>
      </c>
      <c r="E30" s="194">
        <f t="shared" ref="E30" si="5">D30/C30*100</f>
        <v>0</v>
      </c>
      <c r="F30" s="25" t="s">
        <v>505</v>
      </c>
    </row>
    <row r="31" spans="1:6" x14ac:dyDescent="0.25">
      <c r="A31" s="358" t="s">
        <v>177</v>
      </c>
      <c r="B31" s="192"/>
      <c r="C31" s="194"/>
      <c r="D31" s="193"/>
      <c r="E31" s="193"/>
      <c r="F31" s="27"/>
    </row>
    <row r="32" spans="1:6" x14ac:dyDescent="0.25">
      <c r="A32" s="358"/>
      <c r="B32" s="192" t="s">
        <v>55</v>
      </c>
      <c r="C32" s="194">
        <v>60</v>
      </c>
      <c r="D32" s="194">
        <v>59.8</v>
      </c>
      <c r="E32" s="194">
        <f t="shared" ref="E32" si="6">D32/C32*100</f>
        <v>99.666666666666657</v>
      </c>
      <c r="F32" s="25" t="s">
        <v>506</v>
      </c>
    </row>
    <row r="33" spans="1:7" x14ac:dyDescent="0.25">
      <c r="A33" s="358" t="s">
        <v>178</v>
      </c>
      <c r="B33" s="192" t="s">
        <v>54</v>
      </c>
      <c r="C33" s="194">
        <v>0</v>
      </c>
      <c r="D33" s="193"/>
      <c r="E33" s="193"/>
      <c r="F33" s="27"/>
    </row>
    <row r="34" spans="1:7" ht="25.5" x14ac:dyDescent="0.25">
      <c r="A34" s="358"/>
      <c r="B34" s="192" t="s">
        <v>55</v>
      </c>
      <c r="C34" s="194">
        <v>15034.6</v>
      </c>
      <c r="D34" s="193">
        <v>11251.4</v>
      </c>
      <c r="E34" s="194">
        <f t="shared" ref="E34" si="7">D34/C34*100</f>
        <v>74.836709988958788</v>
      </c>
      <c r="F34" s="25" t="s">
        <v>329</v>
      </c>
    </row>
    <row r="35" spans="1:7" x14ac:dyDescent="0.25">
      <c r="A35" s="358" t="s">
        <v>179</v>
      </c>
      <c r="B35" s="192"/>
      <c r="C35" s="194"/>
      <c r="D35" s="193"/>
      <c r="E35" s="193"/>
      <c r="F35" s="79"/>
    </row>
    <row r="36" spans="1:7" ht="102" x14ac:dyDescent="0.25">
      <c r="A36" s="358"/>
      <c r="B36" s="192" t="s">
        <v>55</v>
      </c>
      <c r="C36" s="55">
        <v>906</v>
      </c>
      <c r="D36" s="242">
        <v>357.7</v>
      </c>
      <c r="E36" s="55">
        <f t="shared" ref="E36" si="8">D36/C36*100</f>
        <v>39.481236203090511</v>
      </c>
      <c r="F36" s="243" t="s">
        <v>447</v>
      </c>
    </row>
    <row r="37" spans="1:7" x14ac:dyDescent="0.25">
      <c r="A37" s="358" t="s">
        <v>180</v>
      </c>
      <c r="B37" s="192"/>
      <c r="C37" s="194"/>
      <c r="D37" s="193"/>
      <c r="E37" s="193"/>
      <c r="F37" s="27"/>
    </row>
    <row r="38" spans="1:7" ht="25.5" x14ac:dyDescent="0.25">
      <c r="A38" s="358"/>
      <c r="B38" s="192" t="s">
        <v>55</v>
      </c>
      <c r="C38" s="194">
        <v>582.1</v>
      </c>
      <c r="D38" s="193">
        <v>287.2</v>
      </c>
      <c r="E38" s="194">
        <f t="shared" ref="E38" si="9">D38/C38*100</f>
        <v>49.338601614842808</v>
      </c>
      <c r="F38" s="25" t="s">
        <v>329</v>
      </c>
    </row>
    <row r="39" spans="1:7" x14ac:dyDescent="0.25">
      <c r="A39" s="358" t="s">
        <v>181</v>
      </c>
      <c r="B39" s="192" t="s">
        <v>54</v>
      </c>
      <c r="C39" s="194"/>
      <c r="D39" s="193"/>
      <c r="E39" s="194"/>
      <c r="F39" s="27"/>
    </row>
    <row r="40" spans="1:7" ht="72" customHeight="1" x14ac:dyDescent="0.25">
      <c r="A40" s="358"/>
      <c r="B40" s="192" t="s">
        <v>55</v>
      </c>
      <c r="C40" s="194">
        <v>10</v>
      </c>
      <c r="D40" s="194">
        <v>10</v>
      </c>
      <c r="E40" s="194">
        <f t="shared" ref="E40" si="10">D40/C40*100</f>
        <v>100</v>
      </c>
      <c r="F40" s="27"/>
    </row>
    <row r="41" spans="1:7" ht="27.75" customHeight="1" x14ac:dyDescent="0.25">
      <c r="A41" s="358" t="s">
        <v>182</v>
      </c>
      <c r="B41" s="192" t="s">
        <v>54</v>
      </c>
      <c r="C41" s="194"/>
      <c r="D41" s="193"/>
      <c r="E41" s="194"/>
      <c r="F41" s="27"/>
    </row>
    <row r="42" spans="1:7" ht="60" customHeight="1" x14ac:dyDescent="0.25">
      <c r="A42" s="358"/>
      <c r="B42" s="192" t="s">
        <v>55</v>
      </c>
      <c r="C42" s="194">
        <v>203.8</v>
      </c>
      <c r="D42" s="194">
        <v>137</v>
      </c>
      <c r="E42" s="194">
        <f t="shared" ref="E42" si="11">D42/C42*100</f>
        <v>67.222767419038263</v>
      </c>
      <c r="F42" s="25" t="s">
        <v>320</v>
      </c>
    </row>
    <row r="43" spans="1:7" x14ac:dyDescent="0.25">
      <c r="A43" s="358" t="s">
        <v>183</v>
      </c>
      <c r="B43" s="192" t="s">
        <v>54</v>
      </c>
      <c r="C43" s="194">
        <v>0</v>
      </c>
      <c r="D43" s="193"/>
      <c r="E43" s="193"/>
      <c r="F43" s="27"/>
    </row>
    <row r="44" spans="1:7" x14ac:dyDescent="0.25">
      <c r="A44" s="358"/>
      <c r="B44" s="192" t="s">
        <v>55</v>
      </c>
      <c r="C44" s="194">
        <v>160</v>
      </c>
      <c r="D44" s="194">
        <v>141.80000000000001</v>
      </c>
      <c r="E44" s="194">
        <f t="shared" ref="E44" si="12">D44/C44*100</f>
        <v>88.625000000000014</v>
      </c>
      <c r="F44" s="243" t="s">
        <v>507</v>
      </c>
    </row>
    <row r="45" spans="1:7" x14ac:dyDescent="0.25">
      <c r="A45" s="358" t="s">
        <v>184</v>
      </c>
      <c r="B45" s="192"/>
      <c r="C45" s="194"/>
      <c r="D45" s="193"/>
      <c r="E45" s="193"/>
      <c r="F45" s="27"/>
    </row>
    <row r="46" spans="1:7" ht="54.75" customHeight="1" x14ac:dyDescent="0.25">
      <c r="A46" s="358"/>
      <c r="B46" s="192" t="s">
        <v>55</v>
      </c>
      <c r="C46" s="55">
        <v>109081.1</v>
      </c>
      <c r="D46" s="193">
        <v>69950.899999999994</v>
      </c>
      <c r="E46" s="194">
        <f t="shared" ref="E46" si="13">D46/C46*100</f>
        <v>64.127424457582478</v>
      </c>
      <c r="F46" s="25" t="s">
        <v>430</v>
      </c>
    </row>
    <row r="47" spans="1:7" x14ac:dyDescent="0.25">
      <c r="A47" s="358" t="s">
        <v>185</v>
      </c>
      <c r="B47" s="192"/>
      <c r="C47" s="55"/>
      <c r="D47" s="193"/>
      <c r="E47" s="193"/>
      <c r="F47" s="27"/>
    </row>
    <row r="48" spans="1:7" ht="52.5" customHeight="1" x14ac:dyDescent="0.25">
      <c r="A48" s="368"/>
      <c r="B48" s="192" t="s">
        <v>55</v>
      </c>
      <c r="C48" s="55">
        <v>76379.5</v>
      </c>
      <c r="D48" s="193">
        <v>48093.3</v>
      </c>
      <c r="E48" s="194">
        <f t="shared" ref="E48" si="14">D48/C48*100</f>
        <v>62.966240941613918</v>
      </c>
      <c r="F48" s="25" t="s">
        <v>321</v>
      </c>
      <c r="G48" s="1"/>
    </row>
    <row r="49" spans="1:7" x14ac:dyDescent="0.25">
      <c r="A49" s="358" t="s">
        <v>186</v>
      </c>
      <c r="B49" s="192"/>
      <c r="C49" s="55"/>
      <c r="D49" s="193"/>
      <c r="E49" s="193"/>
      <c r="F49" s="27"/>
    </row>
    <row r="50" spans="1:7" ht="42" customHeight="1" x14ac:dyDescent="0.25">
      <c r="A50" s="358"/>
      <c r="B50" s="192" t="s">
        <v>55</v>
      </c>
      <c r="C50" s="55">
        <v>51868.3</v>
      </c>
      <c r="D50" s="193">
        <v>35416.6</v>
      </c>
      <c r="E50" s="194">
        <f t="shared" ref="E50" si="15">D50/C50*100</f>
        <v>68.281782900152876</v>
      </c>
      <c r="F50" s="25" t="s">
        <v>321</v>
      </c>
      <c r="G50" s="1"/>
    </row>
    <row r="51" spans="1:7" ht="63.75" x14ac:dyDescent="0.25">
      <c r="A51" s="358" t="s">
        <v>187</v>
      </c>
      <c r="B51" s="192" t="s">
        <v>54</v>
      </c>
      <c r="C51" s="194">
        <v>894401.5</v>
      </c>
      <c r="D51" s="193">
        <v>602635.19999999995</v>
      </c>
      <c r="E51" s="194">
        <f t="shared" ref="E51" si="16">D51/C51*100</f>
        <v>67.378598984907782</v>
      </c>
      <c r="F51" s="25" t="s">
        <v>322</v>
      </c>
    </row>
    <row r="52" spans="1:7" x14ac:dyDescent="0.25">
      <c r="A52" s="368"/>
      <c r="B52" s="192"/>
      <c r="C52" s="194"/>
      <c r="D52" s="193"/>
      <c r="E52" s="193"/>
      <c r="F52" s="27"/>
    </row>
    <row r="53" spans="1:7" ht="33" customHeight="1" x14ac:dyDescent="0.25">
      <c r="A53" s="386" t="s">
        <v>188</v>
      </c>
      <c r="B53" s="192" t="s">
        <v>54</v>
      </c>
      <c r="C53" s="194">
        <v>1843.8</v>
      </c>
      <c r="D53" s="194">
        <v>958.84</v>
      </c>
      <c r="E53" s="194">
        <f t="shared" ref="E53" si="17">D53/C53*100</f>
        <v>52.003471092309361</v>
      </c>
      <c r="F53" s="25" t="s">
        <v>329</v>
      </c>
    </row>
    <row r="54" spans="1:7" ht="33" customHeight="1" x14ac:dyDescent="0.25">
      <c r="A54" s="358"/>
      <c r="B54" s="192"/>
      <c r="C54" s="194"/>
      <c r="D54" s="193"/>
      <c r="E54" s="193"/>
      <c r="F54" s="27"/>
    </row>
    <row r="55" spans="1:7" ht="59.25" customHeight="1" x14ac:dyDescent="0.25">
      <c r="A55" s="387" t="s">
        <v>189</v>
      </c>
      <c r="B55" s="192" t="s">
        <v>54</v>
      </c>
      <c r="C55" s="194">
        <v>12808.5</v>
      </c>
      <c r="D55" s="194">
        <v>5526.2</v>
      </c>
      <c r="E55" s="194">
        <f t="shared" ref="E55" si="18">D55/C55*100</f>
        <v>43.144786665105201</v>
      </c>
      <c r="F55" s="25" t="s">
        <v>330</v>
      </c>
    </row>
    <row r="56" spans="1:7" ht="45" customHeight="1" x14ac:dyDescent="0.25">
      <c r="A56" s="388"/>
      <c r="B56" s="192"/>
      <c r="C56" s="194"/>
      <c r="D56" s="193"/>
      <c r="E56" s="193"/>
      <c r="F56" s="27"/>
    </row>
    <row r="57" spans="1:7" x14ac:dyDescent="0.25">
      <c r="A57" s="387" t="s">
        <v>190</v>
      </c>
      <c r="B57" s="192"/>
      <c r="C57" s="194"/>
      <c r="D57" s="193"/>
      <c r="E57" s="193"/>
      <c r="F57" s="27"/>
    </row>
    <row r="58" spans="1:7" ht="38.25" x14ac:dyDescent="0.25">
      <c r="A58" s="358"/>
      <c r="B58" s="192" t="s">
        <v>55</v>
      </c>
      <c r="C58" s="194">
        <v>1500</v>
      </c>
      <c r="D58" s="194">
        <v>1323.1</v>
      </c>
      <c r="E58" s="194">
        <f t="shared" ref="E58" si="19">D58/C58*100</f>
        <v>88.206666666666649</v>
      </c>
      <c r="F58" s="25" t="s">
        <v>508</v>
      </c>
    </row>
    <row r="59" spans="1:7" x14ac:dyDescent="0.25">
      <c r="A59" s="358" t="s">
        <v>191</v>
      </c>
      <c r="B59" s="192"/>
      <c r="C59" s="194"/>
      <c r="D59" s="193"/>
      <c r="E59" s="193"/>
      <c r="F59" s="27"/>
    </row>
    <row r="60" spans="1:7" ht="51" x14ac:dyDescent="0.25">
      <c r="A60" s="368"/>
      <c r="B60" s="192" t="s">
        <v>55</v>
      </c>
      <c r="C60" s="194">
        <v>570</v>
      </c>
      <c r="D60" s="194">
        <v>533.6</v>
      </c>
      <c r="E60" s="194">
        <f t="shared" ref="E60" si="20">D60/C60*100</f>
        <v>93.614035087719301</v>
      </c>
      <c r="F60" s="243" t="s">
        <v>552</v>
      </c>
    </row>
    <row r="61" spans="1:7" ht="20.25" customHeight="1" x14ac:dyDescent="0.25">
      <c r="A61" s="358" t="s">
        <v>192</v>
      </c>
      <c r="B61" s="192"/>
      <c r="C61" s="194"/>
      <c r="D61" s="193"/>
      <c r="E61" s="193"/>
      <c r="F61" s="27"/>
    </row>
    <row r="62" spans="1:7" ht="25.5" x14ac:dyDescent="0.25">
      <c r="A62" s="358"/>
      <c r="B62" s="192" t="s">
        <v>55</v>
      </c>
      <c r="C62" s="194">
        <v>405</v>
      </c>
      <c r="D62" s="193">
        <v>27.5</v>
      </c>
      <c r="E62" s="194">
        <f>D62/C62*100</f>
        <v>6.7901234567901234</v>
      </c>
      <c r="F62" s="25" t="s">
        <v>504</v>
      </c>
    </row>
    <row r="63" spans="1:7" ht="25.5" x14ac:dyDescent="0.25">
      <c r="A63" s="358" t="s">
        <v>193</v>
      </c>
      <c r="B63" s="192" t="s">
        <v>54</v>
      </c>
      <c r="C63" s="55">
        <v>1000</v>
      </c>
      <c r="D63" s="242">
        <v>0</v>
      </c>
      <c r="E63" s="55">
        <f t="shared" ref="E63" si="21">D63/C63*100</f>
        <v>0</v>
      </c>
      <c r="F63" s="243" t="s">
        <v>445</v>
      </c>
      <c r="G63" s="244"/>
    </row>
    <row r="64" spans="1:7" ht="33.75" customHeight="1" x14ac:dyDescent="0.25">
      <c r="A64" s="368"/>
      <c r="B64" s="192"/>
      <c r="C64" s="194"/>
      <c r="D64" s="193"/>
      <c r="E64" s="193"/>
      <c r="F64" s="27"/>
    </row>
    <row r="65" spans="1:7" x14ac:dyDescent="0.25">
      <c r="A65" s="358" t="s">
        <v>194</v>
      </c>
      <c r="B65" s="192"/>
      <c r="C65" s="194"/>
      <c r="D65" s="194"/>
      <c r="E65" s="194"/>
      <c r="F65" s="27"/>
    </row>
    <row r="66" spans="1:7" ht="102.75" customHeight="1" x14ac:dyDescent="0.25">
      <c r="A66" s="358"/>
      <c r="B66" s="192" t="s">
        <v>55</v>
      </c>
      <c r="C66" s="55">
        <v>804.5</v>
      </c>
      <c r="D66" s="242">
        <v>0</v>
      </c>
      <c r="E66" s="55">
        <f t="shared" ref="E66" si="22">D66/C66*100</f>
        <v>0</v>
      </c>
      <c r="F66" s="243" t="s">
        <v>456</v>
      </c>
    </row>
    <row r="67" spans="1:7" x14ac:dyDescent="0.25">
      <c r="A67" s="358" t="s">
        <v>195</v>
      </c>
      <c r="B67" s="192"/>
      <c r="C67" s="194"/>
      <c r="D67" s="193"/>
      <c r="E67" s="194"/>
      <c r="F67" s="27"/>
    </row>
    <row r="68" spans="1:7" ht="51" x14ac:dyDescent="0.25">
      <c r="A68" s="358"/>
      <c r="B68" s="192" t="s">
        <v>55</v>
      </c>
      <c r="C68" s="55">
        <v>699.4</v>
      </c>
      <c r="D68" s="242">
        <v>458.5</v>
      </c>
      <c r="E68" s="55">
        <f>D68/C68*100</f>
        <v>65.556191020875048</v>
      </c>
      <c r="F68" s="243" t="s">
        <v>509</v>
      </c>
      <c r="G68" s="244"/>
    </row>
    <row r="69" spans="1:7" x14ac:dyDescent="0.25">
      <c r="A69" s="358" t="s">
        <v>196</v>
      </c>
      <c r="B69" s="192"/>
      <c r="C69" s="194"/>
      <c r="D69" s="193"/>
      <c r="E69" s="193"/>
      <c r="F69" s="27"/>
    </row>
    <row r="70" spans="1:7" ht="38.25" x14ac:dyDescent="0.25">
      <c r="A70" s="358"/>
      <c r="B70" s="192" t="s">
        <v>55</v>
      </c>
      <c r="C70" s="194">
        <v>2040</v>
      </c>
      <c r="D70" s="193">
        <v>1911.7</v>
      </c>
      <c r="E70" s="194">
        <f t="shared" ref="E70" si="23">D70/C70*100</f>
        <v>93.710784313725497</v>
      </c>
      <c r="F70" s="243" t="s">
        <v>550</v>
      </c>
    </row>
    <row r="71" spans="1:7" ht="19.5" customHeight="1" x14ac:dyDescent="0.25">
      <c r="A71" s="358" t="s">
        <v>197</v>
      </c>
      <c r="B71" s="192"/>
      <c r="C71" s="193"/>
      <c r="D71" s="193"/>
      <c r="E71" s="193"/>
      <c r="F71" s="27"/>
    </row>
    <row r="72" spans="1:7" ht="60" customHeight="1" x14ac:dyDescent="0.25">
      <c r="A72" s="358"/>
      <c r="B72" s="192" t="s">
        <v>55</v>
      </c>
      <c r="C72" s="193">
        <v>721.8</v>
      </c>
      <c r="D72" s="193">
        <v>420.5</v>
      </c>
      <c r="E72" s="194">
        <f t="shared" ref="E72" si="24">D72/C72*100</f>
        <v>58.257134940426717</v>
      </c>
      <c r="F72" s="25" t="s">
        <v>457</v>
      </c>
    </row>
    <row r="73" spans="1:7" x14ac:dyDescent="0.25">
      <c r="A73" s="358" t="s">
        <v>198</v>
      </c>
      <c r="B73" s="192"/>
      <c r="C73" s="193"/>
      <c r="D73" s="193"/>
      <c r="E73" s="193"/>
      <c r="F73" s="27"/>
    </row>
    <row r="74" spans="1:7" ht="38.25" x14ac:dyDescent="0.25">
      <c r="A74" s="358"/>
      <c r="B74" s="192" t="s">
        <v>55</v>
      </c>
      <c r="C74" s="193">
        <v>4601.8</v>
      </c>
      <c r="D74" s="193">
        <v>2752.6</v>
      </c>
      <c r="E74" s="194">
        <f t="shared" ref="E74:E76" si="25">D74/C74*100</f>
        <v>59.815724281802773</v>
      </c>
      <c r="F74" s="25" t="s">
        <v>320</v>
      </c>
    </row>
    <row r="75" spans="1:7" ht="38.25" x14ac:dyDescent="0.25">
      <c r="A75" s="358" t="s">
        <v>199</v>
      </c>
      <c r="B75" s="192" t="s">
        <v>54</v>
      </c>
      <c r="C75" s="193">
        <v>5573.2</v>
      </c>
      <c r="D75" s="194">
        <v>3004.5</v>
      </c>
      <c r="E75" s="194">
        <f t="shared" si="25"/>
        <v>53.909782530682548</v>
      </c>
      <c r="F75" s="25" t="s">
        <v>320</v>
      </c>
    </row>
    <row r="76" spans="1:7" ht="107.25" customHeight="1" x14ac:dyDescent="0.25">
      <c r="A76" s="358"/>
      <c r="B76" s="192" t="s">
        <v>55</v>
      </c>
      <c r="C76" s="194">
        <v>502</v>
      </c>
      <c r="D76" s="193">
        <v>333.1</v>
      </c>
      <c r="E76" s="194">
        <f t="shared" si="25"/>
        <v>66.354581673306782</v>
      </c>
      <c r="F76" s="25" t="s">
        <v>320</v>
      </c>
    </row>
    <row r="77" spans="1:7" ht="57.75" customHeight="1" x14ac:dyDescent="0.25">
      <c r="A77" s="358" t="s">
        <v>200</v>
      </c>
      <c r="B77" s="192" t="s">
        <v>54</v>
      </c>
      <c r="C77" s="193">
        <v>62.5</v>
      </c>
      <c r="D77" s="193">
        <v>36.5</v>
      </c>
      <c r="E77" s="194">
        <f t="shared" ref="E77" si="26">D77/C77*100</f>
        <v>58.4</v>
      </c>
      <c r="F77" s="25" t="s">
        <v>323</v>
      </c>
    </row>
    <row r="78" spans="1:7" ht="84" customHeight="1" x14ac:dyDescent="0.25">
      <c r="A78" s="368"/>
      <c r="B78" s="192"/>
      <c r="C78" s="193"/>
      <c r="D78" s="193"/>
      <c r="E78" s="193"/>
      <c r="F78" s="27"/>
    </row>
    <row r="79" spans="1:7" ht="63" customHeight="1" x14ac:dyDescent="0.25">
      <c r="A79" s="358" t="s">
        <v>201</v>
      </c>
      <c r="B79" s="192" t="s">
        <v>54</v>
      </c>
      <c r="C79" s="193">
        <v>5550.4</v>
      </c>
      <c r="D79" s="194">
        <v>3693</v>
      </c>
      <c r="E79" s="194">
        <f t="shared" ref="E79:E84" si="27">D79/C79*100</f>
        <v>66.535745171519181</v>
      </c>
      <c r="F79" s="27" t="s">
        <v>324</v>
      </c>
    </row>
    <row r="80" spans="1:7" ht="70.5" customHeight="1" x14ac:dyDescent="0.25">
      <c r="A80" s="368"/>
      <c r="B80" s="192" t="s">
        <v>55</v>
      </c>
      <c r="C80" s="193">
        <v>0</v>
      </c>
      <c r="D80" s="193"/>
      <c r="E80" s="194"/>
      <c r="F80" s="27"/>
    </row>
    <row r="81" spans="1:6" x14ac:dyDescent="0.25">
      <c r="A81" s="358" t="s">
        <v>202</v>
      </c>
      <c r="B81" s="192" t="s">
        <v>54</v>
      </c>
      <c r="C81" s="193">
        <v>91214.2</v>
      </c>
      <c r="D81" s="194">
        <v>65549</v>
      </c>
      <c r="E81" s="194">
        <f t="shared" si="27"/>
        <v>71.862714358071443</v>
      </c>
      <c r="F81" s="389" t="s">
        <v>318</v>
      </c>
    </row>
    <row r="82" spans="1:6" ht="39" customHeight="1" x14ac:dyDescent="0.25">
      <c r="A82" s="358"/>
      <c r="B82" s="192" t="s">
        <v>55</v>
      </c>
      <c r="C82" s="193">
        <v>4843.5</v>
      </c>
      <c r="D82" s="194">
        <v>4168.54</v>
      </c>
      <c r="E82" s="194">
        <f t="shared" si="27"/>
        <v>86.064622690203365</v>
      </c>
      <c r="F82" s="390"/>
    </row>
    <row r="83" spans="1:6" ht="38.25" x14ac:dyDescent="0.25">
      <c r="A83" s="358" t="s">
        <v>203</v>
      </c>
      <c r="B83" s="192" t="s">
        <v>54</v>
      </c>
      <c r="C83" s="193">
        <v>2000</v>
      </c>
      <c r="D83" s="193">
        <v>1995.8</v>
      </c>
      <c r="E83" s="194">
        <f t="shared" si="27"/>
        <v>99.79</v>
      </c>
      <c r="F83" s="243" t="s">
        <v>553</v>
      </c>
    </row>
    <row r="84" spans="1:6" ht="42.75" customHeight="1" x14ac:dyDescent="0.25">
      <c r="A84" s="358"/>
      <c r="B84" s="192" t="s">
        <v>55</v>
      </c>
      <c r="C84" s="193">
        <v>8000</v>
      </c>
      <c r="D84" s="193">
        <v>1995.8</v>
      </c>
      <c r="E84" s="194">
        <f t="shared" si="27"/>
        <v>24.947500000000002</v>
      </c>
      <c r="F84" s="243" t="s">
        <v>553</v>
      </c>
    </row>
    <row r="85" spans="1:6" x14ac:dyDescent="0.25">
      <c r="A85" s="358" t="s">
        <v>204</v>
      </c>
      <c r="B85" s="192"/>
      <c r="C85" s="195"/>
      <c r="D85" s="196"/>
      <c r="E85" s="194"/>
      <c r="F85" s="27"/>
    </row>
    <row r="86" spans="1:6" ht="38.25" x14ac:dyDescent="0.25">
      <c r="A86" s="358"/>
      <c r="B86" s="192" t="s">
        <v>55</v>
      </c>
      <c r="C86" s="195">
        <v>2999.2</v>
      </c>
      <c r="D86" s="195">
        <v>1424.8</v>
      </c>
      <c r="E86" s="194">
        <f t="shared" ref="E86" si="28">D86/C86*100</f>
        <v>47.506001600426785</v>
      </c>
      <c r="F86" s="197" t="s">
        <v>510</v>
      </c>
    </row>
    <row r="87" spans="1:6" x14ac:dyDescent="0.25">
      <c r="A87" s="358" t="s">
        <v>205</v>
      </c>
      <c r="B87" s="192"/>
      <c r="C87" s="195"/>
      <c r="D87" s="196"/>
      <c r="E87" s="196"/>
      <c r="F87" s="27"/>
    </row>
    <row r="88" spans="1:6" ht="25.5" x14ac:dyDescent="0.25">
      <c r="A88" s="358"/>
      <c r="B88" s="192" t="s">
        <v>55</v>
      </c>
      <c r="C88" s="195">
        <v>4058.9</v>
      </c>
      <c r="D88" s="196">
        <v>3871.9</v>
      </c>
      <c r="E88" s="194">
        <f t="shared" ref="E88" si="29">D88/C88*100</f>
        <v>95.392840424745614</v>
      </c>
      <c r="F88" s="25" t="s">
        <v>511</v>
      </c>
    </row>
    <row r="89" spans="1:6" x14ac:dyDescent="0.25">
      <c r="A89" s="358" t="s">
        <v>206</v>
      </c>
      <c r="B89" s="192"/>
      <c r="C89" s="195"/>
      <c r="D89" s="196"/>
      <c r="E89" s="196"/>
      <c r="F89" s="27"/>
    </row>
    <row r="90" spans="1:6" ht="27.75" customHeight="1" x14ac:dyDescent="0.25">
      <c r="A90" s="358"/>
      <c r="B90" s="192" t="s">
        <v>55</v>
      </c>
      <c r="C90" s="195">
        <v>2186</v>
      </c>
      <c r="D90" s="196">
        <v>1310.5999999999999</v>
      </c>
      <c r="E90" s="194">
        <f t="shared" ref="E90:E92" si="30">D90/C90*100</f>
        <v>59.954254345837143</v>
      </c>
      <c r="F90" s="197" t="s">
        <v>325</v>
      </c>
    </row>
    <row r="91" spans="1:6" x14ac:dyDescent="0.25">
      <c r="A91" s="358" t="s">
        <v>207</v>
      </c>
      <c r="B91" s="192"/>
      <c r="C91" s="195"/>
      <c r="D91" s="196"/>
      <c r="E91" s="194"/>
      <c r="F91" s="27"/>
    </row>
    <row r="92" spans="1:6" ht="28.5" customHeight="1" x14ac:dyDescent="0.25">
      <c r="A92" s="358"/>
      <c r="B92" s="192" t="s">
        <v>55</v>
      </c>
      <c r="C92" s="195">
        <v>402.2</v>
      </c>
      <c r="D92" s="195">
        <v>402.2</v>
      </c>
      <c r="E92" s="194">
        <f t="shared" si="30"/>
        <v>100</v>
      </c>
      <c r="F92" s="25"/>
    </row>
    <row r="93" spans="1:6" x14ac:dyDescent="0.25">
      <c r="A93" s="358" t="s">
        <v>208</v>
      </c>
      <c r="B93" s="192"/>
      <c r="C93" s="195"/>
      <c r="D93" s="196"/>
      <c r="E93" s="196"/>
      <c r="F93" s="27"/>
    </row>
    <row r="94" spans="1:6" ht="51" x14ac:dyDescent="0.25">
      <c r="A94" s="358"/>
      <c r="B94" s="192" t="s">
        <v>55</v>
      </c>
      <c r="C94" s="195">
        <v>2152</v>
      </c>
      <c r="D94" s="195">
        <v>162</v>
      </c>
      <c r="E94" s="194">
        <f t="shared" ref="E94" si="31">D94/C94*100</f>
        <v>7.5278810408921943</v>
      </c>
      <c r="F94" s="25" t="s">
        <v>469</v>
      </c>
    </row>
    <row r="95" spans="1:6" x14ac:dyDescent="0.25">
      <c r="A95" s="358" t="s">
        <v>209</v>
      </c>
      <c r="B95" s="192" t="s">
        <v>54</v>
      </c>
      <c r="C95" s="195">
        <v>791.4</v>
      </c>
      <c r="D95" s="196">
        <v>0</v>
      </c>
      <c r="E95" s="196"/>
      <c r="F95" s="27" t="s">
        <v>512</v>
      </c>
    </row>
    <row r="96" spans="1:6" ht="69.75" customHeight="1" x14ac:dyDescent="0.25">
      <c r="A96" s="358"/>
      <c r="B96" s="192" t="s">
        <v>55</v>
      </c>
      <c r="C96" s="55">
        <v>638.79999999999995</v>
      </c>
      <c r="D96" s="55">
        <v>0</v>
      </c>
      <c r="E96" s="55">
        <f t="shared" ref="E96" si="32">D96/C96*100</f>
        <v>0</v>
      </c>
      <c r="F96" s="243" t="s">
        <v>513</v>
      </c>
    </row>
    <row r="97" spans="1:6" x14ac:dyDescent="0.25">
      <c r="A97" s="358" t="s">
        <v>210</v>
      </c>
      <c r="B97" s="192"/>
      <c r="C97" s="195"/>
      <c r="D97" s="196"/>
      <c r="E97" s="196"/>
      <c r="F97" s="27"/>
    </row>
    <row r="98" spans="1:6" ht="52.5" customHeight="1" x14ac:dyDescent="0.25">
      <c r="A98" s="358"/>
      <c r="B98" s="192" t="s">
        <v>55</v>
      </c>
      <c r="C98" s="195">
        <v>1886</v>
      </c>
      <c r="D98" s="196">
        <v>1400.2</v>
      </c>
      <c r="E98" s="194">
        <f t="shared" ref="E98" si="33">D98/C98*100</f>
        <v>74.241781548250259</v>
      </c>
      <c r="F98" s="197" t="s">
        <v>325</v>
      </c>
    </row>
    <row r="99" spans="1:6" x14ac:dyDescent="0.25">
      <c r="A99" s="358" t="s">
        <v>211</v>
      </c>
      <c r="B99" s="192"/>
      <c r="C99" s="195"/>
      <c r="D99" s="196"/>
      <c r="E99" s="196"/>
      <c r="F99" s="27"/>
    </row>
    <row r="100" spans="1:6" ht="51" x14ac:dyDescent="0.25">
      <c r="A100" s="358"/>
      <c r="B100" s="192" t="s">
        <v>55</v>
      </c>
      <c r="C100" s="195">
        <v>9228.7999999999993</v>
      </c>
      <c r="D100" s="196">
        <v>6160.2</v>
      </c>
      <c r="E100" s="195">
        <f>D100/C100*100</f>
        <v>66.749739944521508</v>
      </c>
      <c r="F100" s="25" t="s">
        <v>326</v>
      </c>
    </row>
    <row r="101" spans="1:6" x14ac:dyDescent="0.25">
      <c r="A101" s="358" t="s">
        <v>212</v>
      </c>
      <c r="B101" s="192"/>
      <c r="C101" s="195"/>
      <c r="D101" s="196"/>
      <c r="E101" s="196"/>
      <c r="F101" s="27"/>
    </row>
    <row r="102" spans="1:6" ht="51" x14ac:dyDescent="0.25">
      <c r="A102" s="358"/>
      <c r="B102" s="192" t="s">
        <v>55</v>
      </c>
      <c r="C102" s="195">
        <v>44713.1</v>
      </c>
      <c r="D102" s="196">
        <v>29392</v>
      </c>
      <c r="E102" s="195">
        <f>D102/C102*100</f>
        <v>65.734650471562034</v>
      </c>
      <c r="F102" s="25" t="s">
        <v>327</v>
      </c>
    </row>
    <row r="103" spans="1:6" x14ac:dyDescent="0.25">
      <c r="A103" s="358" t="s">
        <v>213</v>
      </c>
      <c r="B103" s="192"/>
      <c r="C103" s="195"/>
      <c r="D103" s="196"/>
      <c r="E103" s="196"/>
      <c r="F103" s="27"/>
    </row>
    <row r="104" spans="1:6" ht="28.5" customHeight="1" x14ac:dyDescent="0.25">
      <c r="A104" s="358"/>
      <c r="B104" s="192" t="s">
        <v>55</v>
      </c>
      <c r="C104" s="195">
        <v>90</v>
      </c>
      <c r="D104" s="196">
        <v>75.599999999999994</v>
      </c>
      <c r="E104" s="195">
        <f t="shared" ref="E104" si="34">D104/C104*100</f>
        <v>84</v>
      </c>
      <c r="F104" s="27" t="s">
        <v>328</v>
      </c>
    </row>
  </sheetData>
  <mergeCells count="51">
    <mergeCell ref="A16:A17"/>
    <mergeCell ref="A43:A44"/>
    <mergeCell ref="A20:A22"/>
    <mergeCell ref="A23:A24"/>
    <mergeCell ref="A25:A26"/>
    <mergeCell ref="A27:A28"/>
    <mergeCell ref="A29:A30"/>
    <mergeCell ref="A31:A32"/>
    <mergeCell ref="A33:A34"/>
    <mergeCell ref="A4:E4"/>
    <mergeCell ref="A3:E3"/>
    <mergeCell ref="A8:A11"/>
    <mergeCell ref="A12:A13"/>
    <mergeCell ref="A14:A15"/>
    <mergeCell ref="A63:A64"/>
    <mergeCell ref="F81:F82"/>
    <mergeCell ref="A18:A19"/>
    <mergeCell ref="A79:A80"/>
    <mergeCell ref="A81:A82"/>
    <mergeCell ref="A83:A84"/>
    <mergeCell ref="A85:A86"/>
    <mergeCell ref="A35:A36"/>
    <mergeCell ref="A37:A38"/>
    <mergeCell ref="A39:A40"/>
    <mergeCell ref="A41:A42"/>
    <mergeCell ref="A65:A66"/>
    <mergeCell ref="A45:A46"/>
    <mergeCell ref="A47:A48"/>
    <mergeCell ref="A49:A50"/>
    <mergeCell ref="A51:A52"/>
    <mergeCell ref="A53:A54"/>
    <mergeCell ref="A55:A56"/>
    <mergeCell ref="A57:A58"/>
    <mergeCell ref="A59:A60"/>
    <mergeCell ref="A61:A62"/>
    <mergeCell ref="F14:F15"/>
    <mergeCell ref="A101:A102"/>
    <mergeCell ref="A103:A104"/>
    <mergeCell ref="A89:A90"/>
    <mergeCell ref="A91:A92"/>
    <mergeCell ref="A93:A94"/>
    <mergeCell ref="A95:A96"/>
    <mergeCell ref="A97:A98"/>
    <mergeCell ref="A99:A100"/>
    <mergeCell ref="A87:A88"/>
    <mergeCell ref="A67:A68"/>
    <mergeCell ref="A69:A70"/>
    <mergeCell ref="A71:A72"/>
    <mergeCell ref="A73:A74"/>
    <mergeCell ref="A75:A76"/>
    <mergeCell ref="A77:A78"/>
  </mergeCells>
  <pageMargins left="0.7" right="0.7" top="0.75" bottom="0.75" header="0.3" footer="0.3"/>
  <pageSetup paperSize="9" scale="6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4" workbookViewId="0">
      <selection activeCell="F6" sqref="F6"/>
    </sheetView>
  </sheetViews>
  <sheetFormatPr defaultRowHeight="15" x14ac:dyDescent="0.25"/>
  <cols>
    <col min="1" max="1" width="40.28515625" customWidth="1"/>
    <col min="2" max="2" width="24.7109375" customWidth="1"/>
    <col min="3" max="3" width="11.7109375" customWidth="1"/>
    <col min="4" max="4" width="11.28515625" customWidth="1"/>
    <col min="5" max="5" width="11.5703125" customWidth="1"/>
    <col min="6" max="6" width="27.7109375" customWidth="1"/>
  </cols>
  <sheetData>
    <row r="1" spans="1:8" x14ac:dyDescent="0.25">
      <c r="A1" s="38"/>
      <c r="B1" s="38"/>
      <c r="C1" s="38"/>
      <c r="D1" s="38"/>
      <c r="E1" s="38"/>
      <c r="F1" s="38"/>
    </row>
    <row r="2" spans="1:8" x14ac:dyDescent="0.25">
      <c r="A2" s="364" t="s">
        <v>47</v>
      </c>
      <c r="B2" s="364"/>
      <c r="C2" s="364"/>
      <c r="D2" s="364"/>
      <c r="E2" s="364"/>
      <c r="F2" s="38"/>
    </row>
    <row r="3" spans="1:8" s="1" customFormat="1" x14ac:dyDescent="0.25">
      <c r="A3" s="349" t="s">
        <v>490</v>
      </c>
      <c r="B3" s="349"/>
      <c r="C3" s="349"/>
      <c r="D3" s="349"/>
      <c r="E3" s="349"/>
      <c r="F3" s="38"/>
    </row>
    <row r="4" spans="1:8" x14ac:dyDescent="0.25">
      <c r="A4" s="41"/>
      <c r="B4" s="41"/>
      <c r="C4" s="41"/>
      <c r="D4" s="41"/>
      <c r="E4" s="41"/>
      <c r="F4" s="38"/>
    </row>
    <row r="5" spans="1:8" ht="130.5" customHeight="1" x14ac:dyDescent="0.25">
      <c r="A5" s="42" t="s">
        <v>48</v>
      </c>
      <c r="B5" s="42" t="s">
        <v>49</v>
      </c>
      <c r="C5" s="42" t="s">
        <v>50</v>
      </c>
      <c r="D5" s="42" t="s">
        <v>51</v>
      </c>
      <c r="E5" s="42" t="s">
        <v>52</v>
      </c>
      <c r="F5" s="43" t="s">
        <v>91</v>
      </c>
    </row>
    <row r="6" spans="1:8" x14ac:dyDescent="0.25">
      <c r="A6" s="44">
        <v>1</v>
      </c>
      <c r="B6" s="44">
        <v>2</v>
      </c>
      <c r="C6" s="44">
        <v>3</v>
      </c>
      <c r="D6" s="44">
        <v>4</v>
      </c>
      <c r="E6" s="44">
        <v>5</v>
      </c>
      <c r="F6" s="26">
        <v>6</v>
      </c>
    </row>
    <row r="7" spans="1:8" x14ac:dyDescent="0.25">
      <c r="A7" s="391" t="s">
        <v>33</v>
      </c>
      <c r="B7" s="45" t="s">
        <v>53</v>
      </c>
      <c r="C7" s="46">
        <f>C8+C9+C10</f>
        <v>9091.1</v>
      </c>
      <c r="D7" s="46">
        <f>D8+D9+D10</f>
        <v>7672.3089999999993</v>
      </c>
      <c r="E7" s="47">
        <f t="shared" ref="E7:E23" si="0">D7/C7*100</f>
        <v>84.393626733838573</v>
      </c>
      <c r="F7" s="32"/>
    </row>
    <row r="8" spans="1:8" x14ac:dyDescent="0.25">
      <c r="A8" s="391"/>
      <c r="B8" s="45" t="s">
        <v>54</v>
      </c>
      <c r="C8" s="46">
        <f>C11</f>
        <v>3903.3</v>
      </c>
      <c r="D8" s="46">
        <f>D11</f>
        <v>3072.1010000000001</v>
      </c>
      <c r="E8" s="47">
        <f t="shared" si="0"/>
        <v>78.705223785002431</v>
      </c>
      <c r="F8" s="32"/>
      <c r="G8" s="13"/>
      <c r="H8" s="13"/>
    </row>
    <row r="9" spans="1:8" x14ac:dyDescent="0.25">
      <c r="A9" s="391"/>
      <c r="B9" s="45" t="s">
        <v>55</v>
      </c>
      <c r="C9" s="46">
        <f>C12+C23</f>
        <v>5187.8</v>
      </c>
      <c r="D9" s="46">
        <f>D12+D23</f>
        <v>4600.2079999999996</v>
      </c>
      <c r="E9" s="47">
        <f t="shared" si="0"/>
        <v>88.67358032306565</v>
      </c>
      <c r="F9" s="32"/>
      <c r="G9" s="15"/>
      <c r="H9" s="13"/>
    </row>
    <row r="10" spans="1:8" x14ac:dyDescent="0.25">
      <c r="A10" s="391"/>
      <c r="B10" s="45"/>
      <c r="C10" s="45"/>
      <c r="D10" s="45"/>
      <c r="E10" s="47"/>
      <c r="F10" s="32"/>
      <c r="G10" s="15"/>
      <c r="H10" s="13"/>
    </row>
    <row r="11" spans="1:8" x14ac:dyDescent="0.25">
      <c r="A11" s="392" t="s">
        <v>214</v>
      </c>
      <c r="B11" s="48" t="s">
        <v>54</v>
      </c>
      <c r="C11" s="49">
        <f>C16+C20+C17</f>
        <v>3903.3</v>
      </c>
      <c r="D11" s="49">
        <f>D16+D20+D17</f>
        <v>3072.1010000000001</v>
      </c>
      <c r="E11" s="50">
        <f t="shared" si="0"/>
        <v>78.705223785002431</v>
      </c>
      <c r="F11" s="51"/>
      <c r="G11" s="15"/>
    </row>
    <row r="12" spans="1:8" ht="33" customHeight="1" x14ac:dyDescent="0.25">
      <c r="A12" s="392"/>
      <c r="B12" s="48" t="s">
        <v>55</v>
      </c>
      <c r="C12" s="49">
        <f>C13+C14+C15+C18+C19+C22+C21</f>
        <v>3731.1</v>
      </c>
      <c r="D12" s="49">
        <f>D13+D14+D15+D18+D19+D22+D21</f>
        <v>3495.56</v>
      </c>
      <c r="E12" s="50">
        <f t="shared" si="0"/>
        <v>93.687116399989279</v>
      </c>
      <c r="F12" s="51"/>
      <c r="G12" s="15"/>
    </row>
    <row r="13" spans="1:8" ht="71.25" customHeight="1" x14ac:dyDescent="0.25">
      <c r="A13" s="159" t="s">
        <v>215</v>
      </c>
      <c r="B13" s="76" t="s">
        <v>55</v>
      </c>
      <c r="C13" s="193">
        <v>95.3</v>
      </c>
      <c r="D13" s="259">
        <v>85.5</v>
      </c>
      <c r="E13" s="55">
        <f t="shared" si="0"/>
        <v>89.716684155299049</v>
      </c>
      <c r="F13" s="221" t="s">
        <v>466</v>
      </c>
    </row>
    <row r="14" spans="1:8" ht="40.5" customHeight="1" x14ac:dyDescent="0.25">
      <c r="A14" s="222" t="s">
        <v>216</v>
      </c>
      <c r="B14" s="223" t="s">
        <v>55</v>
      </c>
      <c r="C14" s="194">
        <v>1000</v>
      </c>
      <c r="D14" s="55">
        <v>1000</v>
      </c>
      <c r="E14" s="55">
        <f t="shared" si="0"/>
        <v>100</v>
      </c>
      <c r="F14" s="221"/>
    </row>
    <row r="15" spans="1:8" ht="144" customHeight="1" x14ac:dyDescent="0.25">
      <c r="A15" s="222" t="s">
        <v>217</v>
      </c>
      <c r="B15" s="53" t="s">
        <v>55</v>
      </c>
      <c r="C15" s="54">
        <v>1862.4</v>
      </c>
      <c r="D15" s="232">
        <v>1840.66</v>
      </c>
      <c r="E15" s="55">
        <f t="shared" si="0"/>
        <v>98.832689003436428</v>
      </c>
      <c r="F15" s="218" t="s">
        <v>467</v>
      </c>
    </row>
    <row r="16" spans="1:8" ht="95.25" customHeight="1" x14ac:dyDescent="0.25">
      <c r="A16" s="212" t="s">
        <v>218</v>
      </c>
      <c r="B16" s="53" t="s">
        <v>54</v>
      </c>
      <c r="C16" s="54">
        <v>27.6</v>
      </c>
      <c r="D16" s="259">
        <v>3.9</v>
      </c>
      <c r="E16" s="55">
        <f>D16/C16*100</f>
        <v>14.130434782608695</v>
      </c>
      <c r="F16" s="221" t="s">
        <v>466</v>
      </c>
    </row>
    <row r="17" spans="1:6" ht="46.5" customHeight="1" x14ac:dyDescent="0.25">
      <c r="A17" s="393" t="s">
        <v>368</v>
      </c>
      <c r="B17" s="53" t="s">
        <v>54</v>
      </c>
      <c r="C17" s="54">
        <v>3369.3</v>
      </c>
      <c r="D17" s="232">
        <v>2679.13</v>
      </c>
      <c r="E17" s="55">
        <f>D17/C17*100</f>
        <v>79.515923188792925</v>
      </c>
      <c r="F17" s="363" t="s">
        <v>467</v>
      </c>
    </row>
    <row r="18" spans="1:6" ht="48" customHeight="1" x14ac:dyDescent="0.25">
      <c r="A18" s="393"/>
      <c r="B18" s="53" t="s">
        <v>55</v>
      </c>
      <c r="C18" s="54">
        <v>385.4</v>
      </c>
      <c r="D18" s="259">
        <v>385.4</v>
      </c>
      <c r="E18" s="55">
        <f t="shared" si="0"/>
        <v>100</v>
      </c>
      <c r="F18" s="374"/>
    </row>
    <row r="19" spans="1:6" ht="38.25" x14ac:dyDescent="0.25">
      <c r="A19" s="222" t="s">
        <v>219</v>
      </c>
      <c r="B19" s="53" t="s">
        <v>55</v>
      </c>
      <c r="C19" s="56">
        <v>144</v>
      </c>
      <c r="D19" s="232">
        <v>144</v>
      </c>
      <c r="E19" s="55">
        <f t="shared" si="0"/>
        <v>100</v>
      </c>
      <c r="F19" s="374"/>
    </row>
    <row r="20" spans="1:6" ht="28.5" customHeight="1" x14ac:dyDescent="0.25">
      <c r="A20" s="222" t="s">
        <v>220</v>
      </c>
      <c r="B20" s="76" t="s">
        <v>54</v>
      </c>
      <c r="C20" s="224">
        <v>506.4</v>
      </c>
      <c r="D20" s="232">
        <v>389.07100000000003</v>
      </c>
      <c r="E20" s="55">
        <f t="shared" si="0"/>
        <v>76.830766192733023</v>
      </c>
      <c r="F20" s="374"/>
    </row>
    <row r="21" spans="1:6" s="1" customFormat="1" ht="63.75" customHeight="1" x14ac:dyDescent="0.25">
      <c r="A21" s="222" t="s">
        <v>536</v>
      </c>
      <c r="B21" s="76" t="s">
        <v>55</v>
      </c>
      <c r="C21" s="225">
        <v>204</v>
      </c>
      <c r="D21" s="232">
        <v>0</v>
      </c>
      <c r="E21" s="55">
        <f t="shared" si="0"/>
        <v>0</v>
      </c>
      <c r="F21" s="311"/>
    </row>
    <row r="22" spans="1:6" ht="25.5" x14ac:dyDescent="0.25">
      <c r="A22" s="159" t="s">
        <v>221</v>
      </c>
      <c r="B22" s="76" t="s">
        <v>55</v>
      </c>
      <c r="C22" s="225">
        <v>40</v>
      </c>
      <c r="D22" s="225">
        <v>40</v>
      </c>
      <c r="E22" s="55">
        <f t="shared" si="0"/>
        <v>100</v>
      </c>
      <c r="F22" s="221"/>
    </row>
    <row r="23" spans="1:6" ht="38.25" x14ac:dyDescent="0.25">
      <c r="A23" s="226" t="s">
        <v>222</v>
      </c>
      <c r="B23" s="227" t="s">
        <v>55</v>
      </c>
      <c r="C23" s="228">
        <f>C24</f>
        <v>1456.7</v>
      </c>
      <c r="D23" s="229">
        <f>D24</f>
        <v>1104.6479999999999</v>
      </c>
      <c r="E23" s="230">
        <f t="shared" si="0"/>
        <v>75.832223518912599</v>
      </c>
      <c r="F23" s="181"/>
    </row>
    <row r="24" spans="1:6" ht="54" customHeight="1" x14ac:dyDescent="0.25">
      <c r="A24" s="159" t="s">
        <v>223</v>
      </c>
      <c r="B24" s="72" t="s">
        <v>55</v>
      </c>
      <c r="C24" s="209">
        <v>1456.7</v>
      </c>
      <c r="D24" s="73">
        <v>1104.6479999999999</v>
      </c>
      <c r="E24" s="55">
        <f>D24/C24*100</f>
        <v>75.832223518912599</v>
      </c>
      <c r="F24" s="218" t="s">
        <v>468</v>
      </c>
    </row>
  </sheetData>
  <mergeCells count="6">
    <mergeCell ref="F17:F20"/>
    <mergeCell ref="A2:E2"/>
    <mergeCell ref="A7:A10"/>
    <mergeCell ref="A11:A12"/>
    <mergeCell ref="A3:E3"/>
    <mergeCell ref="A17:A18"/>
  </mergeCells>
  <pageMargins left="0.7" right="0.7" top="0.75" bottom="0.75" header="0.3" footer="0.3"/>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topLeftCell="A4" workbookViewId="0">
      <selection activeCell="C14" sqref="C14"/>
    </sheetView>
  </sheetViews>
  <sheetFormatPr defaultRowHeight="15" x14ac:dyDescent="0.25"/>
  <cols>
    <col min="1" max="1" width="48.7109375" customWidth="1"/>
    <col min="2" max="2" width="24.7109375" customWidth="1"/>
    <col min="3" max="3" width="12.28515625" customWidth="1"/>
    <col min="4" max="5" width="9.140625" customWidth="1"/>
    <col min="6" max="6" width="25.140625" customWidth="1"/>
  </cols>
  <sheetData>
    <row r="1" spans="1:7" x14ac:dyDescent="0.25">
      <c r="A1" s="337" t="s">
        <v>47</v>
      </c>
      <c r="B1" s="337"/>
      <c r="C1" s="337"/>
      <c r="D1" s="337"/>
      <c r="E1" s="337"/>
      <c r="F1" s="38"/>
    </row>
    <row r="2" spans="1:7" s="1" customFormat="1" x14ac:dyDescent="0.25">
      <c r="A2" s="39"/>
      <c r="B2" s="39" t="s">
        <v>490</v>
      </c>
      <c r="C2" s="39"/>
      <c r="D2" s="39"/>
      <c r="E2" s="39"/>
      <c r="F2" s="38"/>
    </row>
    <row r="3" spans="1:7" x14ac:dyDescent="0.25">
      <c r="A3" s="40"/>
      <c r="B3" s="40"/>
      <c r="C3" s="57"/>
      <c r="D3" s="40"/>
      <c r="E3" s="40"/>
      <c r="F3" s="38"/>
    </row>
    <row r="4" spans="1:7" ht="96" x14ac:dyDescent="0.25">
      <c r="A4" s="262" t="s">
        <v>48</v>
      </c>
      <c r="B4" s="261" t="s">
        <v>49</v>
      </c>
      <c r="C4" s="261" t="s">
        <v>50</v>
      </c>
      <c r="D4" s="261" t="s">
        <v>51</v>
      </c>
      <c r="E4" s="261" t="s">
        <v>52</v>
      </c>
      <c r="F4" s="262" t="s">
        <v>91</v>
      </c>
    </row>
    <row r="5" spans="1:7" x14ac:dyDescent="0.25">
      <c r="A5" s="20">
        <v>1</v>
      </c>
      <c r="B5" s="20">
        <v>2</v>
      </c>
      <c r="C5" s="58">
        <v>3</v>
      </c>
      <c r="D5" s="20">
        <v>4</v>
      </c>
      <c r="E5" s="20">
        <v>5</v>
      </c>
      <c r="F5" s="26">
        <v>6</v>
      </c>
    </row>
    <row r="6" spans="1:7" s="1" customFormat="1" x14ac:dyDescent="0.25">
      <c r="A6" s="338" t="s">
        <v>112</v>
      </c>
      <c r="B6" s="103" t="s">
        <v>53</v>
      </c>
      <c r="C6" s="129">
        <f>C7+C8</f>
        <v>77728.599999999991</v>
      </c>
      <c r="D6" s="129">
        <f>D7+D8</f>
        <v>56438.158999999992</v>
      </c>
      <c r="E6" s="129">
        <f>D6/C6*100</f>
        <v>72.609257081691936</v>
      </c>
      <c r="F6" s="130"/>
    </row>
    <row r="7" spans="1:7" s="1" customFormat="1" x14ac:dyDescent="0.25">
      <c r="A7" s="339"/>
      <c r="B7" s="103" t="s">
        <v>54</v>
      </c>
      <c r="C7" s="129">
        <f>C15</f>
        <v>73008.099999999991</v>
      </c>
      <c r="D7" s="129">
        <f>D15</f>
        <v>53414.899999999994</v>
      </c>
      <c r="E7" s="129">
        <f>D7/C7*100</f>
        <v>73.162977806572144</v>
      </c>
      <c r="F7" s="130"/>
    </row>
    <row r="8" spans="1:7" s="1" customFormat="1" x14ac:dyDescent="0.25">
      <c r="A8" s="339"/>
      <c r="B8" s="103" t="s">
        <v>55</v>
      </c>
      <c r="C8" s="129">
        <f>C9+C11</f>
        <v>4720.5</v>
      </c>
      <c r="D8" s="129">
        <f>D9+D11</f>
        <v>3023.259</v>
      </c>
      <c r="E8" s="129">
        <f t="shared" ref="E8" si="0">D8/C8*100</f>
        <v>64.045312996504606</v>
      </c>
      <c r="F8" s="130"/>
    </row>
    <row r="9" spans="1:7" ht="55.5" customHeight="1" x14ac:dyDescent="0.25">
      <c r="A9" s="106" t="s">
        <v>408</v>
      </c>
      <c r="B9" s="106" t="s">
        <v>55</v>
      </c>
      <c r="C9" s="107">
        <f>C10</f>
        <v>216</v>
      </c>
      <c r="D9" s="300">
        <f>D10</f>
        <v>136</v>
      </c>
      <c r="E9" s="107">
        <f t="shared" ref="E9:E14" si="1">D9/C9*100</f>
        <v>62.962962962962962</v>
      </c>
      <c r="F9" s="131"/>
    </row>
    <row r="10" spans="1:7" ht="48.75" customHeight="1" x14ac:dyDescent="0.25">
      <c r="A10" s="101" t="s">
        <v>57</v>
      </c>
      <c r="B10" s="132" t="s">
        <v>55</v>
      </c>
      <c r="C10" s="133">
        <v>216</v>
      </c>
      <c r="D10" s="64">
        <v>136</v>
      </c>
      <c r="E10" s="133">
        <f t="shared" si="1"/>
        <v>62.962962962962962</v>
      </c>
      <c r="F10" s="263" t="s">
        <v>417</v>
      </c>
    </row>
    <row r="11" spans="1:7" ht="42.75" customHeight="1" x14ac:dyDescent="0.25">
      <c r="A11" s="102" t="s">
        <v>409</v>
      </c>
      <c r="B11" s="134" t="s">
        <v>55</v>
      </c>
      <c r="C11" s="135">
        <f>C12+C13+C14</f>
        <v>4504.5</v>
      </c>
      <c r="D11" s="135">
        <f>D12+D13+D14</f>
        <v>2887.259</v>
      </c>
      <c r="E11" s="135">
        <f>D11/C11*100</f>
        <v>64.097213897213905</v>
      </c>
      <c r="F11" s="136"/>
    </row>
    <row r="12" spans="1:7" ht="87" customHeight="1" x14ac:dyDescent="0.25">
      <c r="A12" s="101" t="s">
        <v>58</v>
      </c>
      <c r="B12" s="100" t="s">
        <v>55</v>
      </c>
      <c r="C12" s="100">
        <v>4003.5</v>
      </c>
      <c r="D12" s="64">
        <v>2566.259</v>
      </c>
      <c r="E12" s="133">
        <f t="shared" si="1"/>
        <v>64.100387161233925</v>
      </c>
      <c r="F12" s="284" t="s">
        <v>539</v>
      </c>
    </row>
    <row r="13" spans="1:7" ht="85.5" customHeight="1" x14ac:dyDescent="0.25">
      <c r="A13" s="101" t="s">
        <v>59</v>
      </c>
      <c r="B13" s="100" t="s">
        <v>55</v>
      </c>
      <c r="C13" s="133">
        <v>501</v>
      </c>
      <c r="D13" s="64">
        <v>321</v>
      </c>
      <c r="E13" s="133">
        <f t="shared" si="1"/>
        <v>64.071856287425149</v>
      </c>
      <c r="F13" s="284" t="s">
        <v>539</v>
      </c>
    </row>
    <row r="14" spans="1:7" ht="43.5" customHeight="1" x14ac:dyDescent="0.25">
      <c r="A14" s="100" t="s">
        <v>331</v>
      </c>
      <c r="B14" s="100" t="s">
        <v>55</v>
      </c>
      <c r="C14" s="413">
        <v>0</v>
      </c>
      <c r="D14" s="212">
        <v>0</v>
      </c>
      <c r="E14" s="100" t="e">
        <f t="shared" si="1"/>
        <v>#DIV/0!</v>
      </c>
      <c r="F14" s="290"/>
    </row>
    <row r="15" spans="1:7" ht="38.25" x14ac:dyDescent="0.25">
      <c r="A15" s="137" t="s">
        <v>407</v>
      </c>
      <c r="B15" s="137" t="s">
        <v>54</v>
      </c>
      <c r="C15" s="135">
        <f>C16+C17+C18+C19+C20+C21+C22</f>
        <v>73008.099999999991</v>
      </c>
      <c r="D15" s="135">
        <f>D16+D17+D18+D19+D20+D21+D22</f>
        <v>53414.899999999994</v>
      </c>
      <c r="E15" s="138">
        <f t="shared" ref="E15:E22" si="2">D15/C15*100</f>
        <v>73.162977806572144</v>
      </c>
      <c r="F15" s="136"/>
      <c r="G15" s="244"/>
    </row>
    <row r="16" spans="1:7" ht="55.5" customHeight="1" x14ac:dyDescent="0.25">
      <c r="A16" s="101" t="s">
        <v>400</v>
      </c>
      <c r="B16" s="132" t="s">
        <v>54</v>
      </c>
      <c r="C16" s="212">
        <v>1442.1</v>
      </c>
      <c r="D16" s="247">
        <v>465.5</v>
      </c>
      <c r="E16" s="139">
        <f t="shared" si="2"/>
        <v>32.279314888010539</v>
      </c>
      <c r="F16" s="104" t="s">
        <v>399</v>
      </c>
    </row>
    <row r="17" spans="1:6" ht="45" customHeight="1" x14ac:dyDescent="0.25">
      <c r="A17" s="101" t="s">
        <v>401</v>
      </c>
      <c r="B17" s="132" t="s">
        <v>54</v>
      </c>
      <c r="C17" s="212">
        <v>1148.3</v>
      </c>
      <c r="D17" s="247">
        <v>464.1</v>
      </c>
      <c r="E17" s="139">
        <f t="shared" si="2"/>
        <v>40.41626752590787</v>
      </c>
      <c r="F17" s="104" t="s">
        <v>399</v>
      </c>
    </row>
    <row r="18" spans="1:6" ht="42" customHeight="1" x14ac:dyDescent="0.25">
      <c r="A18" s="101" t="s">
        <v>402</v>
      </c>
      <c r="B18" s="132" t="s">
        <v>54</v>
      </c>
      <c r="C18" s="212">
        <v>21151.4</v>
      </c>
      <c r="D18" s="247">
        <v>17171.3</v>
      </c>
      <c r="E18" s="139">
        <f t="shared" si="2"/>
        <v>81.182805866278358</v>
      </c>
      <c r="F18" s="104" t="s">
        <v>399</v>
      </c>
    </row>
    <row r="19" spans="1:6" ht="64.5" customHeight="1" x14ac:dyDescent="0.25">
      <c r="A19" s="101" t="s">
        <v>403</v>
      </c>
      <c r="B19" s="132" t="s">
        <v>54</v>
      </c>
      <c r="C19" s="212">
        <v>44064.7</v>
      </c>
      <c r="D19" s="247">
        <v>31725.599999999999</v>
      </c>
      <c r="E19" s="139">
        <f t="shared" si="2"/>
        <v>71.997766920006271</v>
      </c>
      <c r="F19" s="104" t="s">
        <v>399</v>
      </c>
    </row>
    <row r="20" spans="1:6" ht="62.25" customHeight="1" x14ac:dyDescent="0.25">
      <c r="A20" s="101" t="s">
        <v>404</v>
      </c>
      <c r="B20" s="132" t="s">
        <v>54</v>
      </c>
      <c r="C20" s="212">
        <v>4534.3999999999996</v>
      </c>
      <c r="D20" s="247">
        <v>3044.2</v>
      </c>
      <c r="E20" s="139">
        <f t="shared" si="2"/>
        <v>67.135673959068455</v>
      </c>
      <c r="F20" s="104" t="s">
        <v>399</v>
      </c>
    </row>
    <row r="21" spans="1:6" ht="124.5" customHeight="1" x14ac:dyDescent="0.25">
      <c r="A21" s="140" t="s">
        <v>405</v>
      </c>
      <c r="B21" s="132" t="s">
        <v>54</v>
      </c>
      <c r="C21" s="296">
        <v>662</v>
      </c>
      <c r="D21" s="247">
        <v>539</v>
      </c>
      <c r="E21" s="139">
        <f t="shared" si="2"/>
        <v>81.419939577039287</v>
      </c>
      <c r="F21" s="104" t="s">
        <v>399</v>
      </c>
    </row>
    <row r="22" spans="1:6" ht="105" customHeight="1" x14ac:dyDescent="0.25">
      <c r="A22" s="141" t="s">
        <v>406</v>
      </c>
      <c r="B22" s="132" t="s">
        <v>54</v>
      </c>
      <c r="C22" s="212">
        <v>5.2</v>
      </c>
      <c r="D22" s="247">
        <v>5.2</v>
      </c>
      <c r="E22" s="139">
        <f t="shared" si="2"/>
        <v>100</v>
      </c>
      <c r="F22" s="104"/>
    </row>
  </sheetData>
  <mergeCells count="2">
    <mergeCell ref="A1:E1"/>
    <mergeCell ref="A6:A8"/>
  </mergeCells>
  <pageMargins left="0.7" right="0.7" top="0.75" bottom="0.75" header="0.3" footer="0.3"/>
  <pageSetup paperSize="9" scale="6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opLeftCell="A16" workbookViewId="0">
      <selection activeCell="F6" sqref="F6"/>
    </sheetView>
  </sheetViews>
  <sheetFormatPr defaultRowHeight="15" x14ac:dyDescent="0.25"/>
  <cols>
    <col min="1" max="1" width="37.85546875" customWidth="1"/>
    <col min="2" max="2" width="28" customWidth="1"/>
    <col min="3" max="3" width="10.5703125" customWidth="1"/>
    <col min="4" max="4" width="9.7109375" customWidth="1"/>
    <col min="5" max="5" width="8.7109375" customWidth="1"/>
    <col min="6" max="6" width="32" customWidth="1"/>
  </cols>
  <sheetData>
    <row r="1" spans="1:7" x14ac:dyDescent="0.25">
      <c r="A1" s="38"/>
      <c r="B1" s="38"/>
      <c r="C1" s="38"/>
      <c r="D1" s="38"/>
      <c r="E1" s="38"/>
      <c r="F1" s="38"/>
    </row>
    <row r="2" spans="1:7" x14ac:dyDescent="0.25">
      <c r="A2" s="38"/>
      <c r="B2" s="38"/>
      <c r="C2" s="38"/>
      <c r="D2" s="38"/>
      <c r="E2" s="38"/>
      <c r="F2" s="38"/>
    </row>
    <row r="3" spans="1:7" x14ac:dyDescent="0.25">
      <c r="A3" s="337" t="s">
        <v>47</v>
      </c>
      <c r="B3" s="337"/>
      <c r="C3" s="337"/>
      <c r="D3" s="337"/>
      <c r="E3" s="337"/>
      <c r="F3" s="38"/>
    </row>
    <row r="4" spans="1:7" s="1" customFormat="1" x14ac:dyDescent="0.25">
      <c r="A4" s="349" t="s">
        <v>490</v>
      </c>
      <c r="B4" s="349"/>
      <c r="C4" s="349"/>
      <c r="D4" s="349"/>
      <c r="E4" s="349"/>
      <c r="F4" s="38"/>
    </row>
    <row r="5" spans="1:7" x14ac:dyDescent="0.25">
      <c r="A5" s="40"/>
      <c r="B5" s="40"/>
      <c r="C5" s="40"/>
      <c r="D5" s="40"/>
      <c r="E5" s="40"/>
      <c r="F5" s="38"/>
    </row>
    <row r="6" spans="1:7" ht="120.75" customHeight="1" x14ac:dyDescent="0.25">
      <c r="A6" s="122" t="s">
        <v>48</v>
      </c>
      <c r="B6" s="122" t="s">
        <v>49</v>
      </c>
      <c r="C6" s="122" t="s">
        <v>50</v>
      </c>
      <c r="D6" s="122" t="s">
        <v>51</v>
      </c>
      <c r="E6" s="122" t="s">
        <v>52</v>
      </c>
      <c r="F6" s="150" t="s">
        <v>91</v>
      </c>
    </row>
    <row r="7" spans="1:7" x14ac:dyDescent="0.25">
      <c r="A7" s="24">
        <v>1</v>
      </c>
      <c r="B7" s="24">
        <v>2</v>
      </c>
      <c r="C7" s="24">
        <v>3</v>
      </c>
      <c r="D7" s="24">
        <v>4</v>
      </c>
      <c r="E7" s="24">
        <v>5</v>
      </c>
      <c r="F7" s="79">
        <v>6</v>
      </c>
    </row>
    <row r="8" spans="1:7" x14ac:dyDescent="0.25">
      <c r="A8" s="348" t="s">
        <v>44</v>
      </c>
      <c r="B8" s="68" t="s">
        <v>53</v>
      </c>
      <c r="C8" s="69">
        <f>C9+C10+C11</f>
        <v>23486.3</v>
      </c>
      <c r="D8" s="69">
        <f>D9+D10+D11</f>
        <v>9805.2199999999993</v>
      </c>
      <c r="E8" s="69">
        <f>D8/C8*100</f>
        <v>41.748679017129135</v>
      </c>
      <c r="F8" s="158"/>
    </row>
    <row r="9" spans="1:7" s="1" customFormat="1" ht="25.5" x14ac:dyDescent="0.25">
      <c r="A9" s="348"/>
      <c r="B9" s="146" t="s">
        <v>167</v>
      </c>
      <c r="C9" s="69">
        <f>C14+C17</f>
        <v>2414</v>
      </c>
      <c r="D9" s="69">
        <f>D14+D17</f>
        <v>1377.3620000000001</v>
      </c>
      <c r="E9" s="69">
        <f>D9/C9*100</f>
        <v>57.057249378624697</v>
      </c>
      <c r="F9" s="158"/>
    </row>
    <row r="10" spans="1:7" x14ac:dyDescent="0.25">
      <c r="A10" s="348"/>
      <c r="B10" s="68" t="s">
        <v>54</v>
      </c>
      <c r="C10" s="69">
        <f>C13+C16</f>
        <v>17396</v>
      </c>
      <c r="D10" s="69">
        <f>D13+D16</f>
        <v>6132.3209999999999</v>
      </c>
      <c r="E10" s="69">
        <f t="shared" ref="E10:E17" si="0">D10/C10*100</f>
        <v>35.251327891469302</v>
      </c>
      <c r="F10" s="158"/>
    </row>
    <row r="11" spans="1:7" x14ac:dyDescent="0.25">
      <c r="A11" s="348"/>
      <c r="B11" s="68" t="s">
        <v>55</v>
      </c>
      <c r="C11" s="69">
        <f>C12+C15</f>
        <v>3676.3</v>
      </c>
      <c r="D11" s="69">
        <f>D12+D15</f>
        <v>2295.5369999999998</v>
      </c>
      <c r="E11" s="69">
        <f t="shared" si="0"/>
        <v>62.441503685771018</v>
      </c>
      <c r="F11" s="158"/>
    </row>
    <row r="12" spans="1:7" ht="142.5" customHeight="1" x14ac:dyDescent="0.25">
      <c r="A12" s="150" t="s">
        <v>422</v>
      </c>
      <c r="B12" s="75" t="s">
        <v>55</v>
      </c>
      <c r="C12" s="73">
        <v>520</v>
      </c>
      <c r="D12" s="75">
        <v>0</v>
      </c>
      <c r="E12" s="75">
        <f t="shared" si="0"/>
        <v>0</v>
      </c>
      <c r="F12" s="305" t="s">
        <v>554</v>
      </c>
    </row>
    <row r="13" spans="1:7" ht="142.5" customHeight="1" x14ac:dyDescent="0.25">
      <c r="A13" s="150" t="s">
        <v>423</v>
      </c>
      <c r="B13" s="75" t="s">
        <v>54</v>
      </c>
      <c r="C13" s="75">
        <v>373.3</v>
      </c>
      <c r="D13" s="75">
        <v>0</v>
      </c>
      <c r="E13" s="75">
        <f t="shared" si="0"/>
        <v>0</v>
      </c>
      <c r="F13" s="211" t="s">
        <v>573</v>
      </c>
      <c r="G13" s="1"/>
    </row>
    <row r="14" spans="1:7" ht="115.5" customHeight="1" x14ac:dyDescent="0.25">
      <c r="A14" s="378" t="s">
        <v>424</v>
      </c>
      <c r="B14" s="212" t="s">
        <v>167</v>
      </c>
      <c r="C14" s="75">
        <v>2395.1999999999998</v>
      </c>
      <c r="D14" s="73">
        <v>1377.3620000000001</v>
      </c>
      <c r="E14" s="73">
        <f t="shared" si="0"/>
        <v>57.505093520374082</v>
      </c>
      <c r="F14" s="216" t="s">
        <v>577</v>
      </c>
    </row>
    <row r="15" spans="1:7" ht="45.75" customHeight="1" x14ac:dyDescent="0.25">
      <c r="A15" s="342"/>
      <c r="B15" s="75" t="s">
        <v>55</v>
      </c>
      <c r="C15" s="75">
        <v>3156.3</v>
      </c>
      <c r="D15" s="73">
        <v>2295.5369999999998</v>
      </c>
      <c r="E15" s="73">
        <f t="shared" si="0"/>
        <v>72.728733010170117</v>
      </c>
      <c r="F15" s="148" t="s">
        <v>426</v>
      </c>
    </row>
    <row r="16" spans="1:7" ht="153" customHeight="1" x14ac:dyDescent="0.25">
      <c r="A16" s="378" t="s">
        <v>425</v>
      </c>
      <c r="B16" s="75" t="s">
        <v>54</v>
      </c>
      <c r="C16" s="75">
        <v>17022.7</v>
      </c>
      <c r="D16" s="73">
        <v>6132.3209999999999</v>
      </c>
      <c r="E16" s="73">
        <f t="shared" si="0"/>
        <v>36.024373336779711</v>
      </c>
      <c r="F16" s="394" t="s">
        <v>572</v>
      </c>
    </row>
    <row r="17" spans="1:6" x14ac:dyDescent="0.25">
      <c r="A17" s="395"/>
      <c r="B17" s="312" t="s">
        <v>167</v>
      </c>
      <c r="C17" s="75">
        <v>18.8</v>
      </c>
      <c r="D17" s="73">
        <v>0</v>
      </c>
      <c r="E17" s="73">
        <f t="shared" si="0"/>
        <v>0</v>
      </c>
      <c r="F17" s="395"/>
    </row>
  </sheetData>
  <mergeCells count="6">
    <mergeCell ref="F16:F17"/>
    <mergeCell ref="A4:E4"/>
    <mergeCell ref="A3:E3"/>
    <mergeCell ref="A8:A11"/>
    <mergeCell ref="A14:A15"/>
    <mergeCell ref="A16:A17"/>
  </mergeCells>
  <pageMargins left="0.7" right="0.7" top="0.75" bottom="0.75" header="0.3" footer="0.3"/>
  <pageSetup paperSize="9" scale="6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F6" sqref="F6"/>
    </sheetView>
  </sheetViews>
  <sheetFormatPr defaultRowHeight="15" x14ac:dyDescent="0.25"/>
  <cols>
    <col min="1" max="1" width="34" customWidth="1"/>
    <col min="2" max="2" width="24.5703125" customWidth="1"/>
    <col min="3" max="3" width="11" customWidth="1"/>
    <col min="4" max="4" width="10.7109375" customWidth="1"/>
    <col min="5" max="5" width="10.42578125" customWidth="1"/>
    <col min="6" max="6" width="27.140625" customWidth="1"/>
  </cols>
  <sheetData>
    <row r="1" spans="1:6" x14ac:dyDescent="0.25">
      <c r="A1" s="38"/>
      <c r="B1" s="38"/>
      <c r="C1" s="38"/>
      <c r="D1" s="38"/>
      <c r="E1" s="38"/>
      <c r="F1" s="38"/>
    </row>
    <row r="2" spans="1:6" x14ac:dyDescent="0.25">
      <c r="A2" s="38"/>
      <c r="B2" s="38"/>
      <c r="C2" s="38"/>
      <c r="D2" s="38"/>
      <c r="E2" s="38"/>
      <c r="F2" s="38"/>
    </row>
    <row r="3" spans="1:6" x14ac:dyDescent="0.25">
      <c r="A3" s="337" t="s">
        <v>47</v>
      </c>
      <c r="B3" s="337"/>
      <c r="C3" s="337"/>
      <c r="D3" s="337"/>
      <c r="E3" s="337"/>
      <c r="F3" s="38"/>
    </row>
    <row r="4" spans="1:6" s="1" customFormat="1" x14ac:dyDescent="0.25">
      <c r="A4" s="349" t="s">
        <v>490</v>
      </c>
      <c r="B4" s="349"/>
      <c r="C4" s="349"/>
      <c r="D4" s="349"/>
      <c r="E4" s="349"/>
      <c r="F4" s="38"/>
    </row>
    <row r="5" spans="1:6" x14ac:dyDescent="0.25">
      <c r="A5" s="40"/>
      <c r="B5" s="40"/>
      <c r="C5" s="40"/>
      <c r="D5" s="40"/>
      <c r="E5" s="40"/>
      <c r="F5" s="38"/>
    </row>
    <row r="6" spans="1:6" ht="114.75" x14ac:dyDescent="0.25">
      <c r="A6" s="117" t="s">
        <v>48</v>
      </c>
      <c r="B6" s="117" t="s">
        <v>49</v>
      </c>
      <c r="C6" s="117" t="s">
        <v>50</v>
      </c>
      <c r="D6" s="117" t="s">
        <v>51</v>
      </c>
      <c r="E6" s="117" t="s">
        <v>52</v>
      </c>
      <c r="F6" s="146" t="s">
        <v>91</v>
      </c>
    </row>
    <row r="7" spans="1:6" x14ac:dyDescent="0.25">
      <c r="A7" s="24">
        <v>1</v>
      </c>
      <c r="B7" s="24">
        <v>2</v>
      </c>
      <c r="C7" s="24">
        <v>3</v>
      </c>
      <c r="D7" s="24">
        <v>4</v>
      </c>
      <c r="E7" s="24">
        <v>5</v>
      </c>
      <c r="F7" s="79">
        <v>6</v>
      </c>
    </row>
    <row r="8" spans="1:6" x14ac:dyDescent="0.25">
      <c r="A8" s="362" t="s">
        <v>224</v>
      </c>
      <c r="B8" s="60" t="s">
        <v>53</v>
      </c>
      <c r="C8" s="59">
        <f>C10</f>
        <v>117.2</v>
      </c>
      <c r="D8" s="59">
        <f>D9+D10</f>
        <v>82</v>
      </c>
      <c r="E8" s="59">
        <f>D8/C8*100</f>
        <v>69.965870307167236</v>
      </c>
      <c r="F8" s="151"/>
    </row>
    <row r="9" spans="1:6" x14ac:dyDescent="0.25">
      <c r="A9" s="362"/>
      <c r="B9" s="60" t="s">
        <v>54</v>
      </c>
      <c r="C9" s="60"/>
      <c r="D9" s="59"/>
      <c r="E9" s="59"/>
      <c r="F9" s="151"/>
    </row>
    <row r="10" spans="1:6" x14ac:dyDescent="0.25">
      <c r="A10" s="362"/>
      <c r="B10" s="60" t="s">
        <v>55</v>
      </c>
      <c r="C10" s="59">
        <f>C12+C14</f>
        <v>117.2</v>
      </c>
      <c r="D10" s="59">
        <f>D12+D14</f>
        <v>82</v>
      </c>
      <c r="E10" s="59">
        <f t="shared" ref="E10" si="0">D10/C10*100</f>
        <v>69.965870307167236</v>
      </c>
      <c r="F10" s="151"/>
    </row>
    <row r="11" spans="1:6" x14ac:dyDescent="0.25">
      <c r="A11" s="358" t="s">
        <v>225</v>
      </c>
      <c r="B11" s="72" t="s">
        <v>54</v>
      </c>
      <c r="C11" s="24"/>
      <c r="D11" s="24"/>
      <c r="E11" s="24"/>
      <c r="F11" s="218"/>
    </row>
    <row r="12" spans="1:6" ht="40.5" customHeight="1" x14ac:dyDescent="0.25">
      <c r="A12" s="358"/>
      <c r="B12" s="72" t="s">
        <v>55</v>
      </c>
      <c r="C12" s="64">
        <v>29</v>
      </c>
      <c r="D12" s="64">
        <v>0</v>
      </c>
      <c r="E12" s="24">
        <f>D12/C12*100</f>
        <v>0</v>
      </c>
      <c r="F12" s="363" t="s">
        <v>537</v>
      </c>
    </row>
    <row r="13" spans="1:6" x14ac:dyDescent="0.25">
      <c r="A13" s="358" t="s">
        <v>226</v>
      </c>
      <c r="B13" s="72" t="s">
        <v>54</v>
      </c>
      <c r="C13" s="64"/>
      <c r="D13" s="64"/>
      <c r="E13" s="24"/>
      <c r="F13" s="341"/>
    </row>
    <row r="14" spans="1:6" ht="87.75" customHeight="1" x14ac:dyDescent="0.25">
      <c r="A14" s="358"/>
      <c r="B14" s="72" t="s">
        <v>55</v>
      </c>
      <c r="C14" s="64">
        <v>88.2</v>
      </c>
      <c r="D14" s="64">
        <v>82</v>
      </c>
      <c r="E14" s="64">
        <f>D14/C14*100</f>
        <v>92.97052154195012</v>
      </c>
      <c r="F14" s="342"/>
    </row>
  </sheetData>
  <mergeCells count="6">
    <mergeCell ref="F12:F14"/>
    <mergeCell ref="A3:E3"/>
    <mergeCell ref="A8:A10"/>
    <mergeCell ref="A11:A12"/>
    <mergeCell ref="A13:A14"/>
    <mergeCell ref="A4:E4"/>
  </mergeCells>
  <pageMargins left="0.7" right="0.7" top="0.75" bottom="0.75" header="0.3" footer="0.3"/>
  <pageSetup paperSize="9" scale="7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topLeftCell="A16" workbookViewId="0">
      <selection activeCell="F6" sqref="F6"/>
    </sheetView>
  </sheetViews>
  <sheetFormatPr defaultRowHeight="15" x14ac:dyDescent="0.25"/>
  <cols>
    <col min="1" max="1" width="39" customWidth="1"/>
    <col min="2" max="2" width="24.5703125" customWidth="1"/>
    <col min="3" max="3" width="11.140625" customWidth="1"/>
    <col min="4" max="4" width="10" customWidth="1"/>
    <col min="5" max="5" width="9.7109375" customWidth="1"/>
    <col min="6" max="6" width="33.140625" customWidth="1"/>
  </cols>
  <sheetData>
    <row r="1" spans="1:6" x14ac:dyDescent="0.25">
      <c r="A1" s="38"/>
      <c r="B1" s="38"/>
      <c r="C1" s="38"/>
      <c r="D1" s="38"/>
      <c r="E1" s="38"/>
      <c r="F1" s="38"/>
    </row>
    <row r="2" spans="1:6" x14ac:dyDescent="0.25">
      <c r="A2" s="38"/>
      <c r="B2" s="38"/>
      <c r="C2" s="38"/>
      <c r="D2" s="38"/>
      <c r="E2" s="38"/>
      <c r="F2" s="38"/>
    </row>
    <row r="3" spans="1:6" x14ac:dyDescent="0.25">
      <c r="A3" s="38"/>
      <c r="B3" s="38"/>
      <c r="C3" s="38"/>
      <c r="D3" s="38"/>
      <c r="E3" s="38"/>
      <c r="F3" s="38"/>
    </row>
    <row r="4" spans="1:6" x14ac:dyDescent="0.25">
      <c r="A4" s="337" t="s">
        <v>47</v>
      </c>
      <c r="B4" s="337"/>
      <c r="C4" s="337"/>
      <c r="D4" s="337"/>
      <c r="E4" s="337"/>
      <c r="F4" s="38"/>
    </row>
    <row r="5" spans="1:6" s="1" customFormat="1" x14ac:dyDescent="0.25">
      <c r="A5" s="349" t="s">
        <v>490</v>
      </c>
      <c r="B5" s="349"/>
      <c r="C5" s="349"/>
      <c r="D5" s="349"/>
      <c r="E5" s="349"/>
      <c r="F5" s="38"/>
    </row>
    <row r="6" spans="1:6" x14ac:dyDescent="0.25">
      <c r="A6" s="40"/>
      <c r="B6" s="40"/>
      <c r="C6" s="40"/>
      <c r="D6" s="40"/>
      <c r="E6" s="40"/>
      <c r="F6" s="38"/>
    </row>
    <row r="7" spans="1:6" ht="102" x14ac:dyDescent="0.25">
      <c r="A7" s="122" t="s">
        <v>48</v>
      </c>
      <c r="B7" s="122" t="s">
        <v>49</v>
      </c>
      <c r="C7" s="122" t="s">
        <v>50</v>
      </c>
      <c r="D7" s="122" t="s">
        <v>51</v>
      </c>
      <c r="E7" s="122" t="s">
        <v>52</v>
      </c>
      <c r="F7" s="150" t="s">
        <v>91</v>
      </c>
    </row>
    <row r="8" spans="1:6" x14ac:dyDescent="0.25">
      <c r="A8" s="24">
        <v>1</v>
      </c>
      <c r="B8" s="24">
        <v>2</v>
      </c>
      <c r="C8" s="24">
        <v>3</v>
      </c>
      <c r="D8" s="24">
        <v>4</v>
      </c>
      <c r="E8" s="24">
        <v>5</v>
      </c>
      <c r="F8" s="79">
        <v>6</v>
      </c>
    </row>
    <row r="9" spans="1:6" x14ac:dyDescent="0.25">
      <c r="A9" s="400" t="s">
        <v>35</v>
      </c>
      <c r="B9" s="199" t="s">
        <v>53</v>
      </c>
      <c r="C9" s="200">
        <f>C10+C11</f>
        <v>21919.791770000003</v>
      </c>
      <c r="D9" s="200">
        <f>D10+D11</f>
        <v>14564.491770000001</v>
      </c>
      <c r="E9" s="200">
        <f>D9/C9*100</f>
        <v>66.444480507945983</v>
      </c>
      <c r="F9" s="201"/>
    </row>
    <row r="10" spans="1:6" x14ac:dyDescent="0.25">
      <c r="A10" s="401"/>
      <c r="B10" s="199" t="s">
        <v>54</v>
      </c>
      <c r="C10" s="200">
        <f>C13</f>
        <v>0</v>
      </c>
      <c r="D10" s="200">
        <f>D13</f>
        <v>0</v>
      </c>
      <c r="E10" s="200"/>
      <c r="F10" s="201"/>
    </row>
    <row r="11" spans="1:6" x14ac:dyDescent="0.25">
      <c r="A11" s="401"/>
      <c r="B11" s="199" t="s">
        <v>55</v>
      </c>
      <c r="C11" s="200">
        <f>C14+C22+C27+C31</f>
        <v>21919.791770000003</v>
      </c>
      <c r="D11" s="200">
        <f>D14+D22+D27+D31</f>
        <v>14564.491770000001</v>
      </c>
      <c r="E11" s="200">
        <f t="shared" ref="E11" si="0">D11/C11*100</f>
        <v>66.444480507945983</v>
      </c>
      <c r="F11" s="201"/>
    </row>
    <row r="12" spans="1:6" s="1" customFormat="1" x14ac:dyDescent="0.25">
      <c r="A12" s="402" t="s">
        <v>231</v>
      </c>
      <c r="B12" s="65" t="s">
        <v>53</v>
      </c>
      <c r="C12" s="66">
        <f>C13+C14</f>
        <v>886.2</v>
      </c>
      <c r="D12" s="66">
        <f>D13+D14</f>
        <v>0</v>
      </c>
      <c r="E12" s="65">
        <f>D12/C12*100</f>
        <v>0</v>
      </c>
      <c r="F12" s="202"/>
    </row>
    <row r="13" spans="1:6" s="1" customFormat="1" x14ac:dyDescent="0.25">
      <c r="A13" s="403"/>
      <c r="B13" s="65" t="s">
        <v>54</v>
      </c>
      <c r="C13" s="66"/>
      <c r="D13" s="66"/>
      <c r="E13" s="65"/>
      <c r="F13" s="202"/>
    </row>
    <row r="14" spans="1:6" s="1" customFormat="1" x14ac:dyDescent="0.25">
      <c r="A14" s="403"/>
      <c r="B14" s="65" t="s">
        <v>55</v>
      </c>
      <c r="C14" s="66">
        <f>C15+C16+C17+C18+C19+C20+C21</f>
        <v>886.2</v>
      </c>
      <c r="D14" s="66">
        <f>D15+D16+D17+D18+D19+D20+D21</f>
        <v>0</v>
      </c>
      <c r="E14" s="65">
        <f t="shared" ref="E14" si="1">D14/C14*100</f>
        <v>0</v>
      </c>
      <c r="F14" s="202"/>
    </row>
    <row r="15" spans="1:6" s="1" customFormat="1" ht="48.75" customHeight="1" x14ac:dyDescent="0.25">
      <c r="A15" s="309" t="s">
        <v>301</v>
      </c>
      <c r="B15" s="75" t="s">
        <v>55</v>
      </c>
      <c r="C15" s="73">
        <v>125</v>
      </c>
      <c r="D15" s="75">
        <v>0</v>
      </c>
      <c r="E15" s="75"/>
      <c r="F15" s="359" t="s">
        <v>556</v>
      </c>
    </row>
    <row r="16" spans="1:6" s="1" customFormat="1" ht="75" customHeight="1" x14ac:dyDescent="0.25">
      <c r="A16" s="309" t="s">
        <v>302</v>
      </c>
      <c r="B16" s="75" t="s">
        <v>55</v>
      </c>
      <c r="C16" s="73">
        <v>350</v>
      </c>
      <c r="D16" s="75">
        <v>0</v>
      </c>
      <c r="E16" s="75"/>
      <c r="F16" s="336"/>
    </row>
    <row r="17" spans="1:7" s="1" customFormat="1" ht="93" customHeight="1" x14ac:dyDescent="0.25">
      <c r="A17" s="309" t="s">
        <v>303</v>
      </c>
      <c r="B17" s="75" t="s">
        <v>55</v>
      </c>
      <c r="C17" s="73">
        <v>50</v>
      </c>
      <c r="D17" s="75">
        <v>0</v>
      </c>
      <c r="E17" s="75"/>
      <c r="F17" s="309" t="s">
        <v>557</v>
      </c>
    </row>
    <row r="18" spans="1:7" s="1" customFormat="1" ht="177.75" customHeight="1" x14ac:dyDescent="0.25">
      <c r="A18" s="309" t="s">
        <v>304</v>
      </c>
      <c r="B18" s="75" t="s">
        <v>55</v>
      </c>
      <c r="C18" s="24">
        <v>301.2</v>
      </c>
      <c r="D18" s="24">
        <v>0</v>
      </c>
      <c r="E18" s="24"/>
      <c r="F18" s="309" t="s">
        <v>558</v>
      </c>
    </row>
    <row r="19" spans="1:7" s="1" customFormat="1" ht="102" x14ac:dyDescent="0.25">
      <c r="A19" s="309" t="s">
        <v>305</v>
      </c>
      <c r="B19" s="75" t="s">
        <v>55</v>
      </c>
      <c r="C19" s="64">
        <v>20</v>
      </c>
      <c r="D19" s="24">
        <v>0</v>
      </c>
      <c r="E19" s="24"/>
      <c r="F19" s="309" t="s">
        <v>557</v>
      </c>
    </row>
    <row r="20" spans="1:7" s="1" customFormat="1" ht="81" customHeight="1" x14ac:dyDescent="0.25">
      <c r="A20" s="203" t="s">
        <v>306</v>
      </c>
      <c r="B20" s="75" t="s">
        <v>55</v>
      </c>
      <c r="C20" s="64">
        <v>35</v>
      </c>
      <c r="D20" s="24"/>
      <c r="E20" s="24"/>
      <c r="F20" s="309" t="s">
        <v>559</v>
      </c>
    </row>
    <row r="21" spans="1:7" s="1" customFormat="1" ht="80.25" customHeight="1" x14ac:dyDescent="0.25">
      <c r="A21" s="203" t="s">
        <v>307</v>
      </c>
      <c r="B21" s="75" t="s">
        <v>55</v>
      </c>
      <c r="C21" s="64">
        <v>5</v>
      </c>
      <c r="D21" s="24">
        <v>0</v>
      </c>
      <c r="E21" s="24"/>
      <c r="F21" s="309" t="s">
        <v>557</v>
      </c>
    </row>
    <row r="22" spans="1:7" ht="25.5" x14ac:dyDescent="0.25">
      <c r="A22" s="304" t="s">
        <v>232</v>
      </c>
      <c r="B22" s="204" t="s">
        <v>55</v>
      </c>
      <c r="C22" s="66">
        <f>C23+C24+C25+C26</f>
        <v>1017.6917700000001</v>
      </c>
      <c r="D22" s="66">
        <f>D23+D24+D25+D26</f>
        <v>991.69177000000002</v>
      </c>
      <c r="E22" s="66">
        <f t="shared" ref="E22" si="2">D22/C22*100</f>
        <v>97.445198952527633</v>
      </c>
      <c r="F22" s="202"/>
    </row>
    <row r="23" spans="1:7" ht="38.25" x14ac:dyDescent="0.25">
      <c r="A23" s="309" t="s">
        <v>227</v>
      </c>
      <c r="B23" s="72" t="s">
        <v>55</v>
      </c>
      <c r="C23" s="73">
        <v>50</v>
      </c>
      <c r="D23" s="73">
        <v>50</v>
      </c>
      <c r="E23" s="75">
        <f>D23/C23*100</f>
        <v>100</v>
      </c>
      <c r="F23" s="312" t="s">
        <v>515</v>
      </c>
    </row>
    <row r="24" spans="1:7" ht="178.5" x14ac:dyDescent="0.25">
      <c r="A24" s="309" t="s">
        <v>228</v>
      </c>
      <c r="B24" s="72" t="s">
        <v>55</v>
      </c>
      <c r="C24" s="321">
        <f>265+207.02177</f>
        <v>472.02177</v>
      </c>
      <c r="D24" s="73">
        <f>239+207.02177</f>
        <v>446.02177</v>
      </c>
      <c r="E24" s="73">
        <f t="shared" ref="E24:E27" si="3">D24/C24*100</f>
        <v>94.491779478730393</v>
      </c>
      <c r="F24" s="312" t="s">
        <v>560</v>
      </c>
      <c r="G24" s="235"/>
    </row>
    <row r="25" spans="1:7" ht="51" x14ac:dyDescent="0.25">
      <c r="A25" s="309" t="s">
        <v>229</v>
      </c>
      <c r="B25" s="72" t="s">
        <v>55</v>
      </c>
      <c r="C25" s="73">
        <v>495.67</v>
      </c>
      <c r="D25" s="75">
        <v>495.67</v>
      </c>
      <c r="E25" s="75">
        <f t="shared" si="3"/>
        <v>100</v>
      </c>
      <c r="F25" s="312" t="s">
        <v>561</v>
      </c>
    </row>
    <row r="26" spans="1:7" ht="52.5" customHeight="1" x14ac:dyDescent="0.25">
      <c r="A26" s="309" t="s">
        <v>230</v>
      </c>
      <c r="B26" s="72" t="s">
        <v>55</v>
      </c>
      <c r="C26" s="75">
        <v>0</v>
      </c>
      <c r="D26" s="75">
        <v>0</v>
      </c>
      <c r="E26" s="75" t="e">
        <f t="shared" si="3"/>
        <v>#DIV/0!</v>
      </c>
      <c r="F26" s="312" t="s">
        <v>514</v>
      </c>
    </row>
    <row r="27" spans="1:7" ht="51" x14ac:dyDescent="0.25">
      <c r="A27" s="304" t="s">
        <v>233</v>
      </c>
      <c r="B27" s="204" t="s">
        <v>55</v>
      </c>
      <c r="C27" s="66">
        <f>C28+C29+C30</f>
        <v>2151</v>
      </c>
      <c r="D27" s="66">
        <f>D28+D29+D30</f>
        <v>1498.3</v>
      </c>
      <c r="E27" s="66">
        <f t="shared" si="3"/>
        <v>69.655973965597397</v>
      </c>
      <c r="F27" s="205"/>
    </row>
    <row r="28" spans="1:7" ht="25.5" customHeight="1" x14ac:dyDescent="0.25">
      <c r="A28" s="309" t="s">
        <v>234</v>
      </c>
      <c r="B28" s="72" t="s">
        <v>55</v>
      </c>
      <c r="C28" s="64">
        <v>2063.1999999999998</v>
      </c>
      <c r="D28" s="73">
        <v>1498.3</v>
      </c>
      <c r="E28" s="73">
        <f>D28/C28*100</f>
        <v>72.620201628538197</v>
      </c>
      <c r="F28" s="398" t="s">
        <v>562</v>
      </c>
    </row>
    <row r="29" spans="1:7" ht="25.5" x14ac:dyDescent="0.25">
      <c r="A29" s="309" t="s">
        <v>235</v>
      </c>
      <c r="B29" s="72" t="s">
        <v>55</v>
      </c>
      <c r="C29" s="24">
        <v>59.8</v>
      </c>
      <c r="D29" s="75"/>
      <c r="E29" s="75">
        <f t="shared" ref="E29:E31" si="4">D29/C29*100</f>
        <v>0</v>
      </c>
      <c r="F29" s="399"/>
    </row>
    <row r="30" spans="1:7" ht="32.25" customHeight="1" x14ac:dyDescent="0.25">
      <c r="A30" s="309" t="s">
        <v>236</v>
      </c>
      <c r="B30" s="72" t="s">
        <v>55</v>
      </c>
      <c r="C30" s="64">
        <v>28</v>
      </c>
      <c r="D30" s="75"/>
      <c r="E30" s="75">
        <f t="shared" si="4"/>
        <v>0</v>
      </c>
      <c r="F30" s="399"/>
    </row>
    <row r="31" spans="1:7" ht="38.25" x14ac:dyDescent="0.25">
      <c r="A31" s="304" t="s">
        <v>237</v>
      </c>
      <c r="B31" s="204" t="s">
        <v>55</v>
      </c>
      <c r="C31" s="66">
        <f t="shared" ref="C31:D31" si="5">C32</f>
        <v>17864.900000000001</v>
      </c>
      <c r="D31" s="66">
        <f t="shared" si="5"/>
        <v>12074.5</v>
      </c>
      <c r="E31" s="66">
        <f t="shared" si="4"/>
        <v>67.58783984237246</v>
      </c>
      <c r="F31" s="205"/>
    </row>
    <row r="32" spans="1:7" ht="120.75" customHeight="1" x14ac:dyDescent="0.25">
      <c r="A32" s="308" t="s">
        <v>238</v>
      </c>
      <c r="B32" s="72" t="s">
        <v>55</v>
      </c>
      <c r="C32" s="73">
        <v>17864.900000000001</v>
      </c>
      <c r="D32" s="73">
        <v>12074.5</v>
      </c>
      <c r="E32" s="73">
        <f>D32/C32*100</f>
        <v>67.58783984237246</v>
      </c>
      <c r="F32" s="312" t="s">
        <v>465</v>
      </c>
    </row>
    <row r="33" spans="1:6" x14ac:dyDescent="0.25">
      <c r="A33" s="272"/>
      <c r="B33" s="16"/>
      <c r="C33" s="5"/>
      <c r="D33" s="5"/>
      <c r="E33" s="5"/>
      <c r="F33" s="3"/>
    </row>
    <row r="34" spans="1:6" ht="36" customHeight="1" x14ac:dyDescent="0.25">
      <c r="A34" s="396"/>
      <c r="B34" s="397"/>
      <c r="C34" s="397"/>
      <c r="D34" s="397"/>
      <c r="E34" s="397"/>
      <c r="F34" s="397"/>
    </row>
    <row r="35" spans="1:6" x14ac:dyDescent="0.25">
      <c r="A35" s="272"/>
      <c r="B35" s="4"/>
      <c r="C35" s="5"/>
      <c r="D35" s="5"/>
      <c r="E35" s="5"/>
      <c r="F35" s="3"/>
    </row>
    <row r="36" spans="1:6" x14ac:dyDescent="0.25">
      <c r="A36" s="272"/>
      <c r="B36" s="4"/>
      <c r="C36" s="5"/>
      <c r="D36" s="5"/>
      <c r="E36" s="5"/>
      <c r="F36" s="3"/>
    </row>
    <row r="37" spans="1:6" x14ac:dyDescent="0.25">
      <c r="A37" s="272"/>
      <c r="B37" s="4"/>
      <c r="C37" s="5"/>
      <c r="D37" s="5"/>
      <c r="E37" s="5"/>
      <c r="F37" s="3"/>
    </row>
    <row r="38" spans="1:6" x14ac:dyDescent="0.25">
      <c r="A38" s="272"/>
      <c r="B38" s="4"/>
      <c r="C38" s="5"/>
      <c r="D38" s="5"/>
      <c r="E38" s="5"/>
      <c r="F38" s="3"/>
    </row>
  </sheetData>
  <mergeCells count="7">
    <mergeCell ref="A34:F34"/>
    <mergeCell ref="F28:F30"/>
    <mergeCell ref="A4:E4"/>
    <mergeCell ref="A9:A11"/>
    <mergeCell ref="A5:E5"/>
    <mergeCell ref="A12:A14"/>
    <mergeCell ref="F15:F16"/>
  </mergeCells>
  <pageMargins left="0.70866141732283472" right="0.70866141732283472" top="0.74803149606299213" bottom="0.74803149606299213" header="0.31496062992125984" footer="0.31496062992125984"/>
  <pageSetup paperSize="9" scale="68" fitToHeight="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topLeftCell="A7" workbookViewId="0">
      <selection activeCell="F6" sqref="F6"/>
    </sheetView>
  </sheetViews>
  <sheetFormatPr defaultRowHeight="15" x14ac:dyDescent="0.25"/>
  <cols>
    <col min="1" max="1" width="35.85546875" customWidth="1"/>
    <col min="2" max="2" width="25.5703125" customWidth="1"/>
    <col min="3" max="3" width="12.42578125" customWidth="1"/>
    <col min="4" max="4" width="10.7109375" customWidth="1"/>
    <col min="5" max="5" width="9.42578125" customWidth="1"/>
    <col min="6" max="6" width="32.5703125" customWidth="1"/>
  </cols>
  <sheetData>
    <row r="1" spans="1:6" x14ac:dyDescent="0.25">
      <c r="A1" s="38"/>
      <c r="B1" s="38"/>
      <c r="C1" s="38"/>
      <c r="D1" s="38"/>
      <c r="E1" s="38"/>
      <c r="F1" s="38"/>
    </row>
    <row r="2" spans="1:6" x14ac:dyDescent="0.25">
      <c r="A2" s="38"/>
      <c r="B2" s="38"/>
      <c r="C2" s="38"/>
      <c r="D2" s="38"/>
      <c r="E2" s="38"/>
      <c r="F2" s="38"/>
    </row>
    <row r="3" spans="1:6" x14ac:dyDescent="0.25">
      <c r="A3" s="38"/>
      <c r="B3" s="38"/>
      <c r="C3" s="38"/>
      <c r="D3" s="38"/>
      <c r="E3" s="38"/>
      <c r="F3" s="38"/>
    </row>
    <row r="4" spans="1:6" x14ac:dyDescent="0.25">
      <c r="A4" s="337" t="s">
        <v>47</v>
      </c>
      <c r="B4" s="337"/>
      <c r="C4" s="337"/>
      <c r="D4" s="337"/>
      <c r="E4" s="337"/>
      <c r="F4" s="38"/>
    </row>
    <row r="5" spans="1:6" s="1" customFormat="1" x14ac:dyDescent="0.25">
      <c r="A5" s="349" t="s">
        <v>490</v>
      </c>
      <c r="B5" s="349"/>
      <c r="C5" s="349"/>
      <c r="D5" s="349"/>
      <c r="E5" s="349"/>
      <c r="F5" s="38"/>
    </row>
    <row r="6" spans="1:6" x14ac:dyDescent="0.25">
      <c r="A6" s="40"/>
      <c r="B6" s="40"/>
      <c r="C6" s="40"/>
      <c r="D6" s="40"/>
      <c r="E6" s="40"/>
      <c r="F6" s="38"/>
    </row>
    <row r="7" spans="1:6" ht="117" customHeight="1" x14ac:dyDescent="0.25">
      <c r="A7" s="298" t="s">
        <v>48</v>
      </c>
      <c r="B7" s="298" t="s">
        <v>49</v>
      </c>
      <c r="C7" s="298" t="s">
        <v>50</v>
      </c>
      <c r="D7" s="298" t="s">
        <v>51</v>
      </c>
      <c r="E7" s="298" t="s">
        <v>52</v>
      </c>
      <c r="F7" s="298" t="s">
        <v>91</v>
      </c>
    </row>
    <row r="8" spans="1:6" x14ac:dyDescent="0.25">
      <c r="A8" s="24">
        <v>1</v>
      </c>
      <c r="B8" s="24">
        <v>2</v>
      </c>
      <c r="C8" s="24">
        <v>3</v>
      </c>
      <c r="D8" s="24">
        <v>4</v>
      </c>
      <c r="E8" s="24">
        <v>5</v>
      </c>
      <c r="F8" s="79">
        <v>6</v>
      </c>
    </row>
    <row r="9" spans="1:6" x14ac:dyDescent="0.25">
      <c r="A9" s="348" t="s">
        <v>239</v>
      </c>
      <c r="B9" s="68" t="s">
        <v>53</v>
      </c>
      <c r="C9" s="69">
        <f>C10+C11</f>
        <v>1057.7</v>
      </c>
      <c r="D9" s="69">
        <f>D10+D11</f>
        <v>804.76801</v>
      </c>
      <c r="E9" s="69">
        <f>D9/C9*100</f>
        <v>76.086603951971256</v>
      </c>
      <c r="F9" s="158"/>
    </row>
    <row r="10" spans="1:6" x14ac:dyDescent="0.25">
      <c r="A10" s="348"/>
      <c r="B10" s="68" t="s">
        <v>54</v>
      </c>
      <c r="C10" s="69"/>
      <c r="D10" s="69"/>
      <c r="E10" s="69"/>
      <c r="F10" s="158"/>
    </row>
    <row r="11" spans="1:6" x14ac:dyDescent="0.25">
      <c r="A11" s="348"/>
      <c r="B11" s="68" t="s">
        <v>55</v>
      </c>
      <c r="C11" s="69">
        <f>C12+C13</f>
        <v>1057.7</v>
      </c>
      <c r="D11" s="69">
        <f>D12+D13</f>
        <v>804.76801</v>
      </c>
      <c r="E11" s="69">
        <f t="shared" ref="E11:E12" si="0">D11/C11*100</f>
        <v>76.086603951971256</v>
      </c>
      <c r="F11" s="158"/>
    </row>
    <row r="12" spans="1:6" ht="100.5" customHeight="1" x14ac:dyDescent="0.25">
      <c r="A12" s="298" t="s">
        <v>240</v>
      </c>
      <c r="B12" s="75" t="s">
        <v>55</v>
      </c>
      <c r="C12" s="75">
        <v>1057.7</v>
      </c>
      <c r="D12" s="73">
        <v>804.76801</v>
      </c>
      <c r="E12" s="73">
        <f t="shared" si="0"/>
        <v>76.086603951971256</v>
      </c>
      <c r="F12" s="211" t="s">
        <v>528</v>
      </c>
    </row>
    <row r="13" spans="1:6" ht="58.5" customHeight="1" x14ac:dyDescent="0.25">
      <c r="A13" s="298" t="s">
        <v>241</v>
      </c>
      <c r="B13" s="75" t="s">
        <v>55</v>
      </c>
      <c r="C13" s="75"/>
      <c r="D13" s="75"/>
      <c r="E13" s="75"/>
      <c r="F13" s="297" t="s">
        <v>242</v>
      </c>
    </row>
  </sheetData>
  <mergeCells count="3">
    <mergeCell ref="A4:E4"/>
    <mergeCell ref="A9:A11"/>
    <mergeCell ref="A5:E5"/>
  </mergeCells>
  <pageMargins left="0.70866141732283472" right="0.70866141732283472" top="0.74803149606299213" bottom="0.74803149606299213" header="0.31496062992125984" footer="0.31496062992125984"/>
  <pageSetup paperSize="9" scale="6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topLeftCell="A46" zoomScale="95" zoomScaleNormal="95" workbookViewId="0">
      <selection activeCell="F6" sqref="F6"/>
    </sheetView>
  </sheetViews>
  <sheetFormatPr defaultRowHeight="15" x14ac:dyDescent="0.25"/>
  <cols>
    <col min="1" max="1" width="38.28515625" customWidth="1"/>
    <col min="2" max="2" width="24.140625" customWidth="1"/>
    <col min="3" max="3" width="11.140625" customWidth="1"/>
    <col min="4" max="4" width="10.5703125" customWidth="1"/>
    <col min="5" max="5" width="9.140625" customWidth="1"/>
    <col min="6" max="6" width="38.28515625" customWidth="1"/>
  </cols>
  <sheetData>
    <row r="1" spans="1:6" x14ac:dyDescent="0.25">
      <c r="A1" s="38"/>
      <c r="B1" s="38"/>
      <c r="C1" s="38"/>
      <c r="D1" s="38"/>
      <c r="E1" s="38"/>
      <c r="F1" s="38"/>
    </row>
    <row r="2" spans="1:6" x14ac:dyDescent="0.25">
      <c r="A2" s="38"/>
      <c r="B2" s="38"/>
      <c r="C2" s="38"/>
      <c r="D2" s="38"/>
      <c r="E2" s="38"/>
      <c r="F2" s="38"/>
    </row>
    <row r="3" spans="1:6" x14ac:dyDescent="0.25">
      <c r="A3" s="337" t="s">
        <v>47</v>
      </c>
      <c r="B3" s="337"/>
      <c r="C3" s="337"/>
      <c r="D3" s="337"/>
      <c r="E3" s="337"/>
      <c r="F3" s="38"/>
    </row>
    <row r="4" spans="1:6" s="1" customFormat="1" x14ac:dyDescent="0.25">
      <c r="A4" s="349" t="s">
        <v>490</v>
      </c>
      <c r="B4" s="349"/>
      <c r="C4" s="349"/>
      <c r="D4" s="349"/>
      <c r="E4" s="349"/>
      <c r="F4" s="38"/>
    </row>
    <row r="5" spans="1:6" x14ac:dyDescent="0.25">
      <c r="A5" s="40"/>
      <c r="B5" s="40"/>
      <c r="C5" s="40"/>
      <c r="D5" s="91"/>
      <c r="E5" s="40"/>
      <c r="F5" s="38"/>
    </row>
    <row r="6" spans="1:6" ht="89.25" customHeight="1" x14ac:dyDescent="0.25">
      <c r="A6" s="29" t="s">
        <v>48</v>
      </c>
      <c r="B6" s="29" t="s">
        <v>49</v>
      </c>
      <c r="C6" s="29" t="s">
        <v>50</v>
      </c>
      <c r="D6" s="92" t="s">
        <v>51</v>
      </c>
      <c r="E6" s="29" t="s">
        <v>52</v>
      </c>
      <c r="F6" s="43" t="s">
        <v>91</v>
      </c>
    </row>
    <row r="7" spans="1:6" x14ac:dyDescent="0.25">
      <c r="A7" s="20">
        <v>1</v>
      </c>
      <c r="B7" s="20">
        <v>2</v>
      </c>
      <c r="C7" s="20">
        <v>3</v>
      </c>
      <c r="D7" s="90">
        <v>4</v>
      </c>
      <c r="E7" s="20">
        <v>5</v>
      </c>
      <c r="F7" s="67"/>
    </row>
    <row r="8" spans="1:6" x14ac:dyDescent="0.25">
      <c r="A8" s="406" t="s">
        <v>36</v>
      </c>
      <c r="B8" s="7" t="s">
        <v>53</v>
      </c>
      <c r="C8" s="47">
        <f>C9+C10</f>
        <v>91174.849999999991</v>
      </c>
      <c r="D8" s="47">
        <f>D9+D10</f>
        <v>62383.8</v>
      </c>
      <c r="E8" s="47">
        <f>D8/C8*100</f>
        <v>68.422158084164664</v>
      </c>
      <c r="F8" s="32"/>
    </row>
    <row r="9" spans="1:6" x14ac:dyDescent="0.25">
      <c r="A9" s="406"/>
      <c r="B9" s="7" t="s">
        <v>54</v>
      </c>
      <c r="C9" s="47">
        <f>C38</f>
        <v>14589.5</v>
      </c>
      <c r="D9" s="47">
        <f>D38</f>
        <v>9981.5</v>
      </c>
      <c r="E9" s="47">
        <f>ROUND(D9/C9*100,2)</f>
        <v>68.42</v>
      </c>
      <c r="F9" s="32"/>
    </row>
    <row r="10" spans="1:6" x14ac:dyDescent="0.25">
      <c r="A10" s="406"/>
      <c r="B10" s="7" t="s">
        <v>55</v>
      </c>
      <c r="C10" s="47">
        <f>C12+C39+C48+C52+C60</f>
        <v>76585.349999999991</v>
      </c>
      <c r="D10" s="47">
        <f>D12+D39+D48+D52+D60</f>
        <v>52402.3</v>
      </c>
      <c r="E10" s="47">
        <f t="shared" ref="E10" si="0">D10/C10*100</f>
        <v>68.423399514398</v>
      </c>
      <c r="F10" s="32"/>
    </row>
    <row r="11" spans="1:6" x14ac:dyDescent="0.25">
      <c r="A11" s="405" t="s">
        <v>243</v>
      </c>
      <c r="B11" s="19" t="s">
        <v>54</v>
      </c>
      <c r="C11" s="93"/>
      <c r="D11" s="93"/>
      <c r="E11" s="93"/>
      <c r="F11" s="51"/>
    </row>
    <row r="12" spans="1:6" x14ac:dyDescent="0.25">
      <c r="A12" s="405"/>
      <c r="B12" s="19" t="s">
        <v>55</v>
      </c>
      <c r="C12" s="94">
        <f>C13+C14+C15+C16+C17+C18+C19+C20+C21+C22+C23+C24+C25+C26+C27+C28+C29+C30+C31+C32+C33+C34+C35+C36+C37</f>
        <v>6202</v>
      </c>
      <c r="D12" s="94">
        <f>D13+D14+D15+D16+D17+D18+D19+D20+D21+D22+D23+D24+D25+D26+D27+D28+D29+D30+D31+D32+D33+D34+D35+D36+D37</f>
        <v>4125</v>
      </c>
      <c r="E12" s="50">
        <f>D12/C12*100</f>
        <v>66.510802966784908</v>
      </c>
      <c r="F12" s="51"/>
    </row>
    <row r="13" spans="1:6" ht="25.5" x14ac:dyDescent="0.25">
      <c r="A13" s="119" t="s">
        <v>244</v>
      </c>
      <c r="B13" s="6" t="s">
        <v>55</v>
      </c>
      <c r="C13" s="89">
        <v>5</v>
      </c>
      <c r="D13" s="89">
        <v>5</v>
      </c>
      <c r="E13" s="89">
        <f>D13/C13*100</f>
        <v>100</v>
      </c>
      <c r="F13" s="26"/>
    </row>
    <row r="14" spans="1:6" ht="38.25" x14ac:dyDescent="0.25">
      <c r="A14" s="119" t="s">
        <v>245</v>
      </c>
      <c r="B14" s="6" t="s">
        <v>55</v>
      </c>
      <c r="C14" s="90">
        <v>274.89999999999998</v>
      </c>
      <c r="D14" s="90">
        <v>274.89999999999998</v>
      </c>
      <c r="E14" s="89">
        <f t="shared" ref="E14:E34" si="1">D14/C14*100</f>
        <v>100</v>
      </c>
      <c r="F14" s="26"/>
    </row>
    <row r="15" spans="1:6" ht="25.5" x14ac:dyDescent="0.25">
      <c r="A15" s="119" t="s">
        <v>246</v>
      </c>
      <c r="B15" s="6" t="s">
        <v>55</v>
      </c>
      <c r="C15" s="89">
        <v>100</v>
      </c>
      <c r="D15" s="90">
        <v>100</v>
      </c>
      <c r="E15" s="90">
        <f t="shared" si="1"/>
        <v>100</v>
      </c>
      <c r="F15" s="23"/>
    </row>
    <row r="16" spans="1:6" ht="38.25" x14ac:dyDescent="0.25">
      <c r="A16" s="119" t="s">
        <v>247</v>
      </c>
      <c r="B16" s="6" t="s">
        <v>55</v>
      </c>
      <c r="C16" s="89">
        <v>184.9</v>
      </c>
      <c r="D16" s="90">
        <v>184.9</v>
      </c>
      <c r="E16" s="90">
        <f t="shared" si="1"/>
        <v>100</v>
      </c>
      <c r="F16" s="23"/>
    </row>
    <row r="17" spans="1:6" ht="25.5" x14ac:dyDescent="0.25">
      <c r="A17" s="119" t="s">
        <v>248</v>
      </c>
      <c r="B17" s="6" t="s">
        <v>55</v>
      </c>
      <c r="C17" s="89">
        <v>50</v>
      </c>
      <c r="D17" s="90">
        <v>0</v>
      </c>
      <c r="E17" s="90">
        <f t="shared" si="1"/>
        <v>0</v>
      </c>
      <c r="F17" s="23" t="s">
        <v>369</v>
      </c>
    </row>
    <row r="18" spans="1:6" ht="25.5" customHeight="1" x14ac:dyDescent="0.25">
      <c r="A18" s="119" t="s">
        <v>249</v>
      </c>
      <c r="B18" s="6" t="s">
        <v>55</v>
      </c>
      <c r="C18" s="89">
        <v>733.4</v>
      </c>
      <c r="D18" s="90">
        <v>733.4</v>
      </c>
      <c r="E18" s="89">
        <f t="shared" si="1"/>
        <v>100</v>
      </c>
      <c r="F18" s="285"/>
    </row>
    <row r="19" spans="1:6" ht="51" x14ac:dyDescent="0.25">
      <c r="A19" s="119" t="s">
        <v>250</v>
      </c>
      <c r="B19" s="6" t="s">
        <v>55</v>
      </c>
      <c r="C19" s="89">
        <v>150</v>
      </c>
      <c r="D19" s="90">
        <v>0</v>
      </c>
      <c r="E19" s="90">
        <f t="shared" si="1"/>
        <v>0</v>
      </c>
      <c r="F19" s="23" t="s">
        <v>370</v>
      </c>
    </row>
    <row r="20" spans="1:6" ht="25.5" x14ac:dyDescent="0.25">
      <c r="A20" s="119" t="s">
        <v>251</v>
      </c>
      <c r="B20" s="6" t="s">
        <v>55</v>
      </c>
      <c r="C20" s="90">
        <v>1023.4</v>
      </c>
      <c r="D20" s="90">
        <v>1023.4</v>
      </c>
      <c r="E20" s="89">
        <f t="shared" si="1"/>
        <v>100</v>
      </c>
      <c r="F20" s="285"/>
    </row>
    <row r="21" spans="1:6" ht="38.25" x14ac:dyDescent="0.25">
      <c r="A21" s="119" t="s">
        <v>252</v>
      </c>
      <c r="B21" s="6" t="s">
        <v>55</v>
      </c>
      <c r="C21" s="89">
        <v>599.4</v>
      </c>
      <c r="D21" s="90">
        <v>599.4</v>
      </c>
      <c r="E21" s="89">
        <f t="shared" si="1"/>
        <v>100</v>
      </c>
      <c r="F21" s="285"/>
    </row>
    <row r="22" spans="1:6" x14ac:dyDescent="0.25">
      <c r="A22" s="119" t="s">
        <v>253</v>
      </c>
      <c r="B22" s="6" t="s">
        <v>55</v>
      </c>
      <c r="C22" s="89">
        <v>685</v>
      </c>
      <c r="D22" s="89">
        <v>380</v>
      </c>
      <c r="E22" s="89">
        <f t="shared" si="1"/>
        <v>55.474452554744524</v>
      </c>
      <c r="F22" s="265" t="s">
        <v>458</v>
      </c>
    </row>
    <row r="23" spans="1:6" ht="25.5" x14ac:dyDescent="0.25">
      <c r="A23" s="119" t="s">
        <v>254</v>
      </c>
      <c r="B23" s="6" t="s">
        <v>55</v>
      </c>
      <c r="C23" s="89">
        <v>50</v>
      </c>
      <c r="D23" s="89">
        <v>50</v>
      </c>
      <c r="E23" s="90">
        <f t="shared" si="1"/>
        <v>100</v>
      </c>
      <c r="F23" s="23"/>
    </row>
    <row r="24" spans="1:6" ht="315" customHeight="1" x14ac:dyDescent="0.25">
      <c r="A24" s="234" t="s">
        <v>255</v>
      </c>
      <c r="B24" s="72" t="s">
        <v>55</v>
      </c>
      <c r="C24" s="55">
        <v>1420</v>
      </c>
      <c r="D24" s="55">
        <v>75.7</v>
      </c>
      <c r="E24" s="55">
        <f t="shared" si="1"/>
        <v>5.330985915492958</v>
      </c>
      <c r="F24" s="245" t="s">
        <v>459</v>
      </c>
    </row>
    <row r="25" spans="1:6" ht="38.25" x14ac:dyDescent="0.25">
      <c r="A25" s="119" t="s">
        <v>256</v>
      </c>
      <c r="B25" s="6" t="s">
        <v>55</v>
      </c>
      <c r="C25" s="89">
        <v>20</v>
      </c>
      <c r="D25" s="89">
        <v>20</v>
      </c>
      <c r="E25" s="89">
        <f t="shared" si="1"/>
        <v>100</v>
      </c>
      <c r="F25" s="26"/>
    </row>
    <row r="26" spans="1:6" ht="38.25" x14ac:dyDescent="0.25">
      <c r="A26" s="119" t="s">
        <v>257</v>
      </c>
      <c r="B26" s="6" t="s">
        <v>55</v>
      </c>
      <c r="C26" s="89">
        <v>100</v>
      </c>
      <c r="D26" s="89">
        <v>100</v>
      </c>
      <c r="E26" s="89">
        <f t="shared" si="1"/>
        <v>100</v>
      </c>
      <c r="F26" s="26"/>
    </row>
    <row r="27" spans="1:6" ht="27.75" customHeight="1" x14ac:dyDescent="0.25">
      <c r="A27" s="119" t="s">
        <v>258</v>
      </c>
      <c r="B27" s="6" t="s">
        <v>55</v>
      </c>
      <c r="C27" s="89">
        <v>10</v>
      </c>
      <c r="D27" s="89">
        <v>8</v>
      </c>
      <c r="E27" s="89">
        <f t="shared" si="1"/>
        <v>80</v>
      </c>
      <c r="F27" s="23" t="s">
        <v>371</v>
      </c>
    </row>
    <row r="28" spans="1:6" ht="26.25" customHeight="1" x14ac:dyDescent="0.25">
      <c r="A28" s="119" t="s">
        <v>259</v>
      </c>
      <c r="B28" s="6" t="s">
        <v>55</v>
      </c>
      <c r="C28" s="90">
        <v>50</v>
      </c>
      <c r="D28" s="90">
        <v>24.3</v>
      </c>
      <c r="E28" s="90">
        <f t="shared" si="1"/>
        <v>48.6</v>
      </c>
      <c r="F28" s="23" t="s">
        <v>372</v>
      </c>
    </row>
    <row r="29" spans="1:6" ht="38.25" x14ac:dyDescent="0.25">
      <c r="A29" s="119" t="s">
        <v>260</v>
      </c>
      <c r="B29" s="6" t="s">
        <v>55</v>
      </c>
      <c r="C29" s="90">
        <v>210</v>
      </c>
      <c r="D29" s="90">
        <v>210</v>
      </c>
      <c r="E29" s="89">
        <f t="shared" si="1"/>
        <v>100</v>
      </c>
      <c r="F29" s="26"/>
    </row>
    <row r="30" spans="1:6" ht="25.5" x14ac:dyDescent="0.25">
      <c r="A30" s="119" t="s">
        <v>261</v>
      </c>
      <c r="B30" s="6" t="s">
        <v>55</v>
      </c>
      <c r="C30" s="90">
        <v>10</v>
      </c>
      <c r="D30" s="90">
        <v>10</v>
      </c>
      <c r="E30" s="89">
        <f t="shared" si="1"/>
        <v>100</v>
      </c>
      <c r="F30" s="26"/>
    </row>
    <row r="31" spans="1:6" ht="38.25" x14ac:dyDescent="0.25">
      <c r="A31" s="119" t="s">
        <v>262</v>
      </c>
      <c r="B31" s="6" t="s">
        <v>55</v>
      </c>
      <c r="C31" s="90">
        <v>50</v>
      </c>
      <c r="D31" s="90">
        <v>50</v>
      </c>
      <c r="E31" s="90">
        <f t="shared" si="1"/>
        <v>100</v>
      </c>
      <c r="F31" s="23"/>
    </row>
    <row r="32" spans="1:6" ht="53.25" customHeight="1" x14ac:dyDescent="0.25">
      <c r="A32" s="119" t="s">
        <v>263</v>
      </c>
      <c r="B32" s="6" t="s">
        <v>55</v>
      </c>
      <c r="C32" s="90">
        <v>46</v>
      </c>
      <c r="D32" s="90">
        <v>46</v>
      </c>
      <c r="E32" s="89">
        <f t="shared" si="1"/>
        <v>100</v>
      </c>
      <c r="F32" s="23"/>
    </row>
    <row r="33" spans="1:6" ht="38.25" x14ac:dyDescent="0.25">
      <c r="A33" s="119" t="s">
        <v>264</v>
      </c>
      <c r="B33" s="6" t="s">
        <v>55</v>
      </c>
      <c r="C33" s="90">
        <v>100</v>
      </c>
      <c r="D33" s="90">
        <v>0</v>
      </c>
      <c r="E33" s="90">
        <f t="shared" si="1"/>
        <v>0</v>
      </c>
      <c r="F33" s="23" t="s">
        <v>516</v>
      </c>
    </row>
    <row r="34" spans="1:6" ht="38.25" x14ac:dyDescent="0.25">
      <c r="A34" s="119" t="s">
        <v>265</v>
      </c>
      <c r="B34" s="6" t="s">
        <v>55</v>
      </c>
      <c r="C34" s="90">
        <v>50</v>
      </c>
      <c r="D34" s="90">
        <v>50</v>
      </c>
      <c r="E34" s="90">
        <f t="shared" si="1"/>
        <v>100</v>
      </c>
      <c r="F34" s="26"/>
    </row>
    <row r="35" spans="1:6" ht="38.25" x14ac:dyDescent="0.25">
      <c r="A35" s="119" t="s">
        <v>266</v>
      </c>
      <c r="B35" s="6" t="s">
        <v>55</v>
      </c>
      <c r="C35" s="90">
        <v>150</v>
      </c>
      <c r="D35" s="90">
        <v>150</v>
      </c>
      <c r="E35" s="90">
        <f t="shared" ref="E35:E37" si="2">D35/C35*100</f>
        <v>100</v>
      </c>
      <c r="F35" s="26"/>
    </row>
    <row r="36" spans="1:6" ht="51" x14ac:dyDescent="0.25">
      <c r="A36" s="119" t="s">
        <v>267</v>
      </c>
      <c r="B36" s="6" t="s">
        <v>55</v>
      </c>
      <c r="C36" s="90">
        <v>30</v>
      </c>
      <c r="D36" s="90">
        <v>30</v>
      </c>
      <c r="E36" s="90">
        <f t="shared" si="2"/>
        <v>100</v>
      </c>
      <c r="F36" s="26"/>
    </row>
    <row r="37" spans="1:6" ht="25.5" x14ac:dyDescent="0.25">
      <c r="A37" s="119" t="s">
        <v>268</v>
      </c>
      <c r="B37" s="6" t="s">
        <v>55</v>
      </c>
      <c r="C37" s="90">
        <v>100</v>
      </c>
      <c r="D37" s="90">
        <v>0</v>
      </c>
      <c r="E37" s="90">
        <f t="shared" si="2"/>
        <v>0</v>
      </c>
      <c r="F37" s="26" t="s">
        <v>371</v>
      </c>
    </row>
    <row r="38" spans="1:6" x14ac:dyDescent="0.25">
      <c r="A38" s="405" t="s">
        <v>269</v>
      </c>
      <c r="B38" s="19" t="s">
        <v>54</v>
      </c>
      <c r="C38" s="50">
        <f>C43+C45+C49</f>
        <v>14589.5</v>
      </c>
      <c r="D38" s="50">
        <f>D43+D45+D49</f>
        <v>9981.5</v>
      </c>
      <c r="E38" s="50">
        <f>D38/C38*100</f>
        <v>68.41564138592824</v>
      </c>
      <c r="F38" s="51"/>
    </row>
    <row r="39" spans="1:6" x14ac:dyDescent="0.25">
      <c r="A39" s="405"/>
      <c r="B39" s="19" t="s">
        <v>55</v>
      </c>
      <c r="C39" s="94">
        <f>C40+C41+C42+C44+C46</f>
        <v>18813.300000000003</v>
      </c>
      <c r="D39" s="94">
        <f>D40+D41+D42+D44+D46</f>
        <v>13117.5</v>
      </c>
      <c r="E39" s="50">
        <f>D39/C39*100</f>
        <v>69.724609717593395</v>
      </c>
      <c r="F39" s="51"/>
    </row>
    <row r="40" spans="1:6" ht="28.5" customHeight="1" x14ac:dyDescent="0.25">
      <c r="A40" s="119" t="s">
        <v>270</v>
      </c>
      <c r="B40" s="6" t="s">
        <v>55</v>
      </c>
      <c r="C40" s="90">
        <v>105</v>
      </c>
      <c r="D40" s="90">
        <v>0</v>
      </c>
      <c r="E40" s="90">
        <v>0</v>
      </c>
      <c r="F40" s="23" t="s">
        <v>370</v>
      </c>
    </row>
    <row r="41" spans="1:6" ht="42.75" customHeight="1" x14ac:dyDescent="0.25">
      <c r="A41" s="119" t="s">
        <v>271</v>
      </c>
      <c r="B41" s="6" t="s">
        <v>55</v>
      </c>
      <c r="C41" s="90">
        <v>0</v>
      </c>
      <c r="D41" s="90">
        <v>0</v>
      </c>
      <c r="E41" s="90">
        <v>0</v>
      </c>
      <c r="F41" s="23"/>
    </row>
    <row r="42" spans="1:6" ht="63.75" x14ac:dyDescent="0.25">
      <c r="A42" s="119" t="s">
        <v>272</v>
      </c>
      <c r="B42" s="6" t="s">
        <v>55</v>
      </c>
      <c r="C42" s="90">
        <v>9177.2000000000007</v>
      </c>
      <c r="D42" s="90">
        <v>6925.2</v>
      </c>
      <c r="E42" s="89">
        <f>D42/C42*100</f>
        <v>75.460924900841206</v>
      </c>
      <c r="F42" s="363" t="s">
        <v>373</v>
      </c>
    </row>
    <row r="43" spans="1:6" ht="36" customHeight="1" x14ac:dyDescent="0.25">
      <c r="A43" s="407" t="s">
        <v>273</v>
      </c>
      <c r="B43" s="6" t="s">
        <v>54</v>
      </c>
      <c r="C43" s="90">
        <v>13913.3</v>
      </c>
      <c r="D43" s="90">
        <v>9882.2000000000007</v>
      </c>
      <c r="E43" s="89">
        <f>D43/C43*100</f>
        <v>71.027002939633306</v>
      </c>
      <c r="F43" s="374"/>
    </row>
    <row r="44" spans="1:6" ht="30.75" customHeight="1" x14ac:dyDescent="0.25">
      <c r="A44" s="407"/>
      <c r="B44" s="6" t="s">
        <v>55</v>
      </c>
      <c r="C44" s="90">
        <v>8334.2000000000007</v>
      </c>
      <c r="D44" s="90">
        <v>5298.3</v>
      </c>
      <c r="E44" s="89">
        <f>D44/C44*100</f>
        <v>63.572988409205443</v>
      </c>
      <c r="F44" s="374"/>
    </row>
    <row r="45" spans="1:6" ht="92.25" customHeight="1" x14ac:dyDescent="0.25">
      <c r="A45" s="119" t="s">
        <v>274</v>
      </c>
      <c r="B45" s="6" t="s">
        <v>54</v>
      </c>
      <c r="C45" s="90">
        <v>276.2</v>
      </c>
      <c r="D45" s="90">
        <v>99.3</v>
      </c>
      <c r="E45" s="89">
        <f>ROUND(D45/C45*100,2)</f>
        <v>35.950000000000003</v>
      </c>
      <c r="F45" s="23" t="s">
        <v>373</v>
      </c>
    </row>
    <row r="46" spans="1:6" ht="33.75" customHeight="1" x14ac:dyDescent="0.25">
      <c r="A46" s="119" t="s">
        <v>275</v>
      </c>
      <c r="B46" s="6" t="s">
        <v>55</v>
      </c>
      <c r="C46" s="90">
        <v>1196.9000000000001</v>
      </c>
      <c r="D46" s="90">
        <v>894</v>
      </c>
      <c r="E46" s="89">
        <f>D46/C46*100</f>
        <v>74.692956805079774</v>
      </c>
      <c r="F46" s="23" t="s">
        <v>373</v>
      </c>
    </row>
    <row r="47" spans="1:6" x14ac:dyDescent="0.25">
      <c r="A47" s="405" t="s">
        <v>276</v>
      </c>
      <c r="B47" s="19" t="s">
        <v>54</v>
      </c>
      <c r="C47" s="50">
        <f>C49</f>
        <v>400</v>
      </c>
      <c r="D47" s="253">
        <f>D49</f>
        <v>0</v>
      </c>
      <c r="E47" s="94">
        <f>D47/C47*100</f>
        <v>0</v>
      </c>
      <c r="F47" s="51"/>
    </row>
    <row r="48" spans="1:6" x14ac:dyDescent="0.25">
      <c r="A48" s="405"/>
      <c r="B48" s="19" t="s">
        <v>55</v>
      </c>
      <c r="C48" s="94">
        <f>C50+C51</f>
        <v>3839.1</v>
      </c>
      <c r="D48" s="94">
        <f>D50+D51</f>
        <v>1809.4</v>
      </c>
      <c r="E48" s="50">
        <f t="shared" ref="E48:E60" si="3">D48/C48*100</f>
        <v>47.130837956812798</v>
      </c>
      <c r="F48" s="51"/>
    </row>
    <row r="49" spans="1:6" s="1" customFormat="1" x14ac:dyDescent="0.25">
      <c r="A49" s="354" t="s">
        <v>277</v>
      </c>
      <c r="B49" s="6" t="s">
        <v>54</v>
      </c>
      <c r="C49" s="88">
        <v>400</v>
      </c>
      <c r="D49" s="88">
        <v>0</v>
      </c>
      <c r="E49" s="52">
        <v>0</v>
      </c>
      <c r="F49" s="35"/>
    </row>
    <row r="50" spans="1:6" ht="20.25" customHeight="1" x14ac:dyDescent="0.25">
      <c r="A50" s="404"/>
      <c r="B50" s="6" t="s">
        <v>55</v>
      </c>
      <c r="C50" s="90">
        <v>1500</v>
      </c>
      <c r="D50" s="88">
        <v>1500</v>
      </c>
      <c r="E50" s="52">
        <f t="shared" si="3"/>
        <v>100</v>
      </c>
      <c r="F50" s="285"/>
    </row>
    <row r="51" spans="1:6" s="1" customFormat="1" ht="115.5" customHeight="1" x14ac:dyDescent="0.25">
      <c r="A51" s="239" t="s">
        <v>460</v>
      </c>
      <c r="B51" s="6" t="s">
        <v>55</v>
      </c>
      <c r="C51" s="90">
        <v>2339.1</v>
      </c>
      <c r="D51" s="88">
        <v>309.39999999999998</v>
      </c>
      <c r="E51" s="52">
        <f t="shared" si="3"/>
        <v>13.227309649010301</v>
      </c>
      <c r="F51" s="265" t="s">
        <v>478</v>
      </c>
    </row>
    <row r="52" spans="1:6" ht="43.5" customHeight="1" x14ac:dyDescent="0.25">
      <c r="A52" s="120" t="s">
        <v>278</v>
      </c>
      <c r="B52" s="19" t="s">
        <v>55</v>
      </c>
      <c r="C52" s="50">
        <f>C53+C54+C55+C56+C57+C58</f>
        <v>44878.649999999994</v>
      </c>
      <c r="D52" s="50">
        <f>D53+D54+D55+D56+D57+D58</f>
        <v>31422.6</v>
      </c>
      <c r="E52" s="50">
        <f t="shared" si="3"/>
        <v>70.016812003034858</v>
      </c>
      <c r="F52" s="51"/>
    </row>
    <row r="53" spans="1:6" ht="27.75" customHeight="1" x14ac:dyDescent="0.25">
      <c r="A53" s="119" t="s">
        <v>279</v>
      </c>
      <c r="B53" s="6" t="s">
        <v>55</v>
      </c>
      <c r="C53" s="90">
        <v>8942.9</v>
      </c>
      <c r="D53" s="90">
        <v>6658.9</v>
      </c>
      <c r="E53" s="89">
        <f t="shared" si="3"/>
        <v>74.460186293036941</v>
      </c>
      <c r="F53" s="23" t="s">
        <v>373</v>
      </c>
    </row>
    <row r="54" spans="1:6" ht="29.25" customHeight="1" x14ac:dyDescent="0.25">
      <c r="A54" s="119" t="s">
        <v>280</v>
      </c>
      <c r="B54" s="6" t="s">
        <v>55</v>
      </c>
      <c r="C54" s="90">
        <v>2961.7</v>
      </c>
      <c r="D54" s="90">
        <v>2158.6</v>
      </c>
      <c r="E54" s="89">
        <f t="shared" si="3"/>
        <v>72.883816726879829</v>
      </c>
      <c r="F54" s="23" t="s">
        <v>373</v>
      </c>
    </row>
    <row r="55" spans="1:6" ht="54" customHeight="1" x14ac:dyDescent="0.25">
      <c r="A55" s="119" t="s">
        <v>281</v>
      </c>
      <c r="B55" s="6" t="s">
        <v>55</v>
      </c>
      <c r="C55" s="90">
        <v>29529.3</v>
      </c>
      <c r="D55" s="89">
        <v>20436.599999999999</v>
      </c>
      <c r="E55" s="89">
        <f t="shared" si="3"/>
        <v>69.207871503896129</v>
      </c>
      <c r="F55" s="23" t="s">
        <v>373</v>
      </c>
    </row>
    <row r="56" spans="1:6" ht="25.5" x14ac:dyDescent="0.25">
      <c r="A56" s="119" t="s">
        <v>282</v>
      </c>
      <c r="B56" s="6" t="s">
        <v>55</v>
      </c>
      <c r="C56" s="89">
        <v>1057.2</v>
      </c>
      <c r="D56" s="90">
        <v>730.7</v>
      </c>
      <c r="E56" s="89">
        <f t="shared" si="3"/>
        <v>69.116534241392358</v>
      </c>
      <c r="F56" s="23" t="s">
        <v>373</v>
      </c>
    </row>
    <row r="57" spans="1:6" ht="25.5" x14ac:dyDescent="0.25">
      <c r="A57" s="119" t="s">
        <v>283</v>
      </c>
      <c r="B57" s="6" t="s">
        <v>55</v>
      </c>
      <c r="C57" s="89">
        <v>2120.25</v>
      </c>
      <c r="D57" s="90">
        <v>1437.8</v>
      </c>
      <c r="E57" s="89">
        <f t="shared" si="3"/>
        <v>67.812757929489436</v>
      </c>
      <c r="F57" s="23" t="s">
        <v>373</v>
      </c>
    </row>
    <row r="58" spans="1:6" s="1" customFormat="1" ht="38.25" x14ac:dyDescent="0.25">
      <c r="A58" s="299" t="s">
        <v>517</v>
      </c>
      <c r="B58" s="6" t="s">
        <v>55</v>
      </c>
      <c r="C58" s="89">
        <v>267.3</v>
      </c>
      <c r="D58" s="89">
        <v>0</v>
      </c>
      <c r="E58" s="89">
        <f t="shared" si="3"/>
        <v>0</v>
      </c>
      <c r="F58" s="23"/>
    </row>
    <row r="59" spans="1:6" ht="25.5" x14ac:dyDescent="0.25">
      <c r="A59" s="120" t="s">
        <v>284</v>
      </c>
      <c r="B59" s="19" t="s">
        <v>55</v>
      </c>
      <c r="C59" s="94">
        <f>C60</f>
        <v>2852.3</v>
      </c>
      <c r="D59" s="94">
        <f>D60</f>
        <v>1927.8</v>
      </c>
      <c r="E59" s="50">
        <f t="shared" si="3"/>
        <v>67.587560915752192</v>
      </c>
      <c r="F59" s="51"/>
    </row>
    <row r="60" spans="1:6" ht="25.5" x14ac:dyDescent="0.25">
      <c r="A60" s="119" t="s">
        <v>285</v>
      </c>
      <c r="B60" s="6" t="s">
        <v>55</v>
      </c>
      <c r="C60" s="90">
        <v>2852.3</v>
      </c>
      <c r="D60" s="90">
        <v>1927.8</v>
      </c>
      <c r="E60" s="89">
        <f t="shared" si="3"/>
        <v>67.587560915752192</v>
      </c>
      <c r="F60" s="23" t="s">
        <v>373</v>
      </c>
    </row>
  </sheetData>
  <mergeCells count="9">
    <mergeCell ref="A49:A50"/>
    <mergeCell ref="A47:A48"/>
    <mergeCell ref="F42:F44"/>
    <mergeCell ref="A3:E3"/>
    <mergeCell ref="A8:A10"/>
    <mergeCell ref="A11:A12"/>
    <mergeCell ref="A38:A39"/>
    <mergeCell ref="A4:E4"/>
    <mergeCell ref="A43:A44"/>
  </mergeCells>
  <pageMargins left="0.7" right="0.7" top="0.75" bottom="0.75" header="0.3" footer="0.3"/>
  <pageSetup paperSize="9" scale="6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F6" sqref="F6"/>
    </sheetView>
  </sheetViews>
  <sheetFormatPr defaultRowHeight="15" x14ac:dyDescent="0.25"/>
  <cols>
    <col min="1" max="1" width="40.5703125" customWidth="1"/>
    <col min="2" max="2" width="24" customWidth="1"/>
    <col min="3" max="3" width="11.5703125" customWidth="1"/>
    <col min="4" max="4" width="10.42578125" customWidth="1"/>
    <col min="5" max="5" width="11.5703125" customWidth="1"/>
    <col min="6" max="6" width="35" customWidth="1"/>
  </cols>
  <sheetData>
    <row r="1" spans="1:11" x14ac:dyDescent="0.25">
      <c r="A1" s="38"/>
      <c r="B1" s="38"/>
      <c r="C1" s="38"/>
      <c r="D1" s="38"/>
      <c r="E1" s="38"/>
      <c r="F1" s="38"/>
    </row>
    <row r="2" spans="1:11" x14ac:dyDescent="0.25">
      <c r="A2" s="38"/>
      <c r="B2" s="38"/>
      <c r="C2" s="38"/>
      <c r="D2" s="38"/>
      <c r="E2" s="38"/>
      <c r="F2" s="38"/>
    </row>
    <row r="3" spans="1:11" x14ac:dyDescent="0.25">
      <c r="A3" s="337" t="s">
        <v>47</v>
      </c>
      <c r="B3" s="337"/>
      <c r="C3" s="337"/>
      <c r="D3" s="337"/>
      <c r="E3" s="337"/>
      <c r="F3" s="38"/>
    </row>
    <row r="4" spans="1:11" s="1" customFormat="1" x14ac:dyDescent="0.25">
      <c r="A4" s="349" t="s">
        <v>490</v>
      </c>
      <c r="B4" s="349"/>
      <c r="C4" s="349"/>
      <c r="D4" s="349"/>
      <c r="E4" s="349"/>
      <c r="F4" s="38"/>
    </row>
    <row r="5" spans="1:11" x14ac:dyDescent="0.25">
      <c r="A5" s="40"/>
      <c r="B5" s="40"/>
      <c r="C5" s="40"/>
      <c r="D5" s="40"/>
      <c r="E5" s="40"/>
      <c r="F5" s="38"/>
    </row>
    <row r="6" spans="1:11" ht="103.5" customHeight="1" x14ac:dyDescent="0.25">
      <c r="A6" s="117" t="s">
        <v>48</v>
      </c>
      <c r="B6" s="117" t="s">
        <v>49</v>
      </c>
      <c r="C6" s="117" t="s">
        <v>50</v>
      </c>
      <c r="D6" s="117" t="s">
        <v>51</v>
      </c>
      <c r="E6" s="117" t="s">
        <v>52</v>
      </c>
      <c r="F6" s="146" t="s">
        <v>91</v>
      </c>
    </row>
    <row r="7" spans="1:11" x14ac:dyDescent="0.25">
      <c r="A7" s="24">
        <v>1</v>
      </c>
      <c r="B7" s="24">
        <v>2</v>
      </c>
      <c r="C7" s="24">
        <v>3</v>
      </c>
      <c r="D7" s="24">
        <v>4</v>
      </c>
      <c r="E7" s="24">
        <v>5</v>
      </c>
      <c r="F7" s="79"/>
    </row>
    <row r="8" spans="1:11" x14ac:dyDescent="0.25">
      <c r="A8" s="362" t="s">
        <v>288</v>
      </c>
      <c r="B8" s="60" t="s">
        <v>53</v>
      </c>
      <c r="C8" s="180">
        <f>C9+C10</f>
        <v>138058.60000000003</v>
      </c>
      <c r="D8" s="180">
        <f>D9+D10</f>
        <v>95776.829979999995</v>
      </c>
      <c r="E8" s="59">
        <f>D8/C8*100</f>
        <v>69.374041153539125</v>
      </c>
      <c r="F8" s="151"/>
    </row>
    <row r="9" spans="1:11" x14ac:dyDescent="0.25">
      <c r="A9" s="362"/>
      <c r="B9" s="60" t="s">
        <v>54</v>
      </c>
      <c r="C9" s="60">
        <f>C11</f>
        <v>3623.7</v>
      </c>
      <c r="D9" s="59">
        <f>D11</f>
        <v>2468.4783200000002</v>
      </c>
      <c r="E9" s="59">
        <f t="shared" ref="E9:E13" si="0">D9/C9*100</f>
        <v>68.120383033915616</v>
      </c>
      <c r="F9" s="151"/>
    </row>
    <row r="10" spans="1:11" x14ac:dyDescent="0.25">
      <c r="A10" s="362"/>
      <c r="B10" s="60" t="s">
        <v>55</v>
      </c>
      <c r="C10" s="180">
        <f>C12+C13+C17</f>
        <v>134434.90000000002</v>
      </c>
      <c r="D10" s="59">
        <f>D12+D13+D18</f>
        <v>93308.35166</v>
      </c>
      <c r="E10" s="59">
        <f t="shared" si="0"/>
        <v>69.407833575953845</v>
      </c>
      <c r="F10" s="151"/>
      <c r="I10" s="13"/>
    </row>
    <row r="11" spans="1:11" ht="27" customHeight="1" x14ac:dyDescent="0.25">
      <c r="A11" s="348" t="s">
        <v>290</v>
      </c>
      <c r="B11" s="70" t="s">
        <v>54</v>
      </c>
      <c r="C11" s="68">
        <v>3623.7</v>
      </c>
      <c r="D11" s="69">
        <v>2468.4783200000002</v>
      </c>
      <c r="E11" s="69">
        <f t="shared" si="0"/>
        <v>68.120383033915616</v>
      </c>
      <c r="F11" s="408" t="s">
        <v>375</v>
      </c>
    </row>
    <row r="12" spans="1:11" ht="38.25" customHeight="1" x14ac:dyDescent="0.25">
      <c r="A12" s="348"/>
      <c r="B12" s="70" t="s">
        <v>55</v>
      </c>
      <c r="C12" s="69">
        <f>82965.1+110</f>
        <v>83075.100000000006</v>
      </c>
      <c r="D12" s="68">
        <f>59735.02966-42.1</f>
        <v>59692.929660000002</v>
      </c>
      <c r="E12" s="69">
        <f t="shared" si="0"/>
        <v>71.854177316668881</v>
      </c>
      <c r="F12" s="408"/>
    </row>
    <row r="13" spans="1:11" ht="38.25" x14ac:dyDescent="0.25">
      <c r="A13" s="313" t="s">
        <v>291</v>
      </c>
      <c r="B13" s="65" t="s">
        <v>55</v>
      </c>
      <c r="C13" s="65">
        <f>C14+C15+C16</f>
        <v>40450.6</v>
      </c>
      <c r="D13" s="66">
        <f>D14+D15+D16</f>
        <v>25969.222000000002</v>
      </c>
      <c r="E13" s="66">
        <f t="shared" si="0"/>
        <v>64.199843760043123</v>
      </c>
      <c r="F13" s="181"/>
      <c r="I13" s="13"/>
    </row>
    <row r="14" spans="1:11" s="1" customFormat="1" ht="49.5" customHeight="1" x14ac:dyDescent="0.25">
      <c r="A14" s="308" t="s">
        <v>292</v>
      </c>
      <c r="B14" s="24" t="s">
        <v>55</v>
      </c>
      <c r="C14" s="75">
        <v>13034.7</v>
      </c>
      <c r="D14" s="73">
        <v>8797.69</v>
      </c>
      <c r="E14" s="64">
        <f>D14/C14*100</f>
        <v>67.494380384665547</v>
      </c>
      <c r="F14" s="233" t="s">
        <v>375</v>
      </c>
      <c r="I14" s="266"/>
      <c r="J14" s="267"/>
    </row>
    <row r="15" spans="1:11" s="1" customFormat="1" ht="134.25" customHeight="1" x14ac:dyDescent="0.25">
      <c r="A15" s="308" t="s">
        <v>374</v>
      </c>
      <c r="B15" s="24" t="s">
        <v>55</v>
      </c>
      <c r="C15" s="73">
        <f>9874.6+1432.2</f>
        <v>11306.800000000001</v>
      </c>
      <c r="D15" s="73">
        <f>2159.57+2831.072+791.4+478.7</f>
        <v>6260.7419999999993</v>
      </c>
      <c r="E15" s="64">
        <f t="shared" ref="E15:E16" si="1">D15/C15*100</f>
        <v>55.371475572222018</v>
      </c>
      <c r="F15" s="322" t="s">
        <v>488</v>
      </c>
      <c r="I15" s="277"/>
      <c r="J15" s="268"/>
      <c r="K15" s="13"/>
    </row>
    <row r="16" spans="1:11" s="1" customFormat="1" ht="123" customHeight="1" x14ac:dyDescent="0.25">
      <c r="A16" s="308" t="s">
        <v>293</v>
      </c>
      <c r="B16" s="24" t="s">
        <v>55</v>
      </c>
      <c r="C16" s="73">
        <v>16109.1</v>
      </c>
      <c r="D16" s="73">
        <v>10910.79</v>
      </c>
      <c r="E16" s="64">
        <f t="shared" si="1"/>
        <v>67.730599474830996</v>
      </c>
      <c r="F16" s="322" t="s">
        <v>487</v>
      </c>
      <c r="I16" s="277"/>
      <c r="J16" s="268"/>
      <c r="K16" s="13"/>
    </row>
    <row r="17" spans="1:6" ht="25.5" x14ac:dyDescent="0.25">
      <c r="A17" s="313" t="s">
        <v>289</v>
      </c>
      <c r="B17" s="204" t="s">
        <v>55</v>
      </c>
      <c r="C17" s="86">
        <f>C18+C19</f>
        <v>10909.2</v>
      </c>
      <c r="D17" s="86">
        <f>D18+D19</f>
        <v>7697.8</v>
      </c>
      <c r="E17" s="86">
        <f>D17/C17*100</f>
        <v>70.562461042056242</v>
      </c>
      <c r="F17" s="181"/>
    </row>
    <row r="18" spans="1:6" ht="42.75" customHeight="1" x14ac:dyDescent="0.25">
      <c r="A18" s="308" t="s">
        <v>286</v>
      </c>
      <c r="B18" s="72" t="s">
        <v>55</v>
      </c>
      <c r="C18" s="254">
        <f>10909.2-113.3</f>
        <v>10795.900000000001</v>
      </c>
      <c r="D18" s="254">
        <f>7697.8-51.6</f>
        <v>7646.2</v>
      </c>
      <c r="E18" s="115">
        <f t="shared" ref="E18:E19" si="2">D18/C18*100</f>
        <v>70.825035430116984</v>
      </c>
      <c r="F18" s="368" t="s">
        <v>375</v>
      </c>
    </row>
    <row r="19" spans="1:6" ht="18" customHeight="1" x14ac:dyDescent="0.25">
      <c r="A19" s="308" t="s">
        <v>287</v>
      </c>
      <c r="B19" s="72" t="s">
        <v>55</v>
      </c>
      <c r="C19" s="115">
        <v>113.3</v>
      </c>
      <c r="D19" s="254">
        <v>51.6</v>
      </c>
      <c r="E19" s="115">
        <f t="shared" si="2"/>
        <v>45.542806707855256</v>
      </c>
      <c r="F19" s="399"/>
    </row>
  </sheetData>
  <mergeCells count="6">
    <mergeCell ref="F18:F19"/>
    <mergeCell ref="F11:F12"/>
    <mergeCell ref="A3:E3"/>
    <mergeCell ref="A8:A10"/>
    <mergeCell ref="A11:A12"/>
    <mergeCell ref="A4:E4"/>
  </mergeCells>
  <pageMargins left="0.7" right="0.7" top="0.75" bottom="0.75" header="0.3" footer="0.3"/>
  <pageSetup paperSize="9" scale="6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F6" sqref="F6"/>
    </sheetView>
  </sheetViews>
  <sheetFormatPr defaultRowHeight="15" x14ac:dyDescent="0.25"/>
  <cols>
    <col min="1" max="1" width="33.28515625" customWidth="1"/>
    <col min="2" max="2" width="24.140625" customWidth="1"/>
    <col min="3" max="3" width="9.7109375" customWidth="1"/>
    <col min="4" max="5" width="9.42578125" customWidth="1"/>
    <col min="6" max="6" width="36.42578125" customWidth="1"/>
    <col min="9" max="9" width="12.140625" customWidth="1"/>
  </cols>
  <sheetData>
    <row r="1" spans="1:9" x14ac:dyDescent="0.25">
      <c r="A1" s="38"/>
      <c r="B1" s="38"/>
      <c r="C1" s="38"/>
      <c r="D1" s="38"/>
      <c r="E1" s="38"/>
      <c r="F1" s="38"/>
      <c r="G1" s="38"/>
    </row>
    <row r="2" spans="1:9" x14ac:dyDescent="0.25">
      <c r="A2" s="38"/>
      <c r="B2" s="38"/>
      <c r="C2" s="38"/>
      <c r="D2" s="38"/>
      <c r="E2" s="38"/>
      <c r="F2" s="38"/>
      <c r="G2" s="38"/>
    </row>
    <row r="3" spans="1:9" x14ac:dyDescent="0.25">
      <c r="A3" s="337" t="s">
        <v>47</v>
      </c>
      <c r="B3" s="337"/>
      <c r="C3" s="337"/>
      <c r="D3" s="337"/>
      <c r="E3" s="337"/>
      <c r="F3" s="337"/>
      <c r="G3" s="337"/>
    </row>
    <row r="4" spans="1:9" s="1" customFormat="1" x14ac:dyDescent="0.25">
      <c r="A4" s="349" t="s">
        <v>490</v>
      </c>
      <c r="B4" s="349"/>
      <c r="C4" s="349"/>
      <c r="D4" s="349"/>
      <c r="E4" s="349"/>
      <c r="F4" s="39"/>
      <c r="G4" s="39"/>
    </row>
    <row r="5" spans="1:9" x14ac:dyDescent="0.25">
      <c r="A5" s="40"/>
      <c r="B5" s="40"/>
      <c r="C5" s="40"/>
      <c r="D5" s="40"/>
      <c r="E5" s="40"/>
      <c r="F5" s="40"/>
      <c r="G5" s="40"/>
    </row>
    <row r="6" spans="1:9" ht="127.5" x14ac:dyDescent="0.25">
      <c r="A6" s="117" t="s">
        <v>48</v>
      </c>
      <c r="B6" s="117" t="s">
        <v>49</v>
      </c>
      <c r="C6" s="117" t="s">
        <v>50</v>
      </c>
      <c r="D6" s="117" t="s">
        <v>51</v>
      </c>
      <c r="E6" s="117" t="s">
        <v>52</v>
      </c>
      <c r="F6" s="117" t="s">
        <v>295</v>
      </c>
      <c r="G6" s="95"/>
    </row>
    <row r="7" spans="1:9" x14ac:dyDescent="0.25">
      <c r="A7" s="24">
        <v>1</v>
      </c>
      <c r="B7" s="24">
        <v>2</v>
      </c>
      <c r="C7" s="24">
        <v>3</v>
      </c>
      <c r="D7" s="24">
        <v>4</v>
      </c>
      <c r="E7" s="24">
        <v>5</v>
      </c>
      <c r="F7" s="24">
        <v>6</v>
      </c>
      <c r="G7" s="96"/>
    </row>
    <row r="8" spans="1:9" x14ac:dyDescent="0.25">
      <c r="A8" s="362" t="s">
        <v>294</v>
      </c>
      <c r="B8" s="60" t="s">
        <v>53</v>
      </c>
      <c r="C8" s="59">
        <f>C9+C10</f>
        <v>6028.7</v>
      </c>
      <c r="D8" s="59">
        <f>D9+D10</f>
        <v>2274.5</v>
      </c>
      <c r="E8" s="59">
        <f>D8/C8*100</f>
        <v>37.727868362997</v>
      </c>
      <c r="F8" s="362"/>
      <c r="G8" s="97"/>
    </row>
    <row r="9" spans="1:9" x14ac:dyDescent="0.25">
      <c r="A9" s="362"/>
      <c r="B9" s="60" t="s">
        <v>54</v>
      </c>
      <c r="C9" s="59"/>
      <c r="D9" s="59"/>
      <c r="E9" s="59"/>
      <c r="F9" s="362"/>
      <c r="G9" s="97"/>
    </row>
    <row r="10" spans="1:9" ht="48" customHeight="1" x14ac:dyDescent="0.25">
      <c r="A10" s="362"/>
      <c r="B10" s="60" t="s">
        <v>55</v>
      </c>
      <c r="C10" s="59">
        <f>C11+C12+C13+C14</f>
        <v>6028.7</v>
      </c>
      <c r="D10" s="59">
        <f>D11+D12+D13+D14</f>
        <v>2274.5</v>
      </c>
      <c r="E10" s="59">
        <f t="shared" ref="E10:E14" si="0">D10/C10*100</f>
        <v>37.727868362997</v>
      </c>
      <c r="F10" s="362"/>
      <c r="G10" s="97"/>
    </row>
    <row r="11" spans="1:9" ht="63.75" customHeight="1" x14ac:dyDescent="0.25">
      <c r="A11" s="123" t="s">
        <v>296</v>
      </c>
      <c r="B11" s="24" t="s">
        <v>55</v>
      </c>
      <c r="C11" s="64">
        <v>400</v>
      </c>
      <c r="D11" s="75">
        <v>0</v>
      </c>
      <c r="E11" s="73">
        <f t="shared" si="0"/>
        <v>0</v>
      </c>
      <c r="F11" s="257" t="s">
        <v>473</v>
      </c>
      <c r="G11" s="219"/>
      <c r="I11" s="127"/>
    </row>
    <row r="12" spans="1:9" ht="195" customHeight="1" x14ac:dyDescent="0.25">
      <c r="A12" s="123" t="s">
        <v>297</v>
      </c>
      <c r="B12" s="24" t="s">
        <v>55</v>
      </c>
      <c r="C12" s="24">
        <v>1222.8</v>
      </c>
      <c r="D12" s="75">
        <v>0</v>
      </c>
      <c r="E12" s="73">
        <f t="shared" si="0"/>
        <v>0</v>
      </c>
      <c r="F12" s="271" t="s">
        <v>580</v>
      </c>
      <c r="G12" s="219"/>
      <c r="H12" s="220"/>
    </row>
    <row r="13" spans="1:9" ht="82.5" customHeight="1" x14ac:dyDescent="0.25">
      <c r="A13" s="123" t="s">
        <v>298</v>
      </c>
      <c r="B13" s="24" t="s">
        <v>55</v>
      </c>
      <c r="C13" s="64">
        <v>330</v>
      </c>
      <c r="D13" s="75">
        <v>0</v>
      </c>
      <c r="E13" s="73">
        <f t="shared" si="0"/>
        <v>0</v>
      </c>
      <c r="F13" s="257" t="s">
        <v>581</v>
      </c>
      <c r="G13" s="219"/>
    </row>
    <row r="14" spans="1:9" ht="56.25" customHeight="1" x14ac:dyDescent="0.25">
      <c r="A14" s="122" t="s">
        <v>299</v>
      </c>
      <c r="B14" s="24" t="s">
        <v>55</v>
      </c>
      <c r="C14" s="73">
        <v>4075.9</v>
      </c>
      <c r="D14" s="73">
        <v>2274.5</v>
      </c>
      <c r="E14" s="73">
        <f t="shared" si="0"/>
        <v>55.803626192988055</v>
      </c>
      <c r="F14" s="256" t="s">
        <v>300</v>
      </c>
      <c r="G14" s="96"/>
      <c r="H14" s="13"/>
    </row>
  </sheetData>
  <mergeCells count="4">
    <mergeCell ref="A3:G3"/>
    <mergeCell ref="A8:A10"/>
    <mergeCell ref="F8:F10"/>
    <mergeCell ref="A4:E4"/>
  </mergeCells>
  <pageMargins left="0.7" right="0.7" top="0.75" bottom="0.75" header="0.3" footer="0.3"/>
  <pageSetup paperSize="9" scale="7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opLeftCell="A13" workbookViewId="0">
      <selection activeCell="F6" sqref="F6"/>
    </sheetView>
  </sheetViews>
  <sheetFormatPr defaultRowHeight="15" x14ac:dyDescent="0.25"/>
  <cols>
    <col min="1" max="1" width="38.42578125" customWidth="1"/>
    <col min="2" max="2" width="23.42578125" customWidth="1"/>
    <col min="3" max="3" width="10.140625" customWidth="1"/>
    <col min="4" max="4" width="9.28515625" customWidth="1"/>
    <col min="5" max="5" width="9.5703125" customWidth="1"/>
    <col min="6" max="6" width="36.42578125" customWidth="1"/>
  </cols>
  <sheetData>
    <row r="1" spans="1:10" x14ac:dyDescent="0.25">
      <c r="A1" s="337" t="s">
        <v>47</v>
      </c>
      <c r="B1" s="337"/>
      <c r="C1" s="337"/>
      <c r="D1" s="337"/>
      <c r="E1" s="337"/>
      <c r="F1" s="38"/>
    </row>
    <row r="2" spans="1:10" x14ac:dyDescent="0.25">
      <c r="A2" s="349" t="s">
        <v>490</v>
      </c>
      <c r="B2" s="349"/>
      <c r="C2" s="349"/>
      <c r="D2" s="349"/>
      <c r="E2" s="349"/>
      <c r="F2" s="38"/>
    </row>
    <row r="3" spans="1:10" x14ac:dyDescent="0.25">
      <c r="A3" s="40"/>
      <c r="B3" s="40"/>
      <c r="C3" s="40"/>
      <c r="D3" s="40"/>
      <c r="E3" s="40"/>
      <c r="F3" s="38"/>
    </row>
    <row r="4" spans="1:10" ht="127.5" x14ac:dyDescent="0.25">
      <c r="A4" s="122" t="s">
        <v>48</v>
      </c>
      <c r="B4" s="122" t="s">
        <v>49</v>
      </c>
      <c r="C4" s="122" t="s">
        <v>50</v>
      </c>
      <c r="D4" s="122" t="s">
        <v>51</v>
      </c>
      <c r="E4" s="122" t="s">
        <v>52</v>
      </c>
      <c r="F4" s="122" t="s">
        <v>295</v>
      </c>
    </row>
    <row r="5" spans="1:10" x14ac:dyDescent="0.25">
      <c r="A5" s="24">
        <v>1</v>
      </c>
      <c r="B5" s="24">
        <v>2</v>
      </c>
      <c r="C5" s="24">
        <v>3</v>
      </c>
      <c r="D5" s="24">
        <v>4</v>
      </c>
      <c r="E5" s="24">
        <v>5</v>
      </c>
      <c r="F5" s="79">
        <v>6</v>
      </c>
    </row>
    <row r="6" spans="1:10" x14ac:dyDescent="0.25">
      <c r="A6" s="409" t="s">
        <v>308</v>
      </c>
      <c r="B6" s="206" t="s">
        <v>53</v>
      </c>
      <c r="C6" s="206">
        <f>C7+C8</f>
        <v>25835.300000000003</v>
      </c>
      <c r="D6" s="206">
        <f>D7+D8</f>
        <v>5032.9678999999996</v>
      </c>
      <c r="E6" s="207">
        <f>D6/C6*100</f>
        <v>19.480973319450516</v>
      </c>
      <c r="F6" s="208"/>
    </row>
    <row r="7" spans="1:10" x14ac:dyDescent="0.25">
      <c r="A7" s="409"/>
      <c r="B7" s="206" t="s">
        <v>54</v>
      </c>
      <c r="C7" s="206"/>
      <c r="D7" s="207"/>
      <c r="E7" s="207"/>
      <c r="F7" s="208"/>
    </row>
    <row r="8" spans="1:10" x14ac:dyDescent="0.25">
      <c r="A8" s="409"/>
      <c r="B8" s="206" t="s">
        <v>55</v>
      </c>
      <c r="C8" s="207">
        <f>C9+C10+C11+C12+C13+C14+C15+C17+C16</f>
        <v>25835.300000000003</v>
      </c>
      <c r="D8" s="207">
        <f>D9+D10+D11+D12+D13+D14+D15+D17+D16</f>
        <v>5032.9678999999996</v>
      </c>
      <c r="E8" s="207">
        <f t="shared" ref="E8" si="0">D8/C8*100</f>
        <v>19.480973319450516</v>
      </c>
      <c r="F8" s="208"/>
      <c r="H8" s="13"/>
      <c r="J8" s="13"/>
    </row>
    <row r="9" spans="1:10" ht="91.5" customHeight="1" x14ac:dyDescent="0.25">
      <c r="A9" s="308" t="s">
        <v>432</v>
      </c>
      <c r="B9" s="24" t="s">
        <v>55</v>
      </c>
      <c r="C9" s="24">
        <v>6271.7</v>
      </c>
      <c r="D9" s="24">
        <v>0</v>
      </c>
      <c r="E9" s="24">
        <f>D9/C9*100</f>
        <v>0</v>
      </c>
      <c r="F9" s="312" t="s">
        <v>563</v>
      </c>
    </row>
    <row r="10" spans="1:10" ht="60.75" customHeight="1" x14ac:dyDescent="0.25">
      <c r="A10" s="308" t="s">
        <v>309</v>
      </c>
      <c r="B10" s="24" t="s">
        <v>55</v>
      </c>
      <c r="C10" s="24">
        <v>4187.3</v>
      </c>
      <c r="D10" s="24">
        <v>0</v>
      </c>
      <c r="E10" s="24">
        <f t="shared" ref="E10:E18" si="1">D10/C10*100</f>
        <v>0</v>
      </c>
      <c r="F10" s="312" t="s">
        <v>564</v>
      </c>
      <c r="G10" s="1"/>
    </row>
    <row r="11" spans="1:10" ht="169.5" customHeight="1" x14ac:dyDescent="0.25">
      <c r="A11" s="308" t="s">
        <v>310</v>
      </c>
      <c r="B11" s="24" t="s">
        <v>55</v>
      </c>
      <c r="C11" s="75">
        <v>4726.5</v>
      </c>
      <c r="D11" s="114">
        <f>1110.028+36</f>
        <v>1146.028</v>
      </c>
      <c r="E11" s="64">
        <f t="shared" si="1"/>
        <v>24.24686342959907</v>
      </c>
      <c r="F11" s="312" t="s">
        <v>565</v>
      </c>
      <c r="G11" s="1"/>
    </row>
    <row r="12" spans="1:10" ht="80.25" customHeight="1" x14ac:dyDescent="0.25">
      <c r="A12" s="308" t="s">
        <v>431</v>
      </c>
      <c r="B12" s="24" t="s">
        <v>55</v>
      </c>
      <c r="C12" s="24">
        <v>471.6</v>
      </c>
      <c r="D12" s="24">
        <v>0</v>
      </c>
      <c r="E12" s="24">
        <f t="shared" si="1"/>
        <v>0</v>
      </c>
      <c r="F12" s="312" t="s">
        <v>566</v>
      </c>
    </row>
    <row r="13" spans="1:10" ht="32.25" customHeight="1" x14ac:dyDescent="0.25">
      <c r="A13" s="308" t="s">
        <v>311</v>
      </c>
      <c r="B13" s="24" t="s">
        <v>55</v>
      </c>
      <c r="C13" s="73">
        <v>171.9</v>
      </c>
      <c r="D13" s="64">
        <v>78.239900000000006</v>
      </c>
      <c r="E13" s="64">
        <f t="shared" si="1"/>
        <v>45.514776032577082</v>
      </c>
      <c r="F13" s="312" t="s">
        <v>567</v>
      </c>
      <c r="G13" s="1"/>
    </row>
    <row r="14" spans="1:10" ht="79.5" customHeight="1" x14ac:dyDescent="0.25">
      <c r="A14" s="308" t="s">
        <v>312</v>
      </c>
      <c r="B14" s="24" t="s">
        <v>55</v>
      </c>
      <c r="C14" s="73">
        <v>1261.2</v>
      </c>
      <c r="D14" s="24">
        <v>0</v>
      </c>
      <c r="E14" s="24">
        <f t="shared" si="1"/>
        <v>0</v>
      </c>
      <c r="F14" s="308" t="s">
        <v>568</v>
      </c>
      <c r="G14" s="1"/>
    </row>
    <row r="15" spans="1:10" ht="98.25" customHeight="1" x14ac:dyDescent="0.25">
      <c r="A15" s="308" t="s">
        <v>313</v>
      </c>
      <c r="B15" s="24" t="s">
        <v>55</v>
      </c>
      <c r="C15" s="24">
        <v>4476.7</v>
      </c>
      <c r="D15" s="24">
        <v>0</v>
      </c>
      <c r="E15" s="24">
        <f t="shared" si="1"/>
        <v>0</v>
      </c>
      <c r="F15" s="312" t="s">
        <v>569</v>
      </c>
    </row>
    <row r="16" spans="1:10" s="1" customFormat="1" ht="70.5" customHeight="1" x14ac:dyDescent="0.25">
      <c r="A16" s="308" t="s">
        <v>449</v>
      </c>
      <c r="B16" s="24" t="s">
        <v>55</v>
      </c>
      <c r="C16" s="75">
        <v>459.7</v>
      </c>
      <c r="D16" s="24">
        <v>0</v>
      </c>
      <c r="E16" s="24">
        <f t="shared" si="1"/>
        <v>0</v>
      </c>
      <c r="F16" s="308" t="s">
        <v>570</v>
      </c>
    </row>
    <row r="17" spans="1:7" ht="39" customHeight="1" x14ac:dyDescent="0.25">
      <c r="A17" s="308" t="s">
        <v>314</v>
      </c>
      <c r="B17" s="24" t="s">
        <v>55</v>
      </c>
      <c r="C17" s="75">
        <v>3808.7</v>
      </c>
      <c r="D17" s="73">
        <v>3808.7</v>
      </c>
      <c r="E17" s="64">
        <f t="shared" si="1"/>
        <v>100</v>
      </c>
      <c r="F17" s="311"/>
      <c r="G17" s="1"/>
    </row>
    <row r="18" spans="1:7" ht="38.25" x14ac:dyDescent="0.25">
      <c r="A18" s="314" t="s">
        <v>315</v>
      </c>
      <c r="B18" s="206" t="s">
        <v>55</v>
      </c>
      <c r="C18" s="206">
        <f>C20+C21+C22</f>
        <v>2688.4</v>
      </c>
      <c r="D18" s="207">
        <f>D20+D21+D22</f>
        <v>2429.75</v>
      </c>
      <c r="E18" s="207">
        <f t="shared" si="1"/>
        <v>90.379035857759263</v>
      </c>
      <c r="F18" s="208"/>
    </row>
    <row r="19" spans="1:7" ht="15" customHeight="1" x14ac:dyDescent="0.25">
      <c r="A19" s="358" t="s">
        <v>316</v>
      </c>
      <c r="B19" s="24" t="s">
        <v>54</v>
      </c>
      <c r="C19" s="24"/>
      <c r="D19" s="24"/>
      <c r="E19" s="24"/>
      <c r="F19" s="74"/>
    </row>
    <row r="20" spans="1:7" ht="41.25" customHeight="1" x14ac:dyDescent="0.25">
      <c r="A20" s="358"/>
      <c r="B20" s="24" t="s">
        <v>55</v>
      </c>
      <c r="C20" s="24">
        <v>611.70000000000005</v>
      </c>
      <c r="D20" s="75">
        <f>311.7+300</f>
        <v>611.70000000000005</v>
      </c>
      <c r="E20" s="64">
        <f>D20/C20*100</f>
        <v>100</v>
      </c>
      <c r="F20" s="308" t="s">
        <v>462</v>
      </c>
    </row>
    <row r="21" spans="1:7" ht="120" customHeight="1" x14ac:dyDescent="0.25">
      <c r="A21" s="308" t="s">
        <v>571</v>
      </c>
      <c r="B21" s="24" t="s">
        <v>55</v>
      </c>
      <c r="C21" s="24">
        <v>1287.2</v>
      </c>
      <c r="D21" s="73">
        <f>789+239.55</f>
        <v>1028.55</v>
      </c>
      <c r="E21" s="64">
        <f t="shared" ref="E21:E22" si="2">D21/C21*100</f>
        <v>79.905997513983834</v>
      </c>
      <c r="F21" s="308" t="s">
        <v>429</v>
      </c>
    </row>
    <row r="22" spans="1:7" ht="25.5" x14ac:dyDescent="0.25">
      <c r="A22" s="308" t="s">
        <v>317</v>
      </c>
      <c r="B22" s="24" t="s">
        <v>55</v>
      </c>
      <c r="C22" s="24">
        <v>789.5</v>
      </c>
      <c r="D22" s="75">
        <f>379.5+410</f>
        <v>789.5</v>
      </c>
      <c r="E22" s="64">
        <f t="shared" si="2"/>
        <v>100</v>
      </c>
      <c r="F22" s="311" t="s">
        <v>463</v>
      </c>
    </row>
  </sheetData>
  <mergeCells count="4">
    <mergeCell ref="A1:E1"/>
    <mergeCell ref="A6:A8"/>
    <mergeCell ref="A2:E2"/>
    <mergeCell ref="A19:A20"/>
  </mergeCells>
  <pageMargins left="0.7" right="0.7" top="0.75" bottom="0.75" header="0.3" footer="0.3"/>
  <pageSetup paperSize="9" scale="65"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topLeftCell="A7" workbookViewId="0">
      <selection activeCell="F6" sqref="F6"/>
    </sheetView>
  </sheetViews>
  <sheetFormatPr defaultRowHeight="15" x14ac:dyDescent="0.25"/>
  <cols>
    <col min="1" max="1" width="35.5703125" customWidth="1"/>
    <col min="2" max="2" width="23.85546875" customWidth="1"/>
    <col min="3" max="3" width="10.42578125" customWidth="1"/>
    <col min="4" max="4" width="9.85546875" customWidth="1"/>
    <col min="5" max="5" width="9.140625" customWidth="1"/>
    <col min="6" max="6" width="26.7109375" customWidth="1"/>
  </cols>
  <sheetData>
    <row r="1" spans="1:7" x14ac:dyDescent="0.25">
      <c r="A1" s="38"/>
      <c r="B1" s="38"/>
      <c r="C1" s="38"/>
      <c r="D1" s="38"/>
      <c r="E1" s="38"/>
      <c r="F1" s="38"/>
      <c r="G1" s="38"/>
    </row>
    <row r="2" spans="1:7" x14ac:dyDescent="0.25">
      <c r="A2" s="38"/>
      <c r="B2" s="38"/>
      <c r="C2" s="38"/>
      <c r="D2" s="38"/>
      <c r="E2" s="38"/>
      <c r="F2" s="38"/>
      <c r="G2" s="38"/>
    </row>
    <row r="3" spans="1:7" x14ac:dyDescent="0.25">
      <c r="A3" s="337" t="s">
        <v>47</v>
      </c>
      <c r="B3" s="337"/>
      <c r="C3" s="337"/>
      <c r="D3" s="337"/>
      <c r="E3" s="337"/>
      <c r="F3" s="337"/>
      <c r="G3" s="337"/>
    </row>
    <row r="4" spans="1:7" x14ac:dyDescent="0.25">
      <c r="A4" s="349" t="s">
        <v>490</v>
      </c>
      <c r="B4" s="349"/>
      <c r="C4" s="349"/>
      <c r="D4" s="349"/>
      <c r="E4" s="349"/>
      <c r="F4" s="39"/>
      <c r="G4" s="39"/>
    </row>
    <row r="5" spans="1:7" x14ac:dyDescent="0.25">
      <c r="A5" s="40"/>
      <c r="B5" s="40"/>
      <c r="C5" s="40"/>
      <c r="D5" s="40"/>
      <c r="E5" s="40"/>
      <c r="F5" s="40"/>
      <c r="G5" s="40"/>
    </row>
    <row r="6" spans="1:7" ht="114.75" x14ac:dyDescent="0.25">
      <c r="A6" s="28" t="s">
        <v>48</v>
      </c>
      <c r="B6" s="28" t="s">
        <v>49</v>
      </c>
      <c r="C6" s="28" t="s">
        <v>50</v>
      </c>
      <c r="D6" s="28" t="s">
        <v>51</v>
      </c>
      <c r="E6" s="28" t="s">
        <v>52</v>
      </c>
      <c r="F6" s="28" t="s">
        <v>295</v>
      </c>
      <c r="G6" s="95"/>
    </row>
    <row r="7" spans="1:7" x14ac:dyDescent="0.25">
      <c r="A7" s="20">
        <v>1</v>
      </c>
      <c r="B7" s="20">
        <v>2</v>
      </c>
      <c r="C7" s="20">
        <v>3</v>
      </c>
      <c r="D7" s="20">
        <v>4</v>
      </c>
      <c r="E7" s="20">
        <v>5</v>
      </c>
      <c r="F7" s="20">
        <v>6</v>
      </c>
      <c r="G7" s="96"/>
    </row>
    <row r="8" spans="1:7" x14ac:dyDescent="0.25">
      <c r="A8" s="406" t="s">
        <v>376</v>
      </c>
      <c r="B8" s="7" t="s">
        <v>53</v>
      </c>
      <c r="C8" s="31">
        <f>C9+C10</f>
        <v>155</v>
      </c>
      <c r="D8" s="31">
        <f>D9+D10</f>
        <v>0</v>
      </c>
      <c r="E8" s="31">
        <f>D8/C8*100</f>
        <v>0</v>
      </c>
      <c r="F8" s="406"/>
      <c r="G8" s="97"/>
    </row>
    <row r="9" spans="1:7" x14ac:dyDescent="0.25">
      <c r="A9" s="406"/>
      <c r="B9" s="7" t="s">
        <v>54</v>
      </c>
      <c r="C9" s="31"/>
      <c r="D9" s="31"/>
      <c r="E9" s="31"/>
      <c r="F9" s="406"/>
      <c r="G9" s="97"/>
    </row>
    <row r="10" spans="1:7" x14ac:dyDescent="0.25">
      <c r="A10" s="406"/>
      <c r="B10" s="7" t="s">
        <v>55</v>
      </c>
      <c r="C10" s="31">
        <f>C12</f>
        <v>155</v>
      </c>
      <c r="D10" s="31">
        <f>D12</f>
        <v>0</v>
      </c>
      <c r="E10" s="31">
        <f t="shared" ref="E10:E12" si="0">D10/C10*100</f>
        <v>0</v>
      </c>
      <c r="F10" s="406"/>
      <c r="G10" s="97"/>
    </row>
    <row r="11" spans="1:7" ht="27" customHeight="1" x14ac:dyDescent="0.25">
      <c r="A11" s="358" t="s">
        <v>377</v>
      </c>
      <c r="B11" s="24"/>
      <c r="C11" s="24"/>
      <c r="D11" s="24"/>
      <c r="E11" s="73"/>
      <c r="F11" s="398" t="s">
        <v>446</v>
      </c>
      <c r="G11" s="96"/>
    </row>
    <row r="12" spans="1:7" ht="180" customHeight="1" x14ac:dyDescent="0.25">
      <c r="A12" s="358"/>
      <c r="B12" s="24" t="s">
        <v>55</v>
      </c>
      <c r="C12" s="64">
        <v>155</v>
      </c>
      <c r="D12" s="24">
        <v>0</v>
      </c>
      <c r="E12" s="73">
        <f t="shared" si="0"/>
        <v>0</v>
      </c>
      <c r="F12" s="398"/>
      <c r="G12" s="96"/>
    </row>
  </sheetData>
  <mergeCells count="6">
    <mergeCell ref="A3:G3"/>
    <mergeCell ref="A4:E4"/>
    <mergeCell ref="A8:A10"/>
    <mergeCell ref="F8:F10"/>
    <mergeCell ref="A11:A12"/>
    <mergeCell ref="F11:F12"/>
  </mergeCells>
  <pageMargins left="0.7" right="0.7" top="0.75" bottom="0.75" header="0.3" footer="0.3"/>
  <pageSetup paperSize="9" scale="7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F6" sqref="F6"/>
    </sheetView>
  </sheetViews>
  <sheetFormatPr defaultRowHeight="15" x14ac:dyDescent="0.25"/>
  <cols>
    <col min="1" max="1" width="39.85546875" customWidth="1"/>
    <col min="2" max="2" width="23.7109375" customWidth="1"/>
    <col min="3" max="3" width="11.28515625" customWidth="1"/>
    <col min="4" max="4" width="10.85546875" customWidth="1"/>
    <col min="5" max="5" width="12.28515625" customWidth="1"/>
    <col min="6" max="6" width="25" customWidth="1"/>
  </cols>
  <sheetData>
    <row r="1" spans="1:6" x14ac:dyDescent="0.25">
      <c r="A1" s="337" t="s">
        <v>47</v>
      </c>
      <c r="B1" s="337"/>
      <c r="C1" s="337"/>
      <c r="D1" s="337"/>
      <c r="E1" s="337"/>
      <c r="F1" s="38"/>
    </row>
    <row r="2" spans="1:6" s="1" customFormat="1" x14ac:dyDescent="0.25">
      <c r="A2" s="349" t="s">
        <v>490</v>
      </c>
      <c r="B2" s="349"/>
      <c r="C2" s="349"/>
      <c r="D2" s="349"/>
      <c r="E2" s="349"/>
      <c r="F2" s="38"/>
    </row>
    <row r="3" spans="1:6" x14ac:dyDescent="0.25">
      <c r="A3" s="40"/>
      <c r="B3" s="40"/>
      <c r="C3" s="40"/>
      <c r="D3" s="40"/>
      <c r="E3" s="40"/>
      <c r="F3" s="38"/>
    </row>
    <row r="4" spans="1:6" ht="102" x14ac:dyDescent="0.25">
      <c r="A4" s="122" t="s">
        <v>48</v>
      </c>
      <c r="B4" s="122" t="s">
        <v>49</v>
      </c>
      <c r="C4" s="122" t="s">
        <v>50</v>
      </c>
      <c r="D4" s="122" t="s">
        <v>378</v>
      </c>
      <c r="E4" s="122" t="s">
        <v>52</v>
      </c>
      <c r="F4" s="122" t="s">
        <v>337</v>
      </c>
    </row>
    <row r="5" spans="1:6" x14ac:dyDescent="0.25">
      <c r="A5" s="24">
        <v>1</v>
      </c>
      <c r="B5" s="24">
        <v>2</v>
      </c>
      <c r="C5" s="24">
        <v>3</v>
      </c>
      <c r="D5" s="24">
        <v>4</v>
      </c>
      <c r="E5" s="24">
        <v>5</v>
      </c>
      <c r="F5" s="74"/>
    </row>
    <row r="6" spans="1:6" x14ac:dyDescent="0.25">
      <c r="A6" s="410" t="s">
        <v>379</v>
      </c>
      <c r="B6" s="116" t="s">
        <v>53</v>
      </c>
      <c r="C6" s="118">
        <f>C7+C8</f>
        <v>10550.6</v>
      </c>
      <c r="D6" s="118">
        <f>D7+D8</f>
        <v>8336.7279999999992</v>
      </c>
      <c r="E6" s="118">
        <f>D6/C6*100</f>
        <v>79.016624646939505</v>
      </c>
      <c r="F6" s="410"/>
    </row>
    <row r="7" spans="1:6" x14ac:dyDescent="0.25">
      <c r="A7" s="411"/>
      <c r="B7" s="116" t="s">
        <v>54</v>
      </c>
      <c r="C7" s="116"/>
      <c r="D7" s="118"/>
      <c r="E7" s="118"/>
      <c r="F7" s="412"/>
    </row>
    <row r="8" spans="1:6" ht="36" customHeight="1" x14ac:dyDescent="0.25">
      <c r="A8" s="411"/>
      <c r="B8" s="116" t="s">
        <v>55</v>
      </c>
      <c r="C8" s="118">
        <f>C9+C10+C11+C12+C13+C14+C15+C16+C17+C18</f>
        <v>10550.6</v>
      </c>
      <c r="D8" s="118">
        <f>D9+D10+D11+D12+D13+D14+D15+D16+D17+D18</f>
        <v>8336.7279999999992</v>
      </c>
      <c r="E8" s="118">
        <f t="shared" ref="E8" si="0">D8/C8*100</f>
        <v>79.016624646939505</v>
      </c>
      <c r="F8" s="412"/>
    </row>
    <row r="9" spans="1:6" ht="98.25" customHeight="1" x14ac:dyDescent="0.25">
      <c r="A9" s="122" t="s">
        <v>380</v>
      </c>
      <c r="B9" s="24" t="s">
        <v>55</v>
      </c>
      <c r="C9" s="24">
        <v>1034.3</v>
      </c>
      <c r="D9" s="64">
        <v>1034.3399999999999</v>
      </c>
      <c r="E9" s="64">
        <f t="shared" ref="E9" si="1">D9/C9*100</f>
        <v>100.00386734989848</v>
      </c>
      <c r="F9" s="128"/>
    </row>
    <row r="10" spans="1:6" ht="29.25" customHeight="1" x14ac:dyDescent="0.25">
      <c r="A10" s="122" t="s">
        <v>381</v>
      </c>
      <c r="B10" s="24" t="s">
        <v>55</v>
      </c>
      <c r="C10" s="24">
        <v>133.30000000000001</v>
      </c>
      <c r="D10" s="24">
        <v>133.30000000000001</v>
      </c>
      <c r="E10" s="64">
        <f t="shared" ref="E10" si="2">D10/C10*100</f>
        <v>100</v>
      </c>
      <c r="F10" s="128"/>
    </row>
    <row r="11" spans="1:6" ht="25.5" x14ac:dyDescent="0.25">
      <c r="A11" s="123" t="s">
        <v>382</v>
      </c>
      <c r="B11" s="24" t="s">
        <v>55</v>
      </c>
      <c r="C11" s="75">
        <v>158.4</v>
      </c>
      <c r="D11" s="73">
        <v>74.319999999999993</v>
      </c>
      <c r="E11" s="64">
        <f t="shared" ref="E11" si="3">D11/C11*100</f>
        <v>46.91919191919191</v>
      </c>
      <c r="F11" s="128"/>
    </row>
    <row r="12" spans="1:6" ht="38.25" x14ac:dyDescent="0.25">
      <c r="A12" s="122" t="s">
        <v>383</v>
      </c>
      <c r="B12" s="24" t="s">
        <v>55</v>
      </c>
      <c r="C12" s="24">
        <v>68.400000000000006</v>
      </c>
      <c r="D12" s="64">
        <v>68.400000000000006</v>
      </c>
      <c r="E12" s="64">
        <f t="shared" ref="E12" si="4">D12/C12*100</f>
        <v>100</v>
      </c>
      <c r="F12" s="128"/>
    </row>
    <row r="13" spans="1:6" ht="51" x14ac:dyDescent="0.25">
      <c r="A13" s="122" t="s">
        <v>384</v>
      </c>
      <c r="B13" s="24" t="s">
        <v>55</v>
      </c>
      <c r="C13" s="64">
        <v>50</v>
      </c>
      <c r="D13" s="64">
        <v>50</v>
      </c>
      <c r="E13" s="64">
        <f t="shared" ref="E13" si="5">D13/C13*100</f>
        <v>100</v>
      </c>
      <c r="F13" s="128"/>
    </row>
    <row r="14" spans="1:6" ht="38.25" x14ac:dyDescent="0.25">
      <c r="A14" s="122" t="s">
        <v>385</v>
      </c>
      <c r="B14" s="24" t="s">
        <v>55</v>
      </c>
      <c r="C14" s="24">
        <v>88.8</v>
      </c>
      <c r="D14" s="24">
        <v>88.8</v>
      </c>
      <c r="E14" s="64">
        <f t="shared" ref="E14" si="6">D14/C14*100</f>
        <v>100</v>
      </c>
      <c r="F14" s="128"/>
    </row>
    <row r="15" spans="1:6" ht="38.25" x14ac:dyDescent="0.25">
      <c r="A15" s="122" t="s">
        <v>386</v>
      </c>
      <c r="B15" s="24" t="s">
        <v>55</v>
      </c>
      <c r="C15" s="64">
        <v>378</v>
      </c>
      <c r="D15" s="64">
        <v>378</v>
      </c>
      <c r="E15" s="64">
        <f t="shared" ref="E15" si="7">D15/C15*100</f>
        <v>100</v>
      </c>
      <c r="F15" s="128"/>
    </row>
    <row r="16" spans="1:6" ht="38.25" x14ac:dyDescent="0.25">
      <c r="A16" s="122" t="s">
        <v>387</v>
      </c>
      <c r="B16" s="24" t="s">
        <v>55</v>
      </c>
      <c r="C16" s="64">
        <v>70</v>
      </c>
      <c r="D16" s="64">
        <v>70</v>
      </c>
      <c r="E16" s="64">
        <f t="shared" ref="E16" si="8">D16/C16*100</f>
        <v>100</v>
      </c>
      <c r="F16" s="128"/>
    </row>
    <row r="17" spans="1:7" ht="69" customHeight="1" x14ac:dyDescent="0.25">
      <c r="A17" s="122" t="s">
        <v>388</v>
      </c>
      <c r="B17" s="24" t="s">
        <v>55</v>
      </c>
      <c r="C17" s="24">
        <v>8519.4</v>
      </c>
      <c r="D17" s="73">
        <v>6389.5680000000002</v>
      </c>
      <c r="E17" s="64">
        <f t="shared" ref="E17" si="9">D17/C17*100</f>
        <v>75.000211282484685</v>
      </c>
      <c r="F17" s="128" t="s">
        <v>375</v>
      </c>
      <c r="G17" s="1"/>
    </row>
    <row r="18" spans="1:7" ht="63.75" x14ac:dyDescent="0.25">
      <c r="A18" s="122" t="s">
        <v>389</v>
      </c>
      <c r="B18" s="24" t="s">
        <v>55</v>
      </c>
      <c r="C18" s="64">
        <v>50</v>
      </c>
      <c r="D18" s="64">
        <v>50</v>
      </c>
      <c r="E18" s="64">
        <f t="shared" ref="E18" si="10">D18/C18*100</f>
        <v>100</v>
      </c>
      <c r="F18" s="128"/>
    </row>
  </sheetData>
  <mergeCells count="4">
    <mergeCell ref="A1:E1"/>
    <mergeCell ref="A6:A8"/>
    <mergeCell ref="F6:F8"/>
    <mergeCell ref="A2:E2"/>
  </mergeCells>
  <pageMargins left="0.7" right="0.7" top="0.75" bottom="0.75"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7" workbookViewId="0">
      <selection activeCell="F6" sqref="F6"/>
    </sheetView>
  </sheetViews>
  <sheetFormatPr defaultRowHeight="15" x14ac:dyDescent="0.25"/>
  <cols>
    <col min="1" max="1" width="35.85546875" customWidth="1"/>
    <col min="2" max="2" width="23" customWidth="1"/>
    <col min="3" max="3" width="9.42578125" customWidth="1"/>
    <col min="4" max="4" width="9.140625" customWidth="1"/>
    <col min="5" max="5" width="9.28515625" customWidth="1"/>
    <col min="6" max="6" width="25" customWidth="1"/>
  </cols>
  <sheetData>
    <row r="1" spans="1:6" s="1" customFormat="1" x14ac:dyDescent="0.25">
      <c r="A1" s="38"/>
      <c r="B1" s="38"/>
      <c r="C1" s="38"/>
      <c r="D1" s="38"/>
      <c r="E1" s="38"/>
      <c r="F1" s="38"/>
    </row>
    <row r="2" spans="1:6" x14ac:dyDescent="0.25">
      <c r="A2" s="337" t="s">
        <v>47</v>
      </c>
      <c r="B2" s="337"/>
      <c r="C2" s="337"/>
      <c r="D2" s="337"/>
      <c r="E2" s="337"/>
      <c r="F2" s="38"/>
    </row>
    <row r="3" spans="1:6" s="1" customFormat="1" x14ac:dyDescent="0.25">
      <c r="A3" s="39"/>
      <c r="B3" s="238" t="s">
        <v>490</v>
      </c>
      <c r="C3" s="39"/>
      <c r="D3" s="39"/>
      <c r="E3" s="39"/>
      <c r="F3" s="38"/>
    </row>
    <row r="4" spans="1:6" x14ac:dyDescent="0.25">
      <c r="A4" s="40"/>
      <c r="B4" s="40"/>
      <c r="C4" s="40"/>
      <c r="D4" s="40"/>
      <c r="E4" s="40"/>
      <c r="F4" s="38"/>
    </row>
    <row r="5" spans="1:6" ht="101.25" customHeight="1" x14ac:dyDescent="0.25">
      <c r="A5" s="121" t="s">
        <v>48</v>
      </c>
      <c r="B5" s="28" t="s">
        <v>49</v>
      </c>
      <c r="C5" s="28" t="s">
        <v>50</v>
      </c>
      <c r="D5" s="28" t="s">
        <v>51</v>
      </c>
      <c r="E5" s="28" t="s">
        <v>52</v>
      </c>
      <c r="F5" s="14" t="s">
        <v>91</v>
      </c>
    </row>
    <row r="6" spans="1:6" x14ac:dyDescent="0.25">
      <c r="A6" s="20">
        <v>1</v>
      </c>
      <c r="B6" s="20">
        <v>2</v>
      </c>
      <c r="C6" s="20">
        <v>3</v>
      </c>
      <c r="D6" s="20">
        <v>4</v>
      </c>
      <c r="E6" s="20">
        <v>5</v>
      </c>
      <c r="F6" s="26">
        <v>6</v>
      </c>
    </row>
    <row r="7" spans="1:6" x14ac:dyDescent="0.25">
      <c r="A7" s="332" t="s">
        <v>60</v>
      </c>
      <c r="B7" s="105" t="s">
        <v>53</v>
      </c>
      <c r="C7" s="105">
        <f>C8+C9</f>
        <v>0</v>
      </c>
      <c r="D7" s="105">
        <f>D8+D9</f>
        <v>0</v>
      </c>
      <c r="E7" s="105">
        <v>0</v>
      </c>
      <c r="F7" s="74"/>
    </row>
    <row r="8" spans="1:6" x14ac:dyDescent="0.25">
      <c r="A8" s="332"/>
      <c r="B8" s="142" t="s">
        <v>54</v>
      </c>
      <c r="C8" s="105"/>
      <c r="D8" s="105"/>
      <c r="E8" s="105"/>
      <c r="F8" s="74"/>
    </row>
    <row r="9" spans="1:6" ht="26.25" customHeight="1" x14ac:dyDescent="0.25">
      <c r="A9" s="332"/>
      <c r="B9" s="142" t="s">
        <v>55</v>
      </c>
      <c r="C9" s="105">
        <f>C10+C11</f>
        <v>0</v>
      </c>
      <c r="D9" s="105">
        <f>D10+D11</f>
        <v>0</v>
      </c>
      <c r="E9" s="105">
        <v>0</v>
      </c>
      <c r="F9" s="74"/>
    </row>
    <row r="10" spans="1:6" ht="155.25" customHeight="1" x14ac:dyDescent="0.25">
      <c r="A10" s="101" t="s">
        <v>113</v>
      </c>
      <c r="B10" s="143" t="s">
        <v>55</v>
      </c>
      <c r="C10" s="24">
        <v>0</v>
      </c>
      <c r="D10" s="24">
        <v>0</v>
      </c>
      <c r="E10" s="24">
        <v>0</v>
      </c>
      <c r="F10" s="293" t="s">
        <v>501</v>
      </c>
    </row>
    <row r="11" spans="1:6" ht="117" customHeight="1" x14ac:dyDescent="0.25">
      <c r="A11" s="101" t="s">
        <v>114</v>
      </c>
      <c r="B11" s="143" t="s">
        <v>55</v>
      </c>
      <c r="C11" s="75">
        <v>0</v>
      </c>
      <c r="D11" s="24">
        <v>0</v>
      </c>
      <c r="E11" s="24">
        <v>0</v>
      </c>
      <c r="F11" s="213" t="s">
        <v>450</v>
      </c>
    </row>
    <row r="12" spans="1:6" x14ac:dyDescent="0.25">
      <c r="A12" s="340" t="s">
        <v>61</v>
      </c>
      <c r="B12" s="144" t="s">
        <v>53</v>
      </c>
      <c r="C12" s="66">
        <f>C13+C14</f>
        <v>0</v>
      </c>
      <c r="D12" s="66">
        <f>D13+D14</f>
        <v>0</v>
      </c>
      <c r="E12" s="65">
        <v>0</v>
      </c>
      <c r="F12" s="145"/>
    </row>
    <row r="13" spans="1:6" ht="15.75" customHeight="1" x14ac:dyDescent="0.25">
      <c r="A13" s="341"/>
      <c r="B13" s="144" t="s">
        <v>54</v>
      </c>
      <c r="C13" s="65"/>
      <c r="D13" s="65">
        <v>0</v>
      </c>
      <c r="E13" s="65"/>
      <c r="F13" s="145"/>
    </row>
    <row r="14" spans="1:6" ht="33.75" customHeight="1" x14ac:dyDescent="0.25">
      <c r="A14" s="342"/>
      <c r="B14" s="144" t="s">
        <v>55</v>
      </c>
      <c r="C14" s="66">
        <f>C15</f>
        <v>0</v>
      </c>
      <c r="D14" s="65">
        <v>0</v>
      </c>
      <c r="E14" s="65">
        <v>0</v>
      </c>
      <c r="F14" s="145"/>
    </row>
    <row r="15" spans="1:6" ht="66.75" customHeight="1" x14ac:dyDescent="0.25">
      <c r="A15" s="100" t="s">
        <v>62</v>
      </c>
      <c r="B15" s="143" t="s">
        <v>55</v>
      </c>
      <c r="C15" s="24">
        <v>0</v>
      </c>
      <c r="D15" s="24">
        <v>0</v>
      </c>
      <c r="E15" s="24">
        <v>0</v>
      </c>
      <c r="F15" s="293" t="s">
        <v>502</v>
      </c>
    </row>
  </sheetData>
  <mergeCells count="3">
    <mergeCell ref="A2:E2"/>
    <mergeCell ref="A7:A9"/>
    <mergeCell ref="A12:A14"/>
  </mergeCells>
  <pageMargins left="0.7" right="0.7" top="0.75" bottom="0.75" header="0.3" footer="0.3"/>
  <pageSetup paperSize="9" scale="7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topLeftCell="A7" workbookViewId="0">
      <selection activeCell="F6" sqref="F6"/>
    </sheetView>
  </sheetViews>
  <sheetFormatPr defaultRowHeight="15" x14ac:dyDescent="0.25"/>
  <cols>
    <col min="1" max="1" width="42.85546875" customWidth="1"/>
    <col min="2" max="2" width="24.28515625" customWidth="1"/>
    <col min="3" max="3" width="12.7109375" customWidth="1"/>
    <col min="4" max="5" width="10.5703125" customWidth="1"/>
    <col min="6" max="6" width="25.28515625" customWidth="1"/>
  </cols>
  <sheetData>
    <row r="1" spans="1:6" x14ac:dyDescent="0.25">
      <c r="A1" s="337" t="s">
        <v>395</v>
      </c>
      <c r="B1" s="337"/>
      <c r="C1" s="337"/>
      <c r="D1" s="337"/>
      <c r="E1" s="337"/>
      <c r="F1" s="38"/>
    </row>
    <row r="2" spans="1:6" s="1" customFormat="1" x14ac:dyDescent="0.25">
      <c r="A2" s="349" t="s">
        <v>490</v>
      </c>
      <c r="B2" s="349"/>
      <c r="C2" s="349"/>
      <c r="D2" s="349"/>
      <c r="E2" s="349"/>
      <c r="F2" s="38"/>
    </row>
    <row r="3" spans="1:6" x14ac:dyDescent="0.25">
      <c r="A3" s="40"/>
      <c r="B3" s="40"/>
      <c r="C3" s="40"/>
      <c r="D3" s="40"/>
      <c r="E3" s="40"/>
      <c r="F3" s="38"/>
    </row>
    <row r="4" spans="1:6" ht="102" x14ac:dyDescent="0.25">
      <c r="A4" s="21" t="s">
        <v>48</v>
      </c>
      <c r="B4" s="21" t="s">
        <v>49</v>
      </c>
      <c r="C4" s="21" t="s">
        <v>50</v>
      </c>
      <c r="D4" s="21" t="s">
        <v>51</v>
      </c>
      <c r="E4" s="21" t="s">
        <v>52</v>
      </c>
      <c r="F4" s="21" t="s">
        <v>337</v>
      </c>
    </row>
    <row r="5" spans="1:6" x14ac:dyDescent="0.25">
      <c r="A5" s="20">
        <v>1</v>
      </c>
      <c r="B5" s="20">
        <v>2</v>
      </c>
      <c r="C5" s="20">
        <v>3</v>
      </c>
      <c r="D5" s="20">
        <v>4</v>
      </c>
      <c r="E5" s="20">
        <v>5</v>
      </c>
      <c r="F5" s="36">
        <v>6</v>
      </c>
    </row>
    <row r="6" spans="1:6" x14ac:dyDescent="0.25">
      <c r="A6" s="410" t="s">
        <v>390</v>
      </c>
      <c r="B6" s="18" t="s">
        <v>53</v>
      </c>
      <c r="C6" s="18">
        <f>C8</f>
        <v>8132.3</v>
      </c>
      <c r="D6" s="34">
        <f>D8</f>
        <v>6399.0069899999999</v>
      </c>
      <c r="E6" s="63">
        <f>D6/C6*100</f>
        <v>78.686312482323572</v>
      </c>
      <c r="F6" s="62"/>
    </row>
    <row r="7" spans="1:6" x14ac:dyDescent="0.25">
      <c r="A7" s="411"/>
      <c r="B7" s="18" t="s">
        <v>54</v>
      </c>
      <c r="C7" s="18"/>
      <c r="D7" s="34"/>
      <c r="E7" s="18"/>
      <c r="F7" s="62"/>
    </row>
    <row r="8" spans="1:6" ht="28.5" customHeight="1" x14ac:dyDescent="0.25">
      <c r="A8" s="411"/>
      <c r="B8" s="18" t="s">
        <v>55</v>
      </c>
      <c r="C8" s="63">
        <f>C9+C10+C11+C12+C13</f>
        <v>8132.3</v>
      </c>
      <c r="D8" s="34">
        <f>D9+D10+D11+D12+D13</f>
        <v>6399.0069899999999</v>
      </c>
      <c r="E8" s="63">
        <f t="shared" ref="E8:E10" si="0">D8/C8*100</f>
        <v>78.686312482323572</v>
      </c>
      <c r="F8" s="62"/>
    </row>
    <row r="9" spans="1:6" ht="40.5" customHeight="1" x14ac:dyDescent="0.25">
      <c r="A9" s="307" t="s">
        <v>391</v>
      </c>
      <c r="B9" s="6" t="s">
        <v>55</v>
      </c>
      <c r="C9" s="33">
        <v>423.5</v>
      </c>
      <c r="D9" s="37">
        <v>137.70799</v>
      </c>
      <c r="E9" s="33">
        <f t="shared" si="0"/>
        <v>32.516644628099172</v>
      </c>
      <c r="F9" s="316" t="s">
        <v>525</v>
      </c>
    </row>
    <row r="10" spans="1:6" ht="65.25" customHeight="1" x14ac:dyDescent="0.25">
      <c r="A10" s="307" t="s">
        <v>392</v>
      </c>
      <c r="B10" s="6" t="s">
        <v>55</v>
      </c>
      <c r="C10" s="33">
        <f>576.98+449.22</f>
        <v>1026.2</v>
      </c>
      <c r="D10" s="37">
        <f>223.173+449.22</f>
        <v>672.39300000000003</v>
      </c>
      <c r="E10" s="33">
        <f t="shared" si="0"/>
        <v>65.522607678815049</v>
      </c>
      <c r="F10" s="311" t="s">
        <v>524</v>
      </c>
    </row>
    <row r="11" spans="1:6" ht="43.5" customHeight="1" x14ac:dyDescent="0.25">
      <c r="A11" s="307" t="s">
        <v>393</v>
      </c>
      <c r="B11" s="6" t="s">
        <v>55</v>
      </c>
      <c r="C11" s="33">
        <v>121</v>
      </c>
      <c r="D11" s="37">
        <v>121</v>
      </c>
      <c r="E11" s="33">
        <f>D11/C11*100</f>
        <v>100</v>
      </c>
      <c r="F11" s="23" t="s">
        <v>396</v>
      </c>
    </row>
    <row r="12" spans="1:6" ht="93.75" customHeight="1" x14ac:dyDescent="0.25">
      <c r="A12" s="307" t="s">
        <v>394</v>
      </c>
      <c r="B12" s="6" t="s">
        <v>55</v>
      </c>
      <c r="C12" s="33">
        <v>6456.6</v>
      </c>
      <c r="D12" s="37">
        <v>5467.9059999999999</v>
      </c>
      <c r="E12" s="33">
        <f>D12/C12*100</f>
        <v>84.687079887247151</v>
      </c>
      <c r="F12" s="23" t="s">
        <v>526</v>
      </c>
    </row>
    <row r="13" spans="1:6" ht="39" x14ac:dyDescent="0.25">
      <c r="A13" s="30" t="s">
        <v>410</v>
      </c>
      <c r="B13" s="6" t="s">
        <v>55</v>
      </c>
      <c r="C13" s="98">
        <v>105</v>
      </c>
      <c r="D13" s="264">
        <v>0</v>
      </c>
      <c r="E13" s="264">
        <f>D13/C13*100</f>
        <v>0</v>
      </c>
      <c r="F13" s="315" t="s">
        <v>527</v>
      </c>
    </row>
    <row r="14" spans="1:6" x14ac:dyDescent="0.25">
      <c r="F14" s="17"/>
    </row>
    <row r="15" spans="1:6" x14ac:dyDescent="0.25">
      <c r="F15" s="17"/>
    </row>
    <row r="16" spans="1:6" x14ac:dyDescent="0.25">
      <c r="F16" s="17"/>
    </row>
    <row r="17" spans="6:6" x14ac:dyDescent="0.25">
      <c r="F17" s="17"/>
    </row>
  </sheetData>
  <mergeCells count="3">
    <mergeCell ref="A2:E2"/>
    <mergeCell ref="A1:E1"/>
    <mergeCell ref="A6:A8"/>
  </mergeCells>
  <pageMargins left="0.70866141732283472" right="0.70866141732283472" top="0.74803149606299213" bottom="0.74803149606299213" header="0.31496062992125984" footer="0.31496062992125984"/>
  <pageSetup paperSize="9" scale="6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F6" sqref="F6"/>
    </sheetView>
  </sheetViews>
  <sheetFormatPr defaultRowHeight="15" x14ac:dyDescent="0.25"/>
  <cols>
    <col min="1" max="1" width="36.5703125" customWidth="1"/>
    <col min="2" max="2" width="23.7109375" customWidth="1"/>
    <col min="3" max="3" width="12" customWidth="1"/>
    <col min="4" max="4" width="10.42578125" customWidth="1"/>
    <col min="5" max="5" width="10.28515625" customWidth="1"/>
    <col min="6" max="6" width="29.140625" customWidth="1"/>
  </cols>
  <sheetData>
    <row r="1" spans="1:6" x14ac:dyDescent="0.25">
      <c r="A1" s="337" t="s">
        <v>395</v>
      </c>
      <c r="B1" s="337"/>
      <c r="C1" s="337"/>
      <c r="D1" s="337"/>
      <c r="E1" s="337"/>
      <c r="F1" s="38"/>
    </row>
    <row r="2" spans="1:6" x14ac:dyDescent="0.25">
      <c r="A2" s="349" t="s">
        <v>490</v>
      </c>
      <c r="B2" s="349"/>
      <c r="C2" s="349"/>
      <c r="D2" s="349"/>
      <c r="E2" s="349"/>
      <c r="F2" s="38"/>
    </row>
    <row r="3" spans="1:6" x14ac:dyDescent="0.25">
      <c r="A3" s="40"/>
      <c r="B3" s="40"/>
      <c r="C3" s="40"/>
      <c r="D3" s="40"/>
      <c r="E3" s="40"/>
      <c r="F3" s="38"/>
    </row>
    <row r="4" spans="1:6" ht="102" x14ac:dyDescent="0.25">
      <c r="A4" s="21" t="s">
        <v>48</v>
      </c>
      <c r="B4" s="21" t="s">
        <v>49</v>
      </c>
      <c r="C4" s="21" t="s">
        <v>50</v>
      </c>
      <c r="D4" s="21" t="s">
        <v>51</v>
      </c>
      <c r="E4" s="21" t="s">
        <v>52</v>
      </c>
      <c r="F4" s="21" t="s">
        <v>337</v>
      </c>
    </row>
    <row r="5" spans="1:6" x14ac:dyDescent="0.25">
      <c r="A5" s="20">
        <v>1</v>
      </c>
      <c r="B5" s="20">
        <v>2</v>
      </c>
      <c r="C5" s="20">
        <v>3</v>
      </c>
      <c r="D5" s="20">
        <v>4</v>
      </c>
      <c r="E5" s="20">
        <v>5</v>
      </c>
      <c r="F5" s="36">
        <v>6</v>
      </c>
    </row>
    <row r="6" spans="1:6" x14ac:dyDescent="0.25">
      <c r="A6" s="410" t="s">
        <v>397</v>
      </c>
      <c r="B6" s="214" t="s">
        <v>53</v>
      </c>
      <c r="C6" s="215">
        <f>C8</f>
        <v>0</v>
      </c>
      <c r="D6" s="68">
        <f>D8</f>
        <v>0</v>
      </c>
      <c r="E6" s="215">
        <v>0</v>
      </c>
      <c r="F6" s="187"/>
    </row>
    <row r="7" spans="1:6" x14ac:dyDescent="0.25">
      <c r="A7" s="411"/>
      <c r="B7" s="214" t="s">
        <v>54</v>
      </c>
      <c r="C7" s="214"/>
      <c r="D7" s="69"/>
      <c r="E7" s="214"/>
      <c r="F7" s="187"/>
    </row>
    <row r="8" spans="1:6" ht="34.5" customHeight="1" x14ac:dyDescent="0.25">
      <c r="A8" s="411"/>
      <c r="B8" s="214" t="s">
        <v>55</v>
      </c>
      <c r="C8" s="215">
        <f>C9</f>
        <v>0</v>
      </c>
      <c r="D8" s="215">
        <f>D9</f>
        <v>0</v>
      </c>
      <c r="E8" s="215">
        <v>0</v>
      </c>
      <c r="F8" s="187"/>
    </row>
    <row r="9" spans="1:6" ht="84.75" customHeight="1" x14ac:dyDescent="0.25">
      <c r="A9" s="217" t="s">
        <v>398</v>
      </c>
      <c r="B9" s="72" t="s">
        <v>55</v>
      </c>
      <c r="C9" s="73">
        <v>0</v>
      </c>
      <c r="D9" s="73">
        <v>0</v>
      </c>
      <c r="E9" s="73">
        <v>0</v>
      </c>
      <c r="F9" s="240" t="s">
        <v>538</v>
      </c>
    </row>
  </sheetData>
  <mergeCells count="3">
    <mergeCell ref="A1:E1"/>
    <mergeCell ref="A2:E2"/>
    <mergeCell ref="A6:A8"/>
  </mergeCells>
  <pageMargins left="0.7" right="0.7" top="0.75" bottom="0.75" header="0.3" footer="0.3"/>
  <pageSetup paperSize="9" scale="7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activeCell="F6" sqref="F6"/>
    </sheetView>
  </sheetViews>
  <sheetFormatPr defaultRowHeight="15" x14ac:dyDescent="0.25"/>
  <cols>
    <col min="1" max="1" width="39" customWidth="1"/>
    <col min="2" max="2" width="19.140625" customWidth="1"/>
    <col min="3" max="4" width="9.42578125" customWidth="1"/>
    <col min="5" max="5" width="7.85546875" customWidth="1"/>
    <col min="6" max="6" width="40.85546875" customWidth="1"/>
  </cols>
  <sheetData>
    <row r="1" spans="1:9" s="1" customFormat="1" x14ac:dyDescent="0.25">
      <c r="A1" s="38"/>
      <c r="B1" s="38"/>
      <c r="C1" s="38"/>
      <c r="D1" s="38"/>
      <c r="E1" s="38"/>
      <c r="F1" s="38"/>
    </row>
    <row r="2" spans="1:9" x14ac:dyDescent="0.25">
      <c r="A2" s="337" t="s">
        <v>47</v>
      </c>
      <c r="B2" s="337"/>
      <c r="C2" s="337"/>
      <c r="D2" s="337"/>
      <c r="E2" s="337"/>
      <c r="F2" s="38"/>
    </row>
    <row r="3" spans="1:9" s="1" customFormat="1" x14ac:dyDescent="0.25">
      <c r="A3" s="349" t="s">
        <v>490</v>
      </c>
      <c r="B3" s="349"/>
      <c r="C3" s="349"/>
      <c r="D3" s="349"/>
      <c r="E3" s="349"/>
      <c r="F3" s="38"/>
    </row>
    <row r="4" spans="1:9" x14ac:dyDescent="0.25">
      <c r="A4" s="347"/>
      <c r="B4" s="347"/>
      <c r="C4" s="347"/>
      <c r="D4" s="347"/>
      <c r="E4" s="347"/>
      <c r="F4" s="252"/>
    </row>
    <row r="5" spans="1:9" ht="105" customHeight="1" x14ac:dyDescent="0.25">
      <c r="A5" s="100" t="s">
        <v>48</v>
      </c>
      <c r="B5" s="100" t="s">
        <v>49</v>
      </c>
      <c r="C5" s="100" t="s">
        <v>50</v>
      </c>
      <c r="D5" s="100" t="s">
        <v>51</v>
      </c>
      <c r="E5" s="100" t="s">
        <v>52</v>
      </c>
      <c r="F5" s="14" t="s">
        <v>91</v>
      </c>
    </row>
    <row r="6" spans="1:9" x14ac:dyDescent="0.25">
      <c r="A6" s="100">
        <v>1</v>
      </c>
      <c r="B6" s="24">
        <v>2</v>
      </c>
      <c r="C6" s="24">
        <v>3</v>
      </c>
      <c r="D6" s="24">
        <v>4</v>
      </c>
      <c r="E6" s="24">
        <v>5</v>
      </c>
      <c r="F6" s="79">
        <v>6</v>
      </c>
    </row>
    <row r="7" spans="1:9" x14ac:dyDescent="0.25">
      <c r="A7" s="348" t="s">
        <v>38</v>
      </c>
      <c r="B7" s="68" t="s">
        <v>53</v>
      </c>
      <c r="C7" s="69">
        <f>C9+C10</f>
        <v>96135.700000000012</v>
      </c>
      <c r="D7" s="69">
        <f>D9+D10</f>
        <v>60820.487999999998</v>
      </c>
      <c r="E7" s="69">
        <f t="shared" ref="E7:E14" si="0">D7/C7*100</f>
        <v>63.265246937402019</v>
      </c>
      <c r="F7" s="74"/>
    </row>
    <row r="8" spans="1:9" s="1" customFormat="1" x14ac:dyDescent="0.25">
      <c r="A8" s="348"/>
      <c r="B8" s="248" t="s">
        <v>167</v>
      </c>
      <c r="C8" s="69">
        <f>C11</f>
        <v>75.8</v>
      </c>
      <c r="D8" s="69">
        <f>D11</f>
        <v>0</v>
      </c>
      <c r="E8" s="69">
        <f t="shared" si="0"/>
        <v>0</v>
      </c>
      <c r="F8" s="74"/>
    </row>
    <row r="9" spans="1:9" x14ac:dyDescent="0.25">
      <c r="A9" s="348"/>
      <c r="B9" s="248" t="s">
        <v>54</v>
      </c>
      <c r="C9" s="69">
        <f>C12+C22+C25+C28+C41+C46</f>
        <v>80721.100000000006</v>
      </c>
      <c r="D9" s="69">
        <f>D12+D22+D25+D28+D41+D46</f>
        <v>56683.03</v>
      </c>
      <c r="E9" s="69">
        <f t="shared" si="0"/>
        <v>70.220834453445249</v>
      </c>
      <c r="F9" s="74"/>
    </row>
    <row r="10" spans="1:9" x14ac:dyDescent="0.25">
      <c r="A10" s="348"/>
      <c r="B10" s="248" t="s">
        <v>55</v>
      </c>
      <c r="C10" s="69">
        <f>C13+C23+C26+C29+C42+C47+C20</f>
        <v>15414.599999999999</v>
      </c>
      <c r="D10" s="69">
        <f>D13+D23+D26+D29+D42+D47+D20</f>
        <v>4137.4580000000005</v>
      </c>
      <c r="E10" s="69">
        <f t="shared" si="0"/>
        <v>26.841163572197789</v>
      </c>
      <c r="F10" s="74"/>
      <c r="I10" s="13"/>
    </row>
    <row r="11" spans="1:9" s="1" customFormat="1" x14ac:dyDescent="0.25">
      <c r="A11" s="345" t="s">
        <v>78</v>
      </c>
      <c r="B11" s="248" t="s">
        <v>167</v>
      </c>
      <c r="C11" s="69">
        <f>C14</f>
        <v>75.8</v>
      </c>
      <c r="D11" s="69">
        <f>D14</f>
        <v>0</v>
      </c>
      <c r="E11" s="69">
        <f t="shared" si="0"/>
        <v>0</v>
      </c>
      <c r="F11" s="74"/>
    </row>
    <row r="12" spans="1:9" ht="15" customHeight="1" x14ac:dyDescent="0.25">
      <c r="A12" s="341"/>
      <c r="B12" s="294" t="s">
        <v>54</v>
      </c>
      <c r="C12" s="69">
        <f>C15+C16+C17+C18+C21</f>
        <v>64659.700000000004</v>
      </c>
      <c r="D12" s="69">
        <f>D15+D16+D17+D18+D21</f>
        <v>45326.81</v>
      </c>
      <c r="E12" s="69">
        <f t="shared" si="0"/>
        <v>70.100557224979383</v>
      </c>
      <c r="F12" s="74"/>
    </row>
    <row r="13" spans="1:9" ht="25.5" customHeight="1" x14ac:dyDescent="0.25">
      <c r="A13" s="342"/>
      <c r="B13" s="70" t="s">
        <v>55</v>
      </c>
      <c r="C13" s="69">
        <f>C19</f>
        <v>3640</v>
      </c>
      <c r="D13" s="69">
        <f>D19</f>
        <v>0</v>
      </c>
      <c r="E13" s="69">
        <f t="shared" si="0"/>
        <v>0</v>
      </c>
      <c r="F13" s="74"/>
    </row>
    <row r="14" spans="1:9" s="1" customFormat="1" ht="27" customHeight="1" x14ac:dyDescent="0.25">
      <c r="A14" s="241" t="s">
        <v>461</v>
      </c>
      <c r="B14" s="249" t="s">
        <v>167</v>
      </c>
      <c r="C14" s="73">
        <v>75.8</v>
      </c>
      <c r="D14" s="73">
        <v>0</v>
      </c>
      <c r="E14" s="73">
        <f t="shared" si="0"/>
        <v>0</v>
      </c>
      <c r="F14" s="74"/>
    </row>
    <row r="15" spans="1:9" ht="51" customHeight="1" x14ac:dyDescent="0.25">
      <c r="A15" s="210" t="s">
        <v>63</v>
      </c>
      <c r="B15" s="147" t="s">
        <v>54</v>
      </c>
      <c r="C15" s="75">
        <v>34643.800000000003</v>
      </c>
      <c r="D15" s="73">
        <v>24314.42</v>
      </c>
      <c r="E15" s="73">
        <f t="shared" ref="E15:E22" si="1">D15/C15*100</f>
        <v>70.184044475490552</v>
      </c>
      <c r="F15" s="148" t="s">
        <v>440</v>
      </c>
    </row>
    <row r="16" spans="1:9" ht="38.25" x14ac:dyDescent="0.25">
      <c r="A16" s="210" t="s">
        <v>64</v>
      </c>
      <c r="B16" s="147" t="s">
        <v>54</v>
      </c>
      <c r="C16" s="73">
        <v>15641</v>
      </c>
      <c r="D16" s="73">
        <v>10667.54</v>
      </c>
      <c r="E16" s="73">
        <f t="shared" si="1"/>
        <v>68.202416725273324</v>
      </c>
      <c r="F16" s="216" t="s">
        <v>440</v>
      </c>
    </row>
    <row r="17" spans="1:9" ht="38.25" x14ac:dyDescent="0.25">
      <c r="A17" s="212" t="s">
        <v>65</v>
      </c>
      <c r="B17" s="147" t="s">
        <v>54</v>
      </c>
      <c r="C17" s="73">
        <v>699</v>
      </c>
      <c r="D17" s="73">
        <v>335.71</v>
      </c>
      <c r="E17" s="73">
        <f t="shared" si="1"/>
        <v>48.027181688125893</v>
      </c>
      <c r="F17" s="216" t="s">
        <v>440</v>
      </c>
    </row>
    <row r="18" spans="1:9" ht="38.25" x14ac:dyDescent="0.25">
      <c r="A18" s="210" t="s">
        <v>66</v>
      </c>
      <c r="B18" s="147" t="s">
        <v>54</v>
      </c>
      <c r="C18" s="73">
        <v>4587.8999999999996</v>
      </c>
      <c r="D18" s="75">
        <v>3162.63</v>
      </c>
      <c r="E18" s="73">
        <f t="shared" si="1"/>
        <v>68.934152880402806</v>
      </c>
      <c r="F18" s="216" t="s">
        <v>440</v>
      </c>
    </row>
    <row r="19" spans="1:9" ht="84" x14ac:dyDescent="0.25">
      <c r="A19" s="210" t="s">
        <v>67</v>
      </c>
      <c r="B19" s="147" t="s">
        <v>55</v>
      </c>
      <c r="C19" s="73">
        <v>3640</v>
      </c>
      <c r="D19" s="75">
        <v>0</v>
      </c>
      <c r="E19" s="73">
        <f t="shared" si="1"/>
        <v>0</v>
      </c>
      <c r="F19" s="292" t="s">
        <v>493</v>
      </c>
      <c r="H19" s="3"/>
      <c r="I19" s="343"/>
    </row>
    <row r="20" spans="1:9" s="1" customFormat="1" ht="52.5" customHeight="1" x14ac:dyDescent="0.25">
      <c r="A20" s="302" t="s">
        <v>518</v>
      </c>
      <c r="B20" s="147" t="s">
        <v>55</v>
      </c>
      <c r="C20" s="73">
        <v>500</v>
      </c>
      <c r="D20" s="75">
        <v>0</v>
      </c>
      <c r="E20" s="73">
        <f t="shared" si="1"/>
        <v>0</v>
      </c>
      <c r="F20" s="292" t="s">
        <v>583</v>
      </c>
      <c r="H20" s="3"/>
      <c r="I20" s="343"/>
    </row>
    <row r="21" spans="1:9" ht="104.25" customHeight="1" x14ac:dyDescent="0.25">
      <c r="A21" s="210" t="s">
        <v>68</v>
      </c>
      <c r="B21" s="147" t="s">
        <v>54</v>
      </c>
      <c r="C21" s="73">
        <v>9088</v>
      </c>
      <c r="D21" s="73">
        <v>6846.51</v>
      </c>
      <c r="E21" s="73">
        <f t="shared" si="1"/>
        <v>75.335717429577471</v>
      </c>
      <c r="F21" s="211" t="s">
        <v>494</v>
      </c>
      <c r="H21" s="295"/>
      <c r="I21" s="344"/>
    </row>
    <row r="22" spans="1:9" ht="27" customHeight="1" x14ac:dyDescent="0.25">
      <c r="A22" s="345" t="s">
        <v>77</v>
      </c>
      <c r="B22" s="70" t="s">
        <v>54</v>
      </c>
      <c r="C22" s="68">
        <f>C24</f>
        <v>593.79999999999995</v>
      </c>
      <c r="D22" s="68">
        <f>D24</f>
        <v>237.6</v>
      </c>
      <c r="E22" s="69">
        <f t="shared" si="1"/>
        <v>40.013472549680031</v>
      </c>
      <c r="F22" s="74"/>
      <c r="H22" s="3"/>
      <c r="I22" s="344"/>
    </row>
    <row r="23" spans="1:9" ht="38.25" customHeight="1" x14ac:dyDescent="0.25">
      <c r="A23" s="346"/>
      <c r="B23" s="70" t="s">
        <v>55</v>
      </c>
      <c r="C23" s="68">
        <v>0</v>
      </c>
      <c r="D23" s="68">
        <v>0</v>
      </c>
      <c r="E23" s="69"/>
      <c r="F23" s="74"/>
    </row>
    <row r="24" spans="1:9" ht="38.25" x14ac:dyDescent="0.25">
      <c r="A24" s="210" t="s">
        <v>69</v>
      </c>
      <c r="B24" s="147" t="s">
        <v>54</v>
      </c>
      <c r="C24" s="75">
        <v>593.79999999999995</v>
      </c>
      <c r="D24" s="75">
        <v>237.6</v>
      </c>
      <c r="E24" s="73">
        <f>D24/C24*100</f>
        <v>40.013472549680031</v>
      </c>
      <c r="F24" s="99" t="s">
        <v>333</v>
      </c>
    </row>
    <row r="25" spans="1:9" ht="39" customHeight="1" x14ac:dyDescent="0.25">
      <c r="A25" s="351" t="s">
        <v>79</v>
      </c>
      <c r="B25" s="68" t="s">
        <v>54</v>
      </c>
      <c r="C25" s="68">
        <f>C27</f>
        <v>2083.3000000000002</v>
      </c>
      <c r="D25" s="69">
        <f>D27</f>
        <v>1499.98</v>
      </c>
      <c r="E25" s="69">
        <f>D25/C25*100</f>
        <v>72.000192003072044</v>
      </c>
      <c r="F25" s="149"/>
    </row>
    <row r="26" spans="1:9" ht="90" customHeight="1" x14ac:dyDescent="0.25">
      <c r="A26" s="353"/>
      <c r="B26" s="68" t="s">
        <v>55</v>
      </c>
      <c r="C26" s="68">
        <v>0</v>
      </c>
      <c r="D26" s="68">
        <v>0</v>
      </c>
      <c r="E26" s="69"/>
      <c r="F26" s="149"/>
    </row>
    <row r="27" spans="1:9" ht="102" x14ac:dyDescent="0.25">
      <c r="A27" s="210" t="s">
        <v>70</v>
      </c>
      <c r="B27" s="147" t="s">
        <v>54</v>
      </c>
      <c r="C27" s="75">
        <v>2083.3000000000002</v>
      </c>
      <c r="D27" s="73">
        <v>1499.98</v>
      </c>
      <c r="E27" s="73">
        <f>D27/C27*100</f>
        <v>72.000192003072044</v>
      </c>
      <c r="F27" s="148" t="s">
        <v>440</v>
      </c>
    </row>
    <row r="28" spans="1:9" x14ac:dyDescent="0.25">
      <c r="A28" s="345" t="s">
        <v>80</v>
      </c>
      <c r="B28" s="70" t="s">
        <v>54</v>
      </c>
      <c r="C28" s="69">
        <v>0</v>
      </c>
      <c r="D28" s="69">
        <v>0</v>
      </c>
      <c r="E28" s="69"/>
      <c r="F28" s="149"/>
    </row>
    <row r="29" spans="1:9" ht="21.75" customHeight="1" x14ac:dyDescent="0.25">
      <c r="A29" s="346"/>
      <c r="B29" s="70" t="s">
        <v>55</v>
      </c>
      <c r="C29" s="69">
        <f>C30+C32+C33+C35+C36+C37+C38+C39+C40+C34+C31</f>
        <v>11274.599999999999</v>
      </c>
      <c r="D29" s="69">
        <f>D30+D32+D33+D35+D36+D37+D38+D39+D40+D34</f>
        <v>4137.4580000000005</v>
      </c>
      <c r="E29" s="69">
        <f>D29/C29*100</f>
        <v>36.697159987937496</v>
      </c>
      <c r="F29" s="149"/>
    </row>
    <row r="30" spans="1:9" ht="84.75" customHeight="1" x14ac:dyDescent="0.25">
      <c r="A30" s="210" t="s">
        <v>411</v>
      </c>
      <c r="B30" s="147" t="s">
        <v>55</v>
      </c>
      <c r="C30" s="73">
        <v>1596</v>
      </c>
      <c r="D30" s="73">
        <v>1008</v>
      </c>
      <c r="E30" s="73">
        <f>D30/C30*100</f>
        <v>63.157894736842103</v>
      </c>
      <c r="F30" s="99" t="s">
        <v>334</v>
      </c>
    </row>
    <row r="31" spans="1:9" s="1" customFormat="1" ht="53.25" customHeight="1" x14ac:dyDescent="0.25">
      <c r="A31" s="291" t="s">
        <v>489</v>
      </c>
      <c r="B31" s="147" t="s">
        <v>55</v>
      </c>
      <c r="C31" s="73">
        <v>45.3</v>
      </c>
      <c r="D31" s="73">
        <v>0</v>
      </c>
      <c r="E31" s="73">
        <f>D31/C31*100</f>
        <v>0</v>
      </c>
      <c r="F31" s="326" t="s">
        <v>495</v>
      </c>
    </row>
    <row r="32" spans="1:9" ht="85.5" customHeight="1" x14ac:dyDescent="0.25">
      <c r="A32" s="210" t="s">
        <v>439</v>
      </c>
      <c r="B32" s="147" t="s">
        <v>55</v>
      </c>
      <c r="C32" s="73">
        <v>404.7</v>
      </c>
      <c r="D32" s="73">
        <v>207.5</v>
      </c>
      <c r="E32" s="73">
        <f>D32/C32*100</f>
        <v>51.272547566098346</v>
      </c>
      <c r="F32" s="325" t="s">
        <v>586</v>
      </c>
    </row>
    <row r="33" spans="1:8" ht="78" customHeight="1" x14ac:dyDescent="0.25">
      <c r="A33" s="210" t="s">
        <v>413</v>
      </c>
      <c r="B33" s="147" t="s">
        <v>55</v>
      </c>
      <c r="C33" s="73">
        <v>1100</v>
      </c>
      <c r="D33" s="75">
        <v>0</v>
      </c>
      <c r="E33" s="73">
        <f>D33/C33*100</f>
        <v>0</v>
      </c>
      <c r="F33" s="292" t="s">
        <v>497</v>
      </c>
    </row>
    <row r="34" spans="1:8" s="1" customFormat="1" ht="72.75" customHeight="1" x14ac:dyDescent="0.25">
      <c r="A34" s="210" t="s">
        <v>414</v>
      </c>
      <c r="B34" s="147" t="s">
        <v>55</v>
      </c>
      <c r="C34" s="75">
        <v>700</v>
      </c>
      <c r="D34" s="75">
        <v>0</v>
      </c>
      <c r="E34" s="73">
        <f t="shared" ref="E34:E35" si="2">D34/C34*100</f>
        <v>0</v>
      </c>
      <c r="F34" s="292" t="s">
        <v>498</v>
      </c>
    </row>
    <row r="35" spans="1:8" ht="38.25" x14ac:dyDescent="0.25">
      <c r="A35" s="210" t="s">
        <v>71</v>
      </c>
      <c r="B35" s="147" t="s">
        <v>55</v>
      </c>
      <c r="C35" s="75">
        <v>198.9</v>
      </c>
      <c r="D35" s="73">
        <v>162</v>
      </c>
      <c r="E35" s="73">
        <f t="shared" si="2"/>
        <v>81.447963800904972</v>
      </c>
      <c r="F35" s="325" t="s">
        <v>588</v>
      </c>
    </row>
    <row r="36" spans="1:8" ht="38.25" customHeight="1" x14ac:dyDescent="0.25">
      <c r="A36" s="210" t="s">
        <v>72</v>
      </c>
      <c r="B36" s="147" t="s">
        <v>55</v>
      </c>
      <c r="C36" s="75">
        <v>1130.3</v>
      </c>
      <c r="D36" s="73">
        <v>1000.36</v>
      </c>
      <c r="E36" s="73">
        <f>D36/C36*100</f>
        <v>88.503937007874029</v>
      </c>
      <c r="F36" s="325" t="s">
        <v>496</v>
      </c>
      <c r="H36" s="13"/>
    </row>
    <row r="37" spans="1:8" ht="63.75" customHeight="1" x14ac:dyDescent="0.25">
      <c r="A37" s="210" t="s">
        <v>412</v>
      </c>
      <c r="B37" s="147" t="s">
        <v>55</v>
      </c>
      <c r="C37" s="75">
        <v>323.39999999999998</v>
      </c>
      <c r="D37" s="75">
        <v>0</v>
      </c>
      <c r="E37" s="73"/>
      <c r="F37" s="326" t="s">
        <v>584</v>
      </c>
    </row>
    <row r="38" spans="1:8" ht="180" customHeight="1" x14ac:dyDescent="0.25">
      <c r="A38" s="210" t="s">
        <v>335</v>
      </c>
      <c r="B38" s="323" t="s">
        <v>55</v>
      </c>
      <c r="C38" s="73">
        <v>4000</v>
      </c>
      <c r="D38" s="73">
        <v>414.44799999999998</v>
      </c>
      <c r="E38" s="73">
        <f>D38/C38*100</f>
        <v>10.3612</v>
      </c>
      <c r="F38" s="325" t="s">
        <v>587</v>
      </c>
    </row>
    <row r="39" spans="1:8" ht="84" customHeight="1" x14ac:dyDescent="0.25">
      <c r="A39" s="210" t="s">
        <v>336</v>
      </c>
      <c r="B39" s="147" t="s">
        <v>55</v>
      </c>
      <c r="C39" s="73">
        <v>1676</v>
      </c>
      <c r="D39" s="73">
        <v>1245.1500000000001</v>
      </c>
      <c r="E39" s="73">
        <f>D39/C39*100</f>
        <v>74.292959427207634</v>
      </c>
      <c r="F39" s="292" t="s">
        <v>585</v>
      </c>
    </row>
    <row r="40" spans="1:8" ht="25.5" x14ac:dyDescent="0.25">
      <c r="A40" s="212" t="s">
        <v>73</v>
      </c>
      <c r="B40" s="147" t="s">
        <v>55</v>
      </c>
      <c r="C40" s="73">
        <v>100</v>
      </c>
      <c r="D40" s="73">
        <v>100</v>
      </c>
      <c r="E40" s="73">
        <f>D40/C40*100</f>
        <v>100</v>
      </c>
      <c r="F40" s="99"/>
    </row>
    <row r="41" spans="1:8" ht="27.75" customHeight="1" x14ac:dyDescent="0.25">
      <c r="A41" s="345" t="s">
        <v>82</v>
      </c>
      <c r="B41" s="70" t="s">
        <v>54</v>
      </c>
      <c r="C41" s="69">
        <f>C43+C44+C45</f>
        <v>257.60000000000002</v>
      </c>
      <c r="D41" s="69">
        <f>D43+D44+D45</f>
        <v>167.44</v>
      </c>
      <c r="E41" s="69">
        <f>D41/C41*100</f>
        <v>64.999999999999986</v>
      </c>
      <c r="F41" s="149"/>
    </row>
    <row r="42" spans="1:8" ht="44.25" customHeight="1" x14ac:dyDescent="0.25">
      <c r="A42" s="346"/>
      <c r="B42" s="70" t="s">
        <v>55</v>
      </c>
      <c r="C42" s="68">
        <v>0</v>
      </c>
      <c r="D42" s="68">
        <v>0</v>
      </c>
      <c r="E42" s="69"/>
      <c r="F42" s="74"/>
    </row>
    <row r="43" spans="1:8" ht="64.5" customHeight="1" x14ac:dyDescent="0.25">
      <c r="A43" s="210" t="s">
        <v>74</v>
      </c>
      <c r="B43" s="147" t="s">
        <v>54</v>
      </c>
      <c r="C43" s="73">
        <v>70</v>
      </c>
      <c r="D43" s="75">
        <v>51.54</v>
      </c>
      <c r="E43" s="73">
        <f>D43/C43*100</f>
        <v>73.628571428571433</v>
      </c>
      <c r="F43" s="301" t="s">
        <v>547</v>
      </c>
    </row>
    <row r="44" spans="1:8" ht="66.75" customHeight="1" x14ac:dyDescent="0.25">
      <c r="A44" s="210" t="s">
        <v>75</v>
      </c>
      <c r="B44" s="147" t="s">
        <v>54</v>
      </c>
      <c r="C44" s="75">
        <v>130.6</v>
      </c>
      <c r="D44" s="75">
        <v>115.9</v>
      </c>
      <c r="E44" s="73">
        <f t="shared" ref="E44:E45" si="3">D44/C44*100</f>
        <v>88.744257274119448</v>
      </c>
      <c r="F44" s="311" t="s">
        <v>547</v>
      </c>
      <c r="G44" s="1"/>
    </row>
    <row r="45" spans="1:8" s="1" customFormat="1" ht="76.5" x14ac:dyDescent="0.25">
      <c r="A45" s="210" t="s">
        <v>415</v>
      </c>
      <c r="B45" s="147" t="s">
        <v>54</v>
      </c>
      <c r="C45" s="73">
        <v>57</v>
      </c>
      <c r="D45" s="75">
        <v>0</v>
      </c>
      <c r="E45" s="73">
        <f t="shared" si="3"/>
        <v>0</v>
      </c>
      <c r="F45" s="148" t="s">
        <v>499</v>
      </c>
    </row>
    <row r="46" spans="1:8" ht="74.25" customHeight="1" x14ac:dyDescent="0.25">
      <c r="A46" s="351" t="s">
        <v>81</v>
      </c>
      <c r="B46" s="70" t="s">
        <v>54</v>
      </c>
      <c r="C46" s="68">
        <f>C48</f>
        <v>13126.7</v>
      </c>
      <c r="D46" s="69">
        <f>D48</f>
        <v>9451.2000000000007</v>
      </c>
      <c r="E46" s="69">
        <f>D46/C46*100</f>
        <v>71.999817166538421</v>
      </c>
      <c r="F46" s="350" t="s">
        <v>332</v>
      </c>
    </row>
    <row r="47" spans="1:8" ht="52.5" customHeight="1" x14ac:dyDescent="0.25">
      <c r="A47" s="352"/>
      <c r="B47" s="70" t="s">
        <v>55</v>
      </c>
      <c r="C47" s="68">
        <v>0</v>
      </c>
      <c r="D47" s="68">
        <v>0</v>
      </c>
      <c r="E47" s="69"/>
      <c r="F47" s="350"/>
    </row>
    <row r="48" spans="1:8" ht="106.5" customHeight="1" x14ac:dyDescent="0.25">
      <c r="A48" s="212" t="s">
        <v>76</v>
      </c>
      <c r="B48" s="147" t="s">
        <v>54</v>
      </c>
      <c r="C48" s="75">
        <v>13126.7</v>
      </c>
      <c r="D48" s="73">
        <v>9451.2000000000007</v>
      </c>
      <c r="E48" s="73">
        <f>D48/C48*100</f>
        <v>71.999817166538421</v>
      </c>
      <c r="F48" s="350"/>
    </row>
    <row r="49" spans="6:6" x14ac:dyDescent="0.25">
      <c r="F49" s="9"/>
    </row>
    <row r="50" spans="6:6" x14ac:dyDescent="0.25">
      <c r="F50" s="9"/>
    </row>
    <row r="51" spans="6:6" x14ac:dyDescent="0.25">
      <c r="F51" s="9"/>
    </row>
  </sheetData>
  <mergeCells count="12">
    <mergeCell ref="A28:A29"/>
    <mergeCell ref="F46:F48"/>
    <mergeCell ref="A41:A42"/>
    <mergeCell ref="A46:A47"/>
    <mergeCell ref="A25:A26"/>
    <mergeCell ref="I19:I22"/>
    <mergeCell ref="A22:A23"/>
    <mergeCell ref="A2:E2"/>
    <mergeCell ref="A4:E4"/>
    <mergeCell ref="A7:A10"/>
    <mergeCell ref="A3:E3"/>
    <mergeCell ref="A11:A13"/>
  </mergeCells>
  <pageMargins left="0.7" right="0.7" top="0.75" bottom="0.75" header="0.3" footer="0.3"/>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selection activeCell="F6" sqref="F6"/>
    </sheetView>
  </sheetViews>
  <sheetFormatPr defaultRowHeight="15" x14ac:dyDescent="0.25"/>
  <cols>
    <col min="1" max="1" width="39.7109375" customWidth="1"/>
    <col min="2" max="2" width="25.140625" customWidth="1"/>
    <col min="3" max="3" width="12.7109375" customWidth="1"/>
    <col min="4" max="4" width="9.5703125" customWidth="1"/>
    <col min="5" max="5" width="10" customWidth="1"/>
    <col min="6" max="6" width="19.5703125" customWidth="1"/>
  </cols>
  <sheetData>
    <row r="1" spans="1:6" s="1" customFormat="1" x14ac:dyDescent="0.25">
      <c r="A1" s="71"/>
      <c r="B1" s="71"/>
      <c r="C1" s="71"/>
      <c r="D1" s="71"/>
      <c r="E1" s="71"/>
      <c r="F1" s="71"/>
    </row>
    <row r="2" spans="1:6" s="1" customFormat="1" x14ac:dyDescent="0.25">
      <c r="A2" s="337" t="s">
        <v>47</v>
      </c>
      <c r="B2" s="337"/>
      <c r="C2" s="337"/>
      <c r="D2" s="337"/>
      <c r="E2" s="337"/>
      <c r="F2" s="71"/>
    </row>
    <row r="3" spans="1:6" s="1" customFormat="1" x14ac:dyDescent="0.25">
      <c r="A3" s="349" t="s">
        <v>490</v>
      </c>
      <c r="B3" s="349"/>
      <c r="C3" s="349"/>
      <c r="D3" s="349"/>
      <c r="E3" s="349"/>
      <c r="F3" s="71"/>
    </row>
    <row r="4" spans="1:6" s="1" customFormat="1" x14ac:dyDescent="0.25">
      <c r="A4" s="71"/>
      <c r="B4" s="71"/>
      <c r="C4" s="71"/>
      <c r="D4" s="71"/>
      <c r="E4" s="71"/>
      <c r="F4" s="71"/>
    </row>
    <row r="5" spans="1:6" ht="103.5" customHeight="1" x14ac:dyDescent="0.25">
      <c r="A5" s="28" t="s">
        <v>48</v>
      </c>
      <c r="B5" s="28" t="s">
        <v>49</v>
      </c>
      <c r="C5" s="28" t="s">
        <v>50</v>
      </c>
      <c r="D5" s="28" t="s">
        <v>51</v>
      </c>
      <c r="E5" s="28" t="s">
        <v>52</v>
      </c>
      <c r="F5" s="14" t="s">
        <v>91</v>
      </c>
    </row>
    <row r="6" spans="1:6" x14ac:dyDescent="0.25">
      <c r="A6" s="20">
        <v>1</v>
      </c>
      <c r="B6" s="20">
        <v>2</v>
      </c>
      <c r="C6" s="20">
        <v>3</v>
      </c>
      <c r="D6" s="20">
        <v>4</v>
      </c>
      <c r="E6" s="20">
        <v>5</v>
      </c>
      <c r="F6" s="26">
        <v>6</v>
      </c>
    </row>
    <row r="7" spans="1:6" x14ac:dyDescent="0.25">
      <c r="A7" s="357" t="s">
        <v>16</v>
      </c>
      <c r="B7" s="18" t="s">
        <v>53</v>
      </c>
      <c r="C7" s="63">
        <f>C8+C9+C10</f>
        <v>1287.2</v>
      </c>
      <c r="D7" s="63">
        <f>D8+D9+D10</f>
        <v>777.5</v>
      </c>
      <c r="E7" s="63">
        <f>D7/C7*100</f>
        <v>60.402423865755125</v>
      </c>
      <c r="F7" s="26"/>
    </row>
    <row r="8" spans="1:6" x14ac:dyDescent="0.25">
      <c r="A8" s="357"/>
      <c r="B8" s="18" t="s">
        <v>54</v>
      </c>
      <c r="C8" s="18">
        <v>0</v>
      </c>
      <c r="D8" s="18">
        <v>0</v>
      </c>
      <c r="E8" s="18"/>
      <c r="F8" s="26"/>
    </row>
    <row r="9" spans="1:6" x14ac:dyDescent="0.25">
      <c r="A9" s="357"/>
      <c r="B9" s="18" t="s">
        <v>55</v>
      </c>
      <c r="C9" s="18">
        <f>C12+C20+C22</f>
        <v>10.5</v>
      </c>
      <c r="D9" s="18">
        <f>D12+D20+D22</f>
        <v>10.5</v>
      </c>
      <c r="E9" s="63">
        <f t="shared" ref="E9" si="0">D9/C9*100</f>
        <v>100</v>
      </c>
      <c r="F9" s="26"/>
    </row>
    <row r="10" spans="1:6" x14ac:dyDescent="0.25">
      <c r="A10" s="357"/>
      <c r="B10" s="18" t="s">
        <v>56</v>
      </c>
      <c r="C10" s="63">
        <f>C14+C16+C18+C23+C27</f>
        <v>1276.7</v>
      </c>
      <c r="D10" s="63">
        <f>D14+D16+D18+D23+D27</f>
        <v>767</v>
      </c>
      <c r="E10" s="63">
        <f>D10/C10*100</f>
        <v>60.076760397900841</v>
      </c>
      <c r="F10" s="26"/>
    </row>
    <row r="11" spans="1:6" x14ac:dyDescent="0.25">
      <c r="A11" s="354" t="s">
        <v>83</v>
      </c>
      <c r="B11" s="6"/>
      <c r="C11" s="20"/>
      <c r="D11" s="20"/>
      <c r="E11" s="20"/>
      <c r="F11" s="26"/>
    </row>
    <row r="12" spans="1:6" x14ac:dyDescent="0.25">
      <c r="A12" s="356"/>
      <c r="B12" s="6" t="s">
        <v>55</v>
      </c>
      <c r="C12" s="20">
        <v>5.0999999999999996</v>
      </c>
      <c r="D12" s="20">
        <v>5.0999999999999996</v>
      </c>
      <c r="E12" s="33">
        <f>D12/C12*100</f>
        <v>100</v>
      </c>
      <c r="F12" s="26"/>
    </row>
    <row r="13" spans="1:6" x14ac:dyDescent="0.25">
      <c r="A13" s="354" t="s">
        <v>84</v>
      </c>
      <c r="B13" s="6"/>
      <c r="C13" s="20"/>
      <c r="D13" s="20"/>
      <c r="E13" s="33"/>
      <c r="F13" s="26"/>
    </row>
    <row r="14" spans="1:6" ht="24.75" customHeight="1" x14ac:dyDescent="0.25">
      <c r="A14" s="355"/>
      <c r="B14" s="6" t="s">
        <v>56</v>
      </c>
      <c r="C14" s="33">
        <v>510</v>
      </c>
      <c r="D14" s="33">
        <v>119</v>
      </c>
      <c r="E14" s="33">
        <f t="shared" ref="E14:E18" si="1">D14/C14*100</f>
        <v>23.333333333333332</v>
      </c>
      <c r="F14" s="26"/>
    </row>
    <row r="15" spans="1:6" x14ac:dyDescent="0.25">
      <c r="A15" s="354" t="s">
        <v>85</v>
      </c>
      <c r="B15" s="6"/>
      <c r="C15" s="20"/>
      <c r="D15" s="20"/>
      <c r="E15" s="33"/>
      <c r="F15" s="26"/>
    </row>
    <row r="16" spans="1:6" x14ac:dyDescent="0.25">
      <c r="A16" s="355"/>
      <c r="B16" s="6" t="s">
        <v>56</v>
      </c>
      <c r="C16" s="20">
        <v>25.5</v>
      </c>
      <c r="D16" s="20">
        <v>0</v>
      </c>
      <c r="E16" s="33">
        <f t="shared" si="1"/>
        <v>0</v>
      </c>
      <c r="F16" s="26"/>
    </row>
    <row r="17" spans="1:6" x14ac:dyDescent="0.25">
      <c r="A17" s="354" t="s">
        <v>86</v>
      </c>
      <c r="B17" s="6"/>
      <c r="C17" s="20"/>
      <c r="D17" s="20"/>
      <c r="E17" s="33"/>
      <c r="F17" s="26"/>
    </row>
    <row r="18" spans="1:6" ht="27" customHeight="1" x14ac:dyDescent="0.25">
      <c r="A18" s="355"/>
      <c r="B18" s="6" t="s">
        <v>56</v>
      </c>
      <c r="C18" s="20">
        <v>6.8</v>
      </c>
      <c r="D18" s="20">
        <v>0</v>
      </c>
      <c r="E18" s="33">
        <f t="shared" si="1"/>
        <v>0</v>
      </c>
      <c r="F18" s="26"/>
    </row>
    <row r="19" spans="1:6" x14ac:dyDescent="0.25">
      <c r="A19" s="354" t="s">
        <v>87</v>
      </c>
      <c r="B19" s="6"/>
      <c r="C19" s="20"/>
      <c r="D19" s="20"/>
      <c r="E19" s="20"/>
      <c r="F19" s="26"/>
    </row>
    <row r="20" spans="1:6" x14ac:dyDescent="0.25">
      <c r="A20" s="356"/>
      <c r="B20" s="6" t="s">
        <v>55</v>
      </c>
      <c r="C20" s="20">
        <v>5.4</v>
      </c>
      <c r="D20" s="20">
        <v>5.4</v>
      </c>
      <c r="E20" s="33">
        <f>D20/C20*100</f>
        <v>100</v>
      </c>
      <c r="F20" s="26"/>
    </row>
    <row r="21" spans="1:6" x14ac:dyDescent="0.25">
      <c r="A21" s="354" t="s">
        <v>88</v>
      </c>
      <c r="B21" s="6"/>
      <c r="C21" s="20"/>
      <c r="D21" s="20"/>
      <c r="E21" s="33"/>
      <c r="F21" s="26"/>
    </row>
    <row r="22" spans="1:6" x14ac:dyDescent="0.25">
      <c r="A22" s="356"/>
      <c r="B22" s="6"/>
      <c r="C22" s="20"/>
      <c r="D22" s="20"/>
      <c r="E22" s="33"/>
      <c r="F22" s="26"/>
    </row>
    <row r="23" spans="1:6" x14ac:dyDescent="0.25">
      <c r="A23" s="355"/>
      <c r="B23" s="6" t="s">
        <v>56</v>
      </c>
      <c r="C23" s="20">
        <v>729</v>
      </c>
      <c r="D23" s="20">
        <v>648</v>
      </c>
      <c r="E23" s="33">
        <f t="shared" ref="E23:E27" si="2">D23/C23*100</f>
        <v>88.888888888888886</v>
      </c>
      <c r="F23" s="26"/>
    </row>
    <row r="24" spans="1:6" x14ac:dyDescent="0.25">
      <c r="A24" s="354" t="s">
        <v>89</v>
      </c>
      <c r="B24" s="6"/>
      <c r="C24" s="20"/>
      <c r="D24" s="20"/>
      <c r="E24" s="33"/>
      <c r="F24" s="26"/>
    </row>
    <row r="25" spans="1:6" x14ac:dyDescent="0.25">
      <c r="A25" s="355"/>
      <c r="B25" s="6" t="s">
        <v>56</v>
      </c>
      <c r="C25" s="33">
        <v>27</v>
      </c>
      <c r="D25" s="20">
        <v>2.7</v>
      </c>
      <c r="E25" s="33">
        <f t="shared" si="2"/>
        <v>10</v>
      </c>
      <c r="F25" s="26"/>
    </row>
    <row r="26" spans="1:6" x14ac:dyDescent="0.25">
      <c r="A26" s="354" t="s">
        <v>90</v>
      </c>
      <c r="B26" s="6"/>
      <c r="C26" s="20"/>
      <c r="D26" s="20"/>
      <c r="E26" s="33"/>
      <c r="F26" s="26"/>
    </row>
    <row r="27" spans="1:6" x14ac:dyDescent="0.25">
      <c r="A27" s="355"/>
      <c r="B27" s="6" t="s">
        <v>56</v>
      </c>
      <c r="C27" s="20">
        <v>5.4</v>
      </c>
      <c r="D27" s="20">
        <v>0</v>
      </c>
      <c r="E27" s="33">
        <f t="shared" si="2"/>
        <v>0</v>
      </c>
      <c r="F27" s="26"/>
    </row>
    <row r="28" spans="1:6" x14ac:dyDescent="0.25">
      <c r="A28" s="71"/>
      <c r="B28" s="71"/>
      <c r="C28" s="71"/>
      <c r="D28" s="71"/>
      <c r="E28" s="71"/>
      <c r="F28" s="71"/>
    </row>
    <row r="29" spans="1:6" x14ac:dyDescent="0.25">
      <c r="A29" s="71"/>
      <c r="B29" s="71"/>
      <c r="C29" s="71"/>
      <c r="D29" s="71"/>
      <c r="E29" s="71"/>
      <c r="F29" s="71"/>
    </row>
    <row r="30" spans="1:6" x14ac:dyDescent="0.25">
      <c r="A30" s="71"/>
      <c r="B30" s="71"/>
      <c r="C30" s="71"/>
      <c r="D30" s="71"/>
      <c r="E30" s="71"/>
      <c r="F30" s="71"/>
    </row>
    <row r="31" spans="1:6" x14ac:dyDescent="0.25">
      <c r="A31" s="71"/>
      <c r="B31" s="71"/>
      <c r="C31" s="71"/>
      <c r="D31" s="71"/>
      <c r="E31" s="71"/>
      <c r="F31" s="71"/>
    </row>
    <row r="32" spans="1:6" x14ac:dyDescent="0.25">
      <c r="A32" s="71"/>
      <c r="B32" s="71"/>
      <c r="C32" s="71"/>
      <c r="D32" s="71"/>
      <c r="E32" s="71"/>
      <c r="F32" s="71"/>
    </row>
    <row r="33" spans="1:6" x14ac:dyDescent="0.25">
      <c r="A33" s="71"/>
      <c r="B33" s="71"/>
      <c r="C33" s="71"/>
      <c r="D33" s="71"/>
      <c r="E33" s="71"/>
      <c r="F33" s="71"/>
    </row>
    <row r="34" spans="1:6" x14ac:dyDescent="0.25">
      <c r="A34" s="71"/>
      <c r="B34" s="71"/>
      <c r="C34" s="71"/>
      <c r="D34" s="71"/>
      <c r="E34" s="71"/>
      <c r="F34" s="71"/>
    </row>
    <row r="35" spans="1:6" x14ac:dyDescent="0.25">
      <c r="A35" s="71"/>
      <c r="B35" s="71"/>
      <c r="C35" s="71"/>
      <c r="D35" s="71"/>
      <c r="E35" s="71"/>
      <c r="F35" s="71"/>
    </row>
    <row r="36" spans="1:6" x14ac:dyDescent="0.25">
      <c r="A36" s="71"/>
      <c r="B36" s="71"/>
      <c r="C36" s="71"/>
      <c r="D36" s="71"/>
      <c r="E36" s="71"/>
      <c r="F36" s="71"/>
    </row>
  </sheetData>
  <mergeCells count="11">
    <mergeCell ref="A26:A27"/>
    <mergeCell ref="A19:A20"/>
    <mergeCell ref="A2:E2"/>
    <mergeCell ref="A3:E3"/>
    <mergeCell ref="A21:A23"/>
    <mergeCell ref="A24:A25"/>
    <mergeCell ref="A7:A10"/>
    <mergeCell ref="A11:A12"/>
    <mergeCell ref="A13:A14"/>
    <mergeCell ref="A15:A16"/>
    <mergeCell ref="A17:A18"/>
  </mergeCells>
  <pageMargins left="0.7" right="0.7" top="0.75" bottom="0.75" header="0.3" footer="0.3"/>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F6" sqref="F6"/>
    </sheetView>
  </sheetViews>
  <sheetFormatPr defaultRowHeight="15" x14ac:dyDescent="0.25"/>
  <cols>
    <col min="1" max="1" width="35" customWidth="1"/>
    <col min="2" max="2" width="24" customWidth="1"/>
    <col min="3" max="3" width="11.85546875" customWidth="1"/>
    <col min="4" max="4" width="10.28515625" customWidth="1"/>
    <col min="5" max="5" width="10.5703125" customWidth="1"/>
    <col min="6" max="6" width="26.7109375" customWidth="1"/>
  </cols>
  <sheetData>
    <row r="1" spans="1:6" s="1" customFormat="1" x14ac:dyDescent="0.25">
      <c r="A1" s="38"/>
      <c r="B1" s="38"/>
      <c r="C1" s="38"/>
      <c r="D1" s="38"/>
      <c r="E1" s="38"/>
      <c r="F1" s="38"/>
    </row>
    <row r="2" spans="1:6" x14ac:dyDescent="0.25">
      <c r="A2" s="337" t="s">
        <v>47</v>
      </c>
      <c r="B2" s="337"/>
      <c r="C2" s="337"/>
      <c r="D2" s="337"/>
      <c r="E2" s="337"/>
      <c r="F2" s="38"/>
    </row>
    <row r="3" spans="1:6" s="1" customFormat="1" x14ac:dyDescent="0.25">
      <c r="A3" s="349" t="s">
        <v>490</v>
      </c>
      <c r="B3" s="349"/>
      <c r="C3" s="349"/>
      <c r="D3" s="349"/>
      <c r="E3" s="349"/>
      <c r="F3" s="38"/>
    </row>
    <row r="4" spans="1:6" x14ac:dyDescent="0.25">
      <c r="A4" s="40"/>
      <c r="B4" s="40"/>
      <c r="C4" s="40"/>
      <c r="D4" s="40"/>
      <c r="E4" s="40"/>
      <c r="F4" s="38"/>
    </row>
    <row r="5" spans="1:6" ht="102" customHeight="1" x14ac:dyDescent="0.25">
      <c r="A5" s="100" t="s">
        <v>48</v>
      </c>
      <c r="B5" s="100" t="s">
        <v>49</v>
      </c>
      <c r="C5" s="100" t="s">
        <v>50</v>
      </c>
      <c r="D5" s="100" t="s">
        <v>51</v>
      </c>
      <c r="E5" s="100" t="s">
        <v>52</v>
      </c>
      <c r="F5" s="14" t="s">
        <v>91</v>
      </c>
    </row>
    <row r="6" spans="1:6" x14ac:dyDescent="0.25">
      <c r="A6" s="24">
        <v>1</v>
      </c>
      <c r="B6" s="24">
        <v>2</v>
      </c>
      <c r="C6" s="24">
        <v>3</v>
      </c>
      <c r="D6" s="24">
        <v>4</v>
      </c>
      <c r="E6" s="24">
        <v>5</v>
      </c>
      <c r="F6" s="79">
        <v>6</v>
      </c>
    </row>
    <row r="7" spans="1:6" x14ac:dyDescent="0.25">
      <c r="A7" s="332" t="s">
        <v>15</v>
      </c>
      <c r="B7" s="105" t="s">
        <v>53</v>
      </c>
      <c r="C7" s="108">
        <f>C8+C9</f>
        <v>445</v>
      </c>
      <c r="D7" s="108">
        <f>D8+D9</f>
        <v>0</v>
      </c>
      <c r="E7" s="105">
        <f>D7/C7*100</f>
        <v>0</v>
      </c>
      <c r="F7" s="74"/>
    </row>
    <row r="8" spans="1:6" ht="21.75" customHeight="1" x14ac:dyDescent="0.25">
      <c r="A8" s="332"/>
      <c r="B8" s="105" t="s">
        <v>54</v>
      </c>
      <c r="C8" s="105">
        <f>C10+C12+C14</f>
        <v>0</v>
      </c>
      <c r="D8" s="105">
        <f>D10+D12+D14</f>
        <v>0</v>
      </c>
      <c r="E8" s="105" t="e">
        <f t="shared" ref="E8:E9" si="0">D8/C8*100</f>
        <v>#DIV/0!</v>
      </c>
      <c r="F8" s="74"/>
    </row>
    <row r="9" spans="1:6" ht="18.75" customHeight="1" x14ac:dyDescent="0.25">
      <c r="A9" s="332"/>
      <c r="B9" s="105" t="s">
        <v>55</v>
      </c>
      <c r="C9" s="108">
        <f>C11+C13+C15</f>
        <v>445</v>
      </c>
      <c r="D9" s="108">
        <f>D11+D13+D15</f>
        <v>0</v>
      </c>
      <c r="E9" s="105">
        <f t="shared" si="0"/>
        <v>0</v>
      </c>
      <c r="F9" s="74"/>
    </row>
    <row r="10" spans="1:6" x14ac:dyDescent="0.25">
      <c r="A10" s="359" t="s">
        <v>441</v>
      </c>
      <c r="B10" s="72" t="s">
        <v>54</v>
      </c>
      <c r="C10" s="24"/>
      <c r="D10" s="24"/>
      <c r="E10" s="24"/>
      <c r="F10" s="24"/>
    </row>
    <row r="11" spans="1:6" ht="113.25" customHeight="1" x14ac:dyDescent="0.25">
      <c r="A11" s="360"/>
      <c r="B11" s="72" t="s">
        <v>55</v>
      </c>
      <c r="C11" s="24">
        <v>389.8</v>
      </c>
      <c r="D11" s="24">
        <v>0</v>
      </c>
      <c r="E11" s="24"/>
      <c r="F11" s="100" t="s">
        <v>491</v>
      </c>
    </row>
    <row r="12" spans="1:6" x14ac:dyDescent="0.25">
      <c r="A12" s="359" t="s">
        <v>442</v>
      </c>
      <c r="B12" s="72" t="s">
        <v>54</v>
      </c>
      <c r="C12" s="24">
        <v>0</v>
      </c>
      <c r="D12" s="24">
        <v>0</v>
      </c>
      <c r="E12" s="24"/>
      <c r="F12" s="74"/>
    </row>
    <row r="13" spans="1:6" ht="164.25" customHeight="1" x14ac:dyDescent="0.25">
      <c r="A13" s="360"/>
      <c r="B13" s="72" t="s">
        <v>55</v>
      </c>
      <c r="C13" s="24">
        <v>31.3</v>
      </c>
      <c r="D13" s="24">
        <v>0</v>
      </c>
      <c r="E13" s="24"/>
      <c r="F13" s="100" t="s">
        <v>492</v>
      </c>
    </row>
    <row r="14" spans="1:6" x14ac:dyDescent="0.25">
      <c r="A14" s="358" t="s">
        <v>443</v>
      </c>
      <c r="B14" s="72"/>
      <c r="C14" s="24">
        <v>0</v>
      </c>
      <c r="D14" s="24">
        <v>0</v>
      </c>
      <c r="E14" s="24"/>
      <c r="F14" s="74"/>
    </row>
    <row r="15" spans="1:6" ht="160.5" customHeight="1" x14ac:dyDescent="0.25">
      <c r="A15" s="358"/>
      <c r="B15" s="72" t="s">
        <v>55</v>
      </c>
      <c r="C15" s="24">
        <v>23.9</v>
      </c>
      <c r="D15" s="24">
        <v>0</v>
      </c>
      <c r="E15" s="24"/>
      <c r="F15" s="100" t="s">
        <v>476</v>
      </c>
    </row>
  </sheetData>
  <mergeCells count="6">
    <mergeCell ref="A14:A15"/>
    <mergeCell ref="A2:E2"/>
    <mergeCell ref="A7:A9"/>
    <mergeCell ref="A10:A11"/>
    <mergeCell ref="A12:A13"/>
    <mergeCell ref="A3:E3"/>
  </mergeCells>
  <pageMargins left="0.7" right="0.7" top="0.75" bottom="0.75" header="0.3" footer="0.3"/>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1"/>
  <sheetViews>
    <sheetView workbookViewId="0">
      <selection activeCell="F6" sqref="F6"/>
    </sheetView>
  </sheetViews>
  <sheetFormatPr defaultRowHeight="15" x14ac:dyDescent="0.25"/>
  <cols>
    <col min="1" max="1" width="22.28515625" customWidth="1"/>
    <col min="2" max="2" width="23.7109375" customWidth="1"/>
    <col min="3" max="3" width="9.140625" customWidth="1"/>
    <col min="4" max="4" width="9.28515625" customWidth="1"/>
    <col min="5" max="5" width="7.85546875" customWidth="1"/>
    <col min="6" max="6" width="55.140625" customWidth="1"/>
  </cols>
  <sheetData>
    <row r="3" spans="1:6" x14ac:dyDescent="0.25">
      <c r="A3" s="337" t="s">
        <v>453</v>
      </c>
      <c r="B3" s="337"/>
      <c r="C3" s="337"/>
      <c r="D3" s="337"/>
      <c r="E3" s="337"/>
      <c r="F3" s="337"/>
    </row>
    <row r="4" spans="1:6" s="1" customFormat="1" ht="15" customHeight="1" x14ac:dyDescent="0.25">
      <c r="A4" s="361" t="s">
        <v>490</v>
      </c>
      <c r="B4" s="361"/>
      <c r="C4" s="361"/>
      <c r="D4" s="361"/>
      <c r="E4" s="361"/>
      <c r="F4" s="39"/>
    </row>
    <row r="5" spans="1:6" x14ac:dyDescent="0.25">
      <c r="A5" s="40"/>
      <c r="B5" s="40"/>
      <c r="C5" s="40"/>
      <c r="D5" s="40"/>
      <c r="E5" s="40"/>
      <c r="F5" s="1"/>
    </row>
    <row r="6" spans="1:6" ht="140.25" x14ac:dyDescent="0.25">
      <c r="A6" s="28" t="s">
        <v>48</v>
      </c>
      <c r="B6" s="28" t="s">
        <v>49</v>
      </c>
      <c r="C6" s="28" t="s">
        <v>50</v>
      </c>
      <c r="D6" s="28" t="s">
        <v>51</v>
      </c>
      <c r="E6" s="28" t="s">
        <v>52</v>
      </c>
      <c r="F6" s="21" t="s">
        <v>337</v>
      </c>
    </row>
    <row r="7" spans="1:6" x14ac:dyDescent="0.25">
      <c r="A7" s="20">
        <v>1</v>
      </c>
      <c r="B7" s="20">
        <v>2</v>
      </c>
      <c r="C7" s="20">
        <v>3</v>
      </c>
      <c r="D7" s="20">
        <v>4</v>
      </c>
      <c r="E7" s="20">
        <v>5</v>
      </c>
      <c r="F7" s="2"/>
    </row>
    <row r="8" spans="1:6" x14ac:dyDescent="0.25">
      <c r="A8" s="358" t="s">
        <v>338</v>
      </c>
      <c r="B8" s="24" t="s">
        <v>53</v>
      </c>
      <c r="C8" s="24">
        <f>C10</f>
        <v>16146.6</v>
      </c>
      <c r="D8" s="24">
        <f>D10</f>
        <v>12232.2</v>
      </c>
      <c r="E8" s="64">
        <f>D8/C8*100</f>
        <v>75.757125339080673</v>
      </c>
      <c r="F8" s="8"/>
    </row>
    <row r="9" spans="1:6" ht="15.75" customHeight="1" x14ac:dyDescent="0.25">
      <c r="A9" s="358"/>
      <c r="B9" s="24" t="s">
        <v>54</v>
      </c>
      <c r="C9" s="24"/>
      <c r="D9" s="24"/>
      <c r="E9" s="24"/>
      <c r="F9" s="8"/>
    </row>
    <row r="10" spans="1:6" ht="357.75" x14ac:dyDescent="0.25">
      <c r="A10" s="358"/>
      <c r="B10" s="24" t="s">
        <v>55</v>
      </c>
      <c r="C10" s="24">
        <v>16146.6</v>
      </c>
      <c r="D10" s="24">
        <v>12232.2</v>
      </c>
      <c r="E10" s="64">
        <f t="shared" ref="E10" si="0">D10/C10*100</f>
        <v>75.757125339080673</v>
      </c>
      <c r="F10" s="22" t="s">
        <v>500</v>
      </c>
    </row>
    <row r="11" spans="1:6" x14ac:dyDescent="0.25">
      <c r="A11" s="358"/>
      <c r="B11" s="24"/>
      <c r="C11" s="24"/>
      <c r="D11" s="24"/>
      <c r="E11" s="24"/>
      <c r="F11" s="8"/>
    </row>
  </sheetData>
  <mergeCells count="3">
    <mergeCell ref="A3:F3"/>
    <mergeCell ref="A8:A11"/>
    <mergeCell ref="A4:E4"/>
  </mergeCells>
  <pageMargins left="0.7" right="0.7" top="0.75" bottom="0.75" header="0.3" footer="0.3"/>
  <pageSetup paperSize="9"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opLeftCell="A7" workbookViewId="0">
      <selection activeCell="F6" sqref="F6"/>
    </sheetView>
  </sheetViews>
  <sheetFormatPr defaultRowHeight="15" x14ac:dyDescent="0.25"/>
  <cols>
    <col min="1" max="1" width="28.140625" customWidth="1"/>
    <col min="2" max="2" width="16.7109375" customWidth="1"/>
    <col min="3" max="3" width="10" customWidth="1"/>
    <col min="4" max="4" width="8.42578125" customWidth="1"/>
    <col min="5" max="5" width="7.7109375" customWidth="1"/>
    <col min="6" max="6" width="36.42578125" customWidth="1"/>
  </cols>
  <sheetData>
    <row r="1" spans="1:10" x14ac:dyDescent="0.25">
      <c r="A1" s="38"/>
      <c r="B1" s="38"/>
      <c r="C1" s="38"/>
      <c r="D1" s="38"/>
      <c r="E1" s="38"/>
      <c r="F1" s="38"/>
    </row>
    <row r="2" spans="1:10" x14ac:dyDescent="0.25">
      <c r="A2" s="337" t="s">
        <v>47</v>
      </c>
      <c r="B2" s="337"/>
      <c r="C2" s="337"/>
      <c r="D2" s="337"/>
      <c r="E2" s="337"/>
      <c r="F2" s="38"/>
    </row>
    <row r="3" spans="1:10" x14ac:dyDescent="0.25">
      <c r="A3" s="349" t="s">
        <v>490</v>
      </c>
      <c r="B3" s="349"/>
      <c r="C3" s="349"/>
      <c r="D3" s="349"/>
      <c r="E3" s="349"/>
      <c r="F3" s="38"/>
    </row>
    <row r="4" spans="1:10" x14ac:dyDescent="0.25">
      <c r="A4" s="40"/>
      <c r="B4" s="40"/>
      <c r="C4" s="40"/>
      <c r="D4" s="40"/>
      <c r="E4" s="40"/>
      <c r="F4" s="38"/>
    </row>
    <row r="5" spans="1:10" ht="105.75" customHeight="1" x14ac:dyDescent="0.25">
      <c r="A5" s="303" t="s">
        <v>48</v>
      </c>
      <c r="B5" s="29" t="s">
        <v>49</v>
      </c>
      <c r="C5" s="29" t="s">
        <v>50</v>
      </c>
      <c r="D5" s="29" t="s">
        <v>51</v>
      </c>
      <c r="E5" s="29" t="s">
        <v>52</v>
      </c>
      <c r="F5" s="43" t="s">
        <v>91</v>
      </c>
    </row>
    <row r="6" spans="1:10" x14ac:dyDescent="0.25">
      <c r="A6" s="20">
        <v>1</v>
      </c>
      <c r="B6" s="20">
        <v>2</v>
      </c>
      <c r="C6" s="20">
        <v>3</v>
      </c>
      <c r="D6" s="20">
        <v>4</v>
      </c>
      <c r="E6" s="20">
        <v>5</v>
      </c>
      <c r="F6" s="26">
        <v>6</v>
      </c>
      <c r="H6" s="12"/>
    </row>
    <row r="7" spans="1:10" x14ac:dyDescent="0.25">
      <c r="A7" s="358" t="s">
        <v>416</v>
      </c>
      <c r="B7" s="24" t="s">
        <v>53</v>
      </c>
      <c r="C7" s="73">
        <f>C9</f>
        <v>2734</v>
      </c>
      <c r="D7" s="73">
        <f>D9</f>
        <v>1610.4</v>
      </c>
      <c r="E7" s="73">
        <f>D7/C7*100</f>
        <v>58.902706656912954</v>
      </c>
      <c r="F7" s="74"/>
    </row>
    <row r="8" spans="1:10" x14ac:dyDescent="0.25">
      <c r="A8" s="358"/>
      <c r="B8" s="24"/>
      <c r="C8" s="75"/>
      <c r="D8" s="75"/>
      <c r="E8" s="73"/>
      <c r="F8" s="74"/>
      <c r="J8" s="13"/>
    </row>
    <row r="9" spans="1:10" ht="273" customHeight="1" x14ac:dyDescent="0.25">
      <c r="A9" s="358"/>
      <c r="B9" s="246" t="s">
        <v>55</v>
      </c>
      <c r="C9" s="73">
        <v>2734</v>
      </c>
      <c r="D9" s="73">
        <v>1610.4</v>
      </c>
      <c r="E9" s="73">
        <f t="shared" ref="E9" si="0">D9/C9*100</f>
        <v>58.902706656912954</v>
      </c>
      <c r="F9" s="312" t="s">
        <v>555</v>
      </c>
    </row>
    <row r="10" spans="1:10" x14ac:dyDescent="0.25">
      <c r="F10" s="10"/>
    </row>
    <row r="11" spans="1:10" x14ac:dyDescent="0.25">
      <c r="F11" s="10"/>
    </row>
    <row r="12" spans="1:10" x14ac:dyDescent="0.25">
      <c r="F12" s="3"/>
    </row>
    <row r="13" spans="1:10" x14ac:dyDescent="0.25">
      <c r="F13" s="3"/>
    </row>
  </sheetData>
  <mergeCells count="3">
    <mergeCell ref="A3:E3"/>
    <mergeCell ref="A7:A9"/>
    <mergeCell ref="A2:E2"/>
  </mergeCells>
  <pageMargins left="0.7" right="0.7" top="0.75" bottom="0.75" header="0.3" footer="0.3"/>
  <pageSetup paperSize="9"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4" workbookViewId="0">
      <selection activeCell="F6" sqref="F6"/>
    </sheetView>
  </sheetViews>
  <sheetFormatPr defaultRowHeight="15" x14ac:dyDescent="0.25"/>
  <cols>
    <col min="1" max="1" width="32.7109375" customWidth="1"/>
    <col min="2" max="2" width="23.85546875" customWidth="1"/>
    <col min="3" max="3" width="11.7109375" customWidth="1"/>
    <col min="4" max="4" width="10.42578125" customWidth="1"/>
    <col min="5" max="5" width="10.7109375" customWidth="1"/>
    <col min="6" max="6" width="22.28515625" customWidth="1"/>
  </cols>
  <sheetData>
    <row r="1" spans="1:6" x14ac:dyDescent="0.25">
      <c r="A1" s="38"/>
      <c r="B1" s="38"/>
      <c r="C1" s="38"/>
      <c r="D1" s="38"/>
      <c r="E1" s="38"/>
      <c r="F1" s="38"/>
    </row>
    <row r="2" spans="1:6" x14ac:dyDescent="0.25">
      <c r="A2" s="38"/>
      <c r="B2" s="38"/>
      <c r="C2" s="38"/>
      <c r="D2" s="38"/>
      <c r="E2" s="38"/>
      <c r="F2" s="38"/>
    </row>
    <row r="3" spans="1:6" x14ac:dyDescent="0.25">
      <c r="A3" s="337" t="s">
        <v>92</v>
      </c>
      <c r="B3" s="337"/>
      <c r="C3" s="337"/>
      <c r="D3" s="337"/>
      <c r="E3" s="337"/>
      <c r="F3" s="38"/>
    </row>
    <row r="4" spans="1:6" s="1" customFormat="1" x14ac:dyDescent="0.25">
      <c r="A4" s="349" t="s">
        <v>490</v>
      </c>
      <c r="B4" s="349"/>
      <c r="C4" s="349"/>
      <c r="D4" s="349"/>
      <c r="E4" s="349"/>
      <c r="F4" s="38"/>
    </row>
    <row r="5" spans="1:6" x14ac:dyDescent="0.25">
      <c r="A5" s="40"/>
      <c r="B5" s="40"/>
      <c r="C5" s="40"/>
      <c r="D5" s="40"/>
      <c r="E5" s="40"/>
      <c r="F5" s="38"/>
    </row>
    <row r="6" spans="1:6" ht="102" x14ac:dyDescent="0.25">
      <c r="A6" s="306" t="s">
        <v>48</v>
      </c>
      <c r="B6" s="106" t="s">
        <v>49</v>
      </c>
      <c r="C6" s="106" t="s">
        <v>50</v>
      </c>
      <c r="D6" s="106" t="s">
        <v>51</v>
      </c>
      <c r="E6" s="106" t="s">
        <v>52</v>
      </c>
      <c r="F6" s="43" t="s">
        <v>91</v>
      </c>
    </row>
    <row r="7" spans="1:6" x14ac:dyDescent="0.25">
      <c r="A7" s="24">
        <v>1</v>
      </c>
      <c r="B7" s="24">
        <v>2</v>
      </c>
      <c r="C7" s="24">
        <v>3</v>
      </c>
      <c r="D7" s="24">
        <v>4</v>
      </c>
      <c r="E7" s="24">
        <v>5</v>
      </c>
      <c r="F7" s="79">
        <v>6</v>
      </c>
    </row>
    <row r="8" spans="1:6" x14ac:dyDescent="0.25">
      <c r="A8" s="362" t="s">
        <v>22</v>
      </c>
      <c r="B8" s="60" t="s">
        <v>53</v>
      </c>
      <c r="C8" s="59">
        <f>C9+C10+C11</f>
        <v>50</v>
      </c>
      <c r="D8" s="59">
        <f>D9+D10+D11</f>
        <v>0</v>
      </c>
      <c r="E8" s="59">
        <f>D8/C8*100</f>
        <v>0</v>
      </c>
      <c r="F8" s="151"/>
    </row>
    <row r="9" spans="1:6" x14ac:dyDescent="0.25">
      <c r="A9" s="362"/>
      <c r="B9" s="60" t="s">
        <v>54</v>
      </c>
      <c r="C9" s="60"/>
      <c r="D9" s="60"/>
      <c r="E9" s="59"/>
      <c r="F9" s="151"/>
    </row>
    <row r="10" spans="1:6" x14ac:dyDescent="0.25">
      <c r="A10" s="362"/>
      <c r="B10" s="60" t="s">
        <v>55</v>
      </c>
      <c r="C10" s="59">
        <f>C12</f>
        <v>50</v>
      </c>
      <c r="D10" s="59">
        <f>D12</f>
        <v>0</v>
      </c>
      <c r="E10" s="59">
        <f t="shared" ref="E10" si="0">D10/C10*100</f>
        <v>0</v>
      </c>
      <c r="F10" s="151"/>
    </row>
    <row r="11" spans="1:6" x14ac:dyDescent="0.25">
      <c r="A11" s="362"/>
      <c r="B11" s="60"/>
      <c r="C11" s="60"/>
      <c r="D11" s="60"/>
      <c r="E11" s="60"/>
      <c r="F11" s="151"/>
    </row>
    <row r="12" spans="1:6" ht="127.5" customHeight="1" x14ac:dyDescent="0.25">
      <c r="A12" s="100" t="s">
        <v>435</v>
      </c>
      <c r="B12" s="24" t="s">
        <v>55</v>
      </c>
      <c r="C12" s="64">
        <v>50</v>
      </c>
      <c r="D12" s="24">
        <v>0</v>
      </c>
      <c r="E12" s="64">
        <f>D12/C12*100</f>
        <v>0</v>
      </c>
      <c r="F12" s="100" t="s">
        <v>529</v>
      </c>
    </row>
    <row r="13" spans="1:6" x14ac:dyDescent="0.25">
      <c r="F13" s="10"/>
    </row>
    <row r="14" spans="1:6" x14ac:dyDescent="0.25">
      <c r="F14" s="10"/>
    </row>
    <row r="15" spans="1:6" x14ac:dyDescent="0.25">
      <c r="F15" s="10"/>
    </row>
    <row r="16" spans="1:6" x14ac:dyDescent="0.25">
      <c r="F16" s="10"/>
    </row>
    <row r="17" spans="6:6" x14ac:dyDescent="0.25">
      <c r="F17" s="10"/>
    </row>
  </sheetData>
  <mergeCells count="3">
    <mergeCell ref="A3:E3"/>
    <mergeCell ref="A8:A11"/>
    <mergeCell ref="A4:E4"/>
  </mergeCells>
  <pageMargins left="0.7" right="0.7" top="0.75" bottom="0.75" header="0.3" footer="0.3"/>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32</vt:i4>
      </vt:variant>
    </vt:vector>
  </HeadingPairs>
  <TitlesOfParts>
    <vt:vector size="32" baseType="lpstr">
      <vt:lpstr>9 месяцев</vt:lpstr>
      <vt:lpstr>Соц.поддержка</vt:lpstr>
      <vt:lpstr>Реклама град-во и архит-ра</vt:lpstr>
      <vt:lpstr>здравоохранение</vt:lpstr>
      <vt:lpstr>охрана труда</vt:lpstr>
      <vt:lpstr>доступная среда</vt:lpstr>
      <vt:lpstr>управ-ние мун.финансами</vt:lpstr>
      <vt:lpstr>сми</vt:lpstr>
      <vt:lpstr>Коррупция</vt:lpstr>
      <vt:lpstr>Обеспеч.безоп.населения</vt:lpstr>
      <vt:lpstr>экстремизм,террор,нар-ки,правон</vt:lpstr>
      <vt:lpstr>дорожное хоз-во</vt:lpstr>
      <vt:lpstr>курорты</vt:lpstr>
      <vt:lpstr>имущество и земля</vt:lpstr>
      <vt:lpstr>ФК и спорт</vt:lpstr>
      <vt:lpstr>развитие  в сфере стр-ва</vt:lpstr>
      <vt:lpstr>молодежь</vt:lpstr>
      <vt:lpstr>образование</vt:lpstr>
      <vt:lpstr>дети тамани</vt:lpstr>
      <vt:lpstr>село</vt:lpstr>
      <vt:lpstr>мун.служба</vt:lpstr>
      <vt:lpstr>развитие экономики</vt:lpstr>
      <vt:lpstr>мун.полит и гражд.общ-во</vt:lpstr>
      <vt:lpstr>КУЛЬТУРА</vt:lpstr>
      <vt:lpstr>ЭФ.МУН.УПРАВЛЕНИЕ</vt:lpstr>
      <vt:lpstr>Град.и землеустр-во</vt:lpstr>
      <vt:lpstr>ЖКХ и экология</vt:lpstr>
      <vt:lpstr>качество</vt:lpstr>
      <vt:lpstr>неком.орган-ции</vt:lpstr>
      <vt:lpstr>электр.прав-во</vt:lpstr>
      <vt:lpstr>обеспеч.жильем молод.семей</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2016-10-26T06:28:42Z</dcterms:modified>
</cp:coreProperties>
</file>