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185" windowWidth="15480" windowHeight="8325" activeTab="1"/>
  </bookViews>
  <sheets>
    <sheet name="СВОД" sheetId="1" r:id="rId1"/>
    <sheet name="общие" sheetId="2" r:id="rId2"/>
  </sheets>
  <definedNames>
    <definedName name="_xlnm._FilterDatabase" localSheetId="1" hidden="1">общие!$A$6:$G$6</definedName>
    <definedName name="_xlnm.Print_Titles" localSheetId="1">общие!$4:$4</definedName>
    <definedName name="_xlnm.Print_Titles" localSheetId="0">СВОД!$4:$4</definedName>
    <definedName name="_xlnm.Print_Area" localSheetId="1">общие!$A$1:$F$438</definedName>
    <definedName name="_xlnm.Print_Area" localSheetId="0">СВОД!$A$1:$F$113</definedName>
  </definedNames>
  <calcPr calcId="145621"/>
</workbook>
</file>

<file path=xl/calcChain.xml><?xml version="1.0" encoding="utf-8"?>
<calcChain xmlns="http://schemas.openxmlformats.org/spreadsheetml/2006/main">
  <c r="E46" i="1" l="1"/>
  <c r="E425" i="2" l="1"/>
  <c r="E424" i="2"/>
  <c r="D424" i="2"/>
  <c r="F315" i="2"/>
  <c r="D428" i="2"/>
  <c r="D407" i="2"/>
  <c r="E28" i="1"/>
  <c r="D28" i="1"/>
  <c r="D404" i="2"/>
  <c r="D403" i="2"/>
  <c r="D401" i="2"/>
  <c r="D400" i="2"/>
  <c r="E382" i="2" l="1"/>
  <c r="E381" i="2"/>
  <c r="D382" i="2"/>
  <c r="E370" i="2"/>
  <c r="E369" i="2"/>
  <c r="D370" i="2"/>
  <c r="D369" i="2"/>
  <c r="E351" i="2"/>
  <c r="E269" i="2"/>
  <c r="E268" i="2"/>
  <c r="E266" i="2"/>
  <c r="D269" i="2"/>
  <c r="D268" i="2"/>
  <c r="D266" i="2"/>
  <c r="E228" i="2"/>
  <c r="D228" i="2"/>
  <c r="D229" i="2"/>
  <c r="E217" i="2"/>
  <c r="E216" i="2"/>
  <c r="D217" i="2"/>
  <c r="D216" i="2"/>
  <c r="E40" i="1"/>
  <c r="E39" i="1"/>
  <c r="D40" i="1"/>
  <c r="D39" i="1"/>
  <c r="E434" i="2"/>
  <c r="E124" i="2"/>
  <c r="D124" i="2"/>
  <c r="E433" i="2"/>
  <c r="D433" i="2"/>
  <c r="F208" i="2"/>
  <c r="F124" i="2" l="1"/>
  <c r="F228" i="2"/>
  <c r="F223" i="2"/>
  <c r="F222" i="2"/>
  <c r="E25" i="1" l="1"/>
  <c r="D25" i="1"/>
  <c r="E24" i="1"/>
  <c r="D24" i="1"/>
  <c r="E428" i="2"/>
  <c r="E427" i="2"/>
  <c r="D427" i="2"/>
  <c r="F206" i="2"/>
  <c r="E34" i="1"/>
  <c r="D34" i="1"/>
  <c r="E33" i="1"/>
  <c r="D33" i="1"/>
  <c r="E416" i="2"/>
  <c r="E415" i="2"/>
  <c r="D416" i="2"/>
  <c r="D415" i="2"/>
  <c r="F307" i="2" l="1"/>
  <c r="F306" i="2"/>
  <c r="F191" i="2"/>
  <c r="F190" i="2"/>
  <c r="F189" i="2"/>
  <c r="F188" i="2"/>
  <c r="F28" i="2"/>
  <c r="E22" i="1" l="1"/>
  <c r="E21" i="1"/>
  <c r="D22" i="1"/>
  <c r="D21" i="1"/>
  <c r="F363" i="2"/>
  <c r="F362" i="2"/>
  <c r="E431" i="2"/>
  <c r="E430" i="2"/>
  <c r="D431" i="2"/>
  <c r="E36" i="1"/>
  <c r="E37" i="1"/>
  <c r="E19" i="1"/>
  <c r="D19" i="1"/>
  <c r="E18" i="1"/>
  <c r="E422" i="2"/>
  <c r="D422" i="2"/>
  <c r="E421" i="2"/>
  <c r="D327" i="2"/>
  <c r="D325" i="2"/>
  <c r="D18" i="1" l="1"/>
  <c r="D351" i="2"/>
  <c r="D421" i="2"/>
  <c r="F328" i="2"/>
  <c r="F327" i="2"/>
  <c r="F326" i="2"/>
  <c r="F325" i="2"/>
  <c r="E10" i="1"/>
  <c r="E9" i="1"/>
  <c r="D9" i="1"/>
  <c r="E47" i="1"/>
  <c r="D47" i="1"/>
  <c r="D10" i="1"/>
  <c r="E404" i="2"/>
  <c r="E403" i="2"/>
  <c r="F180" i="2"/>
  <c r="F179" i="2"/>
  <c r="E159" i="2"/>
  <c r="E158" i="2"/>
  <c r="D158" i="2"/>
  <c r="F147" i="2" l="1"/>
  <c r="F293" i="2" l="1"/>
  <c r="E27" i="1" l="1"/>
  <c r="E29" i="1" s="1"/>
  <c r="D27" i="1"/>
  <c r="E419" i="2"/>
  <c r="E418" i="2"/>
  <c r="D418" i="2"/>
  <c r="E113" i="2"/>
  <c r="D113" i="2"/>
  <c r="F261" i="2"/>
  <c r="F260" i="2"/>
  <c r="E13" i="1" l="1"/>
  <c r="D13" i="1"/>
  <c r="E12" i="1"/>
  <c r="D12" i="1"/>
  <c r="E407" i="2"/>
  <c r="E406" i="2"/>
  <c r="D406" i="2"/>
  <c r="F132" i="2"/>
  <c r="F131" i="2"/>
  <c r="F294" i="2"/>
  <c r="E49" i="1"/>
  <c r="D49" i="1"/>
  <c r="E16" i="1"/>
  <c r="E15" i="1"/>
  <c r="D16" i="1"/>
  <c r="D15" i="1"/>
  <c r="E409" i="2"/>
  <c r="D409" i="2"/>
  <c r="F259" i="2"/>
  <c r="F184" i="2"/>
  <c r="E302" i="2"/>
  <c r="D302" i="2"/>
  <c r="F301" i="2"/>
  <c r="D410" i="2" l="1"/>
  <c r="E410" i="2"/>
  <c r="F302" i="2"/>
  <c r="F257" i="2"/>
  <c r="F183" i="2" l="1"/>
  <c r="E316" i="2" l="1"/>
  <c r="E352" i="2" s="1"/>
  <c r="E398" i="2" l="1"/>
  <c r="D398" i="2"/>
  <c r="E393" i="2"/>
  <c r="D393" i="2"/>
  <c r="E283" i="2"/>
  <c r="D283" i="2"/>
  <c r="E255" i="2"/>
  <c r="D255" i="2"/>
  <c r="E240" i="2"/>
  <c r="E241" i="2"/>
  <c r="D241" i="2"/>
  <c r="D240" i="2"/>
  <c r="E229" i="2"/>
  <c r="E214" i="2"/>
  <c r="D214" i="2"/>
  <c r="E174" i="2"/>
  <c r="D174" i="2"/>
  <c r="E84" i="2"/>
  <c r="D84" i="2"/>
  <c r="E73" i="2"/>
  <c r="D73" i="2"/>
  <c r="F198" i="2" l="1"/>
  <c r="D37" i="1" l="1"/>
  <c r="D36" i="1"/>
  <c r="D430" i="2"/>
  <c r="F237" i="2"/>
  <c r="F236" i="2"/>
  <c r="E52" i="1" l="1"/>
  <c r="F136" i="2"/>
  <c r="F135" i="2"/>
  <c r="F205" i="2"/>
  <c r="F311" i="2" l="1"/>
  <c r="D321" i="2" l="1"/>
  <c r="D144" i="2"/>
  <c r="E53" i="1"/>
  <c r="D53" i="1"/>
  <c r="F320" i="2"/>
  <c r="D419" i="2" l="1"/>
  <c r="F321" i="2"/>
  <c r="F323" i="2" l="1"/>
  <c r="F24" i="2"/>
  <c r="F204" i="2" l="1"/>
  <c r="D333" i="2"/>
  <c r="D425" i="2" s="1"/>
  <c r="D153" i="2"/>
  <c r="F265" i="2"/>
  <c r="F107" i="2"/>
  <c r="D352" i="2" l="1"/>
  <c r="D159" i="2"/>
  <c r="D434" i="2"/>
  <c r="F153" i="2"/>
  <c r="D46" i="1"/>
  <c r="F53" i="1"/>
  <c r="F46" i="1" l="1"/>
  <c r="D58" i="1"/>
  <c r="E58" i="1"/>
  <c r="F58" i="1" l="1"/>
  <c r="E400" i="2" l="1"/>
  <c r="F176" i="2"/>
  <c r="F128" i="2" l="1"/>
  <c r="F19" i="2" l="1"/>
  <c r="E31" i="1"/>
  <c r="D31" i="1"/>
  <c r="E30" i="1"/>
  <c r="D30" i="1"/>
  <c r="E412" i="2"/>
  <c r="D412" i="2" l="1"/>
  <c r="D413" i="2" l="1"/>
  <c r="E413" i="2"/>
  <c r="E349" i="2"/>
  <c r="F194" i="2"/>
  <c r="F91" i="2"/>
  <c r="F92" i="2"/>
  <c r="F252" i="2" l="1"/>
  <c r="F225" i="2"/>
  <c r="F342" i="2"/>
  <c r="F341" i="2"/>
  <c r="F303" i="2"/>
  <c r="F258" i="2"/>
  <c r="F245" i="2"/>
  <c r="F186" i="2"/>
  <c r="D435" i="2" l="1"/>
  <c r="E435" i="2"/>
  <c r="E401" i="2"/>
  <c r="F178" i="2"/>
  <c r="F203" i="2"/>
  <c r="F149" i="2"/>
  <c r="F212" i="2"/>
  <c r="F213" i="2"/>
  <c r="E227" i="2"/>
  <c r="F240" i="2" l="1"/>
  <c r="F387" i="2" l="1"/>
  <c r="F322" i="2"/>
  <c r="F98" i="2"/>
  <c r="F140" i="2" l="1"/>
  <c r="F101" i="2" l="1"/>
  <c r="D426" i="2" l="1"/>
  <c r="F332" i="2"/>
  <c r="F331" i="2"/>
  <c r="F319" i="2"/>
  <c r="F318" i="2"/>
  <c r="F305" i="2"/>
  <c r="F304" i="2"/>
  <c r="F291" i="2"/>
  <c r="F290" i="2"/>
  <c r="E23" i="1" l="1"/>
  <c r="D23" i="1"/>
  <c r="F398" i="2"/>
  <c r="F393" i="2"/>
  <c r="F370" i="2"/>
  <c r="F382" i="2"/>
  <c r="F358" i="2"/>
  <c r="F300" i="2"/>
  <c r="F255" i="2"/>
  <c r="F333" i="2"/>
  <c r="F369" i="2"/>
  <c r="F263" i="2"/>
  <c r="F283" i="2"/>
  <c r="F337" i="2"/>
  <c r="F316" i="2"/>
  <c r="F229" i="2"/>
  <c r="F241" i="2"/>
  <c r="F262" i="2"/>
  <c r="F268" i="2"/>
  <c r="F269" i="2"/>
  <c r="F352" i="2" l="1"/>
  <c r="F351" i="2"/>
  <c r="E83" i="2" l="1"/>
  <c r="D83" i="2"/>
  <c r="F174" i="2" l="1"/>
  <c r="F192" i="2"/>
  <c r="F83" i="2"/>
  <c r="F144" i="2"/>
  <c r="F155" i="2"/>
  <c r="F158" i="2"/>
  <c r="F146" i="2"/>
  <c r="F148" i="2"/>
  <c r="F73" i="2"/>
  <c r="F137" i="2"/>
  <c r="F84" i="2"/>
  <c r="F129" i="2"/>
  <c r="F113" i="2"/>
  <c r="F159" i="2" l="1"/>
  <c r="F108" i="2" l="1"/>
  <c r="E41" i="1" l="1"/>
  <c r="D41" i="1"/>
  <c r="F379" i="2"/>
  <c r="F343" i="2"/>
  <c r="F210" i="2"/>
  <c r="F209" i="2"/>
  <c r="F122" i="2"/>
  <c r="F152" i="2"/>
  <c r="F151" i="2"/>
  <c r="F65" i="2"/>
  <c r="F64" i="2"/>
  <c r="F63" i="2"/>
  <c r="F62" i="2"/>
  <c r="F61" i="2"/>
  <c r="F59" i="2" l="1"/>
  <c r="F58" i="2"/>
  <c r="F338" i="2"/>
  <c r="F105" i="2"/>
  <c r="F57" i="2"/>
  <c r="F56" i="2"/>
  <c r="F54" i="2" l="1"/>
  <c r="F334" i="2"/>
  <c r="F103" i="2"/>
  <c r="F53" i="2"/>
  <c r="F52" i="2"/>
  <c r="F51" i="2"/>
  <c r="F50" i="2"/>
  <c r="E108" i="1"/>
  <c r="E71" i="1" s="1"/>
  <c r="D108" i="1"/>
  <c r="D71" i="1" s="1"/>
  <c r="E107" i="1"/>
  <c r="D107" i="1"/>
  <c r="E93" i="1"/>
  <c r="E66" i="1" s="1"/>
  <c r="D93" i="1"/>
  <c r="D66" i="1" s="1"/>
  <c r="E92" i="1"/>
  <c r="D92" i="1"/>
  <c r="E89" i="1"/>
  <c r="E86" i="1"/>
  <c r="D86" i="1"/>
  <c r="E7" i="1"/>
  <c r="D7" i="1"/>
  <c r="E6" i="1"/>
  <c r="D6" i="1"/>
  <c r="D397" i="2"/>
  <c r="E397" i="2"/>
  <c r="D392" i="2"/>
  <c r="E392" i="2"/>
  <c r="D381" i="2"/>
  <c r="D368" i="2"/>
  <c r="E368" i="2"/>
  <c r="D282" i="2"/>
  <c r="E282" i="2"/>
  <c r="D254" i="2"/>
  <c r="E254" i="2"/>
  <c r="D239" i="2"/>
  <c r="E239" i="2"/>
  <c r="D227" i="2"/>
  <c r="D173" i="2"/>
  <c r="E173" i="2"/>
  <c r="D157" i="2"/>
  <c r="E157" i="2"/>
  <c r="D123" i="2"/>
  <c r="E123" i="2"/>
  <c r="D112" i="2"/>
  <c r="E112" i="2"/>
  <c r="D72" i="2"/>
  <c r="E72" i="2"/>
  <c r="E87" i="1"/>
  <c r="E64" i="1" s="1"/>
  <c r="D87" i="1"/>
  <c r="F48" i="2"/>
  <c r="F330" i="2"/>
  <c r="F47" i="2"/>
  <c r="F329" i="2"/>
  <c r="F199" i="2"/>
  <c r="F46" i="2"/>
  <c r="F45" i="2"/>
  <c r="F44" i="2"/>
  <c r="D64" i="1" l="1"/>
  <c r="E109" i="1"/>
  <c r="D109" i="1"/>
  <c r="F217" i="2"/>
  <c r="D349" i="2"/>
  <c r="D399" i="2" s="1"/>
  <c r="E90" i="1"/>
  <c r="D89" i="1"/>
  <c r="F239" i="2"/>
  <c r="F173" i="2"/>
  <c r="F368" i="2"/>
  <c r="F282" i="2"/>
  <c r="F112" i="2"/>
  <c r="F381" i="2"/>
  <c r="F72" i="2"/>
  <c r="F397" i="2"/>
  <c r="F392" i="2"/>
  <c r="F266" i="2"/>
  <c r="F254" i="2"/>
  <c r="F227" i="2"/>
  <c r="F157" i="2"/>
  <c r="E399" i="2"/>
  <c r="F123" i="2"/>
  <c r="E96" i="1"/>
  <c r="E67" i="1" s="1"/>
  <c r="D96" i="1"/>
  <c r="D67" i="1" s="1"/>
  <c r="F396" i="2"/>
  <c r="F395" i="2"/>
  <c r="F42" i="2"/>
  <c r="F145" i="2"/>
  <c r="F142" i="2"/>
  <c r="F99" i="2"/>
  <c r="F97" i="2"/>
  <c r="F41" i="2"/>
  <c r="F40" i="2"/>
  <c r="F39" i="2"/>
  <c r="E91" i="1" l="1"/>
  <c r="E65" i="1"/>
  <c r="D90" i="1"/>
  <c r="F214" i="2"/>
  <c r="F349" i="2"/>
  <c r="F399" i="2"/>
  <c r="E95" i="1"/>
  <c r="D95" i="1"/>
  <c r="E102" i="1"/>
  <c r="E69" i="1" s="1"/>
  <c r="D102" i="1"/>
  <c r="D69" i="1" s="1"/>
  <c r="F31" i="2"/>
  <c r="F312" i="2"/>
  <c r="F310" i="2"/>
  <c r="F309" i="2"/>
  <c r="F193" i="2"/>
  <c r="F30" i="2"/>
  <c r="F29" i="2"/>
  <c r="F27" i="2"/>
  <c r="E84" i="1"/>
  <c r="E63" i="1" s="1"/>
  <c r="D84" i="1"/>
  <c r="D63" i="1" s="1"/>
  <c r="F25" i="2"/>
  <c r="F187" i="2"/>
  <c r="F134" i="2"/>
  <c r="F23" i="2"/>
  <c r="F22" i="2"/>
  <c r="F21" i="2"/>
  <c r="D91" i="1" l="1"/>
  <c r="D65" i="1"/>
  <c r="D83" i="1"/>
  <c r="E101" i="1"/>
  <c r="E83" i="1"/>
  <c r="D101" i="1"/>
  <c r="E81" i="1"/>
  <c r="E62" i="1" s="1"/>
  <c r="F297" i="2"/>
  <c r="F18" i="2"/>
  <c r="F17" i="2"/>
  <c r="F296" i="2"/>
  <c r="E78" i="1"/>
  <c r="E61" i="1" s="1"/>
  <c r="D78" i="1"/>
  <c r="D61" i="1" s="1"/>
  <c r="F15" i="2"/>
  <c r="F14" i="2"/>
  <c r="F181" i="2"/>
  <c r="D81" i="1" l="1"/>
  <c r="D62" i="1" s="1"/>
  <c r="D80" i="1"/>
  <c r="E77" i="1"/>
  <c r="D77" i="1"/>
  <c r="E80" i="1"/>
  <c r="E105" i="1"/>
  <c r="E70" i="1" s="1"/>
  <c r="D105" i="1"/>
  <c r="D70" i="1" s="1"/>
  <c r="F367" i="2"/>
  <c r="F391" i="2"/>
  <c r="F390" i="2"/>
  <c r="F389" i="2"/>
  <c r="F388" i="2"/>
  <c r="F386" i="2"/>
  <c r="F385" i="2"/>
  <c r="F384" i="2"/>
  <c r="F71" i="2"/>
  <c r="F348" i="2"/>
  <c r="F347" i="2"/>
  <c r="F346" i="2"/>
  <c r="F156" i="2"/>
  <c r="F111" i="2"/>
  <c r="F110" i="2"/>
  <c r="F70" i="2"/>
  <c r="F69" i="2"/>
  <c r="F68" i="2"/>
  <c r="F67" i="2"/>
  <c r="E104" i="1" l="1"/>
  <c r="D104" i="1"/>
  <c r="E99" i="1"/>
  <c r="E68" i="1" s="1"/>
  <c r="D99" i="1"/>
  <c r="D68" i="1" s="1"/>
  <c r="D98" i="1" l="1"/>
  <c r="E98" i="1"/>
  <c r="D75" i="1"/>
  <c r="F195" i="2"/>
  <c r="D60" i="1" l="1"/>
  <c r="D72" i="1" s="1"/>
  <c r="E75" i="1"/>
  <c r="E74" i="1"/>
  <c r="D436" i="2"/>
  <c r="D74" i="1"/>
  <c r="F289" i="2"/>
  <c r="F12" i="2"/>
  <c r="F11" i="2"/>
  <c r="F9" i="2"/>
  <c r="F287" i="2"/>
  <c r="F211" i="2"/>
  <c r="F207" i="2"/>
  <c r="F202" i="2"/>
  <c r="F197" i="2"/>
  <c r="F196" i="2"/>
  <c r="F185" i="2"/>
  <c r="F182" i="2"/>
  <c r="F177" i="2"/>
  <c r="F288" i="2"/>
  <c r="F10" i="2"/>
  <c r="F8" i="2"/>
  <c r="F7" i="2"/>
  <c r="F127" i="2"/>
  <c r="F366" i="2"/>
  <c r="F365" i="2"/>
  <c r="F364" i="2"/>
  <c r="F361" i="2"/>
  <c r="F360" i="2"/>
  <c r="F359" i="2"/>
  <c r="F357" i="2"/>
  <c r="F356" i="2"/>
  <c r="F355" i="2"/>
  <c r="F354" i="2"/>
  <c r="F248" i="2"/>
  <c r="F317" i="2"/>
  <c r="F37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41" i="2"/>
  <c r="F95" i="2"/>
  <c r="F94" i="2"/>
  <c r="F36" i="2"/>
  <c r="F34" i="2"/>
  <c r="F82" i="2"/>
  <c r="F81" i="2"/>
  <c r="F80" i="2"/>
  <c r="F79" i="2"/>
  <c r="F78" i="2"/>
  <c r="F77" i="2"/>
  <c r="F76" i="2"/>
  <c r="F75" i="2"/>
  <c r="F33" i="2"/>
  <c r="F35" i="2"/>
  <c r="F139" i="2"/>
  <c r="F345" i="2"/>
  <c r="F344" i="2"/>
  <c r="F340" i="2"/>
  <c r="F339" i="2"/>
  <c r="F336" i="2"/>
  <c r="F335" i="2"/>
  <c r="F324" i="2"/>
  <c r="F314" i="2"/>
  <c r="F313" i="2"/>
  <c r="F308" i="2"/>
  <c r="F299" i="2"/>
  <c r="F298" i="2"/>
  <c r="F295" i="2"/>
  <c r="F292" i="2"/>
  <c r="F286" i="2"/>
  <c r="F434" i="2"/>
  <c r="F433" i="2"/>
  <c r="F430" i="2"/>
  <c r="F424" i="2"/>
  <c r="F421" i="2"/>
  <c r="F415" i="2"/>
  <c r="F412" i="2"/>
  <c r="F406" i="2"/>
  <c r="F403" i="2"/>
  <c r="E436" i="2"/>
  <c r="F431" i="2"/>
  <c r="F422" i="2"/>
  <c r="F413" i="2"/>
  <c r="D437" i="2"/>
  <c r="F20" i="2"/>
  <c r="F380" i="2"/>
  <c r="F378" i="2"/>
  <c r="F377" i="2"/>
  <c r="F376" i="2"/>
  <c r="F375" i="2"/>
  <c r="F374" i="2"/>
  <c r="F373" i="2"/>
  <c r="F372" i="2"/>
  <c r="F281" i="2"/>
  <c r="F280" i="2"/>
  <c r="F279" i="2"/>
  <c r="F278" i="2"/>
  <c r="F277" i="2"/>
  <c r="F276" i="2"/>
  <c r="F275" i="2"/>
  <c r="F274" i="2"/>
  <c r="F273" i="2"/>
  <c r="F272" i="2"/>
  <c r="F271" i="2"/>
  <c r="F285" i="2"/>
  <c r="F264" i="2"/>
  <c r="F253" i="2"/>
  <c r="F251" i="2"/>
  <c r="F250" i="2"/>
  <c r="F249" i="2"/>
  <c r="F247" i="2"/>
  <c r="F246" i="2"/>
  <c r="F244" i="2"/>
  <c r="F243" i="2"/>
  <c r="F238" i="2"/>
  <c r="F235" i="2"/>
  <c r="F234" i="2"/>
  <c r="F233" i="2"/>
  <c r="F232" i="2"/>
  <c r="F231" i="2"/>
  <c r="F226" i="2"/>
  <c r="F224" i="2"/>
  <c r="F221" i="2"/>
  <c r="F220" i="2"/>
  <c r="F219" i="2"/>
  <c r="F154" i="2"/>
  <c r="F150" i="2"/>
  <c r="F143" i="2"/>
  <c r="F138" i="2"/>
  <c r="F133" i="2"/>
  <c r="F130" i="2"/>
  <c r="F126" i="2"/>
  <c r="F121" i="2"/>
  <c r="F120" i="2"/>
  <c r="F119" i="2"/>
  <c r="F118" i="2"/>
  <c r="F117" i="2"/>
  <c r="F116" i="2"/>
  <c r="F115" i="2"/>
  <c r="F109" i="2"/>
  <c r="F106" i="2"/>
  <c r="F104" i="2"/>
  <c r="F102" i="2"/>
  <c r="F100" i="2"/>
  <c r="F96" i="2"/>
  <c r="F93" i="2"/>
  <c r="F90" i="2"/>
  <c r="F89" i="2"/>
  <c r="F88" i="2"/>
  <c r="F87" i="2"/>
  <c r="F86" i="2"/>
  <c r="F66" i="2"/>
  <c r="F60" i="2"/>
  <c r="F55" i="2"/>
  <c r="F49" i="2"/>
  <c r="F43" i="2"/>
  <c r="F38" i="2"/>
  <c r="F32" i="2"/>
  <c r="F26" i="2"/>
  <c r="F16" i="2"/>
  <c r="F13" i="2"/>
  <c r="F6" i="2"/>
  <c r="E60" i="1" l="1"/>
  <c r="E72" i="1" s="1"/>
  <c r="D438" i="2"/>
  <c r="F407" i="2"/>
  <c r="F416" i="2"/>
  <c r="F425" i="2"/>
  <c r="E405" i="2"/>
  <c r="F404" i="2"/>
  <c r="F436" i="2"/>
  <c r="E411" i="2"/>
  <c r="E414" i="2"/>
  <c r="E417" i="2"/>
  <c r="D420" i="2"/>
  <c r="F410" i="2"/>
  <c r="F419" i="2"/>
  <c r="F428" i="2"/>
  <c r="E408" i="2"/>
  <c r="D411" i="2"/>
  <c r="D417" i="2"/>
  <c r="E429" i="2"/>
  <c r="E432" i="2"/>
  <c r="F435" i="2"/>
  <c r="D408" i="2"/>
  <c r="E420" i="2"/>
  <c r="E423" i="2"/>
  <c r="E426" i="2"/>
  <c r="D429" i="2"/>
  <c r="F400" i="2"/>
  <c r="F409" i="2"/>
  <c r="F418" i="2"/>
  <c r="F427" i="2"/>
  <c r="E402" i="2"/>
  <c r="D405" i="2"/>
  <c r="D414" i="2"/>
  <c r="D423" i="2"/>
  <c r="D432" i="2"/>
  <c r="D402" i="2"/>
  <c r="F405" i="2" l="1"/>
  <c r="F420" i="2"/>
  <c r="F426" i="2"/>
  <c r="F429" i="2"/>
  <c r="F402" i="2"/>
  <c r="F423" i="2"/>
  <c r="F411" i="2"/>
  <c r="F408" i="2"/>
  <c r="F414" i="2"/>
  <c r="E437" i="2"/>
  <c r="E438" i="2" s="1"/>
  <c r="F401" i="2"/>
  <c r="F432" i="2"/>
  <c r="F417" i="2"/>
  <c r="F437" i="2" l="1"/>
  <c r="F438" i="2"/>
  <c r="F40" i="1" l="1"/>
  <c r="F65" i="1"/>
  <c r="D43" i="1"/>
  <c r="F31" i="1"/>
  <c r="F67" i="1"/>
  <c r="F28" i="1"/>
  <c r="F69" i="1"/>
  <c r="F37" i="1"/>
  <c r="F34" i="1"/>
  <c r="F98" i="1"/>
  <c r="F86" i="1"/>
  <c r="E82" i="1"/>
  <c r="D97" i="1"/>
  <c r="E43" i="1"/>
  <c r="E8" i="1"/>
  <c r="D42" i="1"/>
  <c r="F71" i="1"/>
  <c r="F70" i="1"/>
  <c r="F68" i="1"/>
  <c r="F66" i="1"/>
  <c r="F64" i="1"/>
  <c r="F62" i="1"/>
  <c r="F61" i="1"/>
  <c r="F60" i="1"/>
  <c r="F39" i="1"/>
  <c r="E38" i="1"/>
  <c r="D38" i="1"/>
  <c r="F36" i="1"/>
  <c r="D35" i="1"/>
  <c r="F33" i="1"/>
  <c r="D32" i="1"/>
  <c r="F30" i="1"/>
  <c r="D29" i="1"/>
  <c r="F27" i="1"/>
  <c r="E26" i="1"/>
  <c r="D26" i="1"/>
  <c r="F25" i="1"/>
  <c r="F24" i="1"/>
  <c r="F22" i="1"/>
  <c r="F21" i="1"/>
  <c r="E20" i="1"/>
  <c r="D20" i="1"/>
  <c r="F19" i="1"/>
  <c r="F18" i="1"/>
  <c r="E17" i="1"/>
  <c r="D17" i="1"/>
  <c r="F16" i="1"/>
  <c r="F15" i="1"/>
  <c r="E14" i="1"/>
  <c r="D14" i="1"/>
  <c r="F13" i="1"/>
  <c r="F12" i="1"/>
  <c r="E11" i="1"/>
  <c r="D11" i="1"/>
  <c r="F10" i="1"/>
  <c r="F9" i="1"/>
  <c r="F7" i="1"/>
  <c r="D8" i="1"/>
  <c r="D44" i="1" l="1"/>
  <c r="F108" i="1"/>
  <c r="F99" i="1"/>
  <c r="E100" i="1"/>
  <c r="E94" i="1"/>
  <c r="F89" i="1"/>
  <c r="E97" i="1"/>
  <c r="F97" i="1" s="1"/>
  <c r="F95" i="1"/>
  <c r="D85" i="1"/>
  <c r="F80" i="1"/>
  <c r="E79" i="1"/>
  <c r="E76" i="1"/>
  <c r="F78" i="1"/>
  <c r="F77" i="1"/>
  <c r="D79" i="1"/>
  <c r="F93" i="1"/>
  <c r="F92" i="1"/>
  <c r="D94" i="1"/>
  <c r="F29" i="1"/>
  <c r="E32" i="1"/>
  <c r="F32" i="1" s="1"/>
  <c r="E35" i="1"/>
  <c r="F35" i="1" s="1"/>
  <c r="F63" i="1"/>
  <c r="D76" i="1"/>
  <c r="F107" i="1"/>
  <c r="F91" i="1"/>
  <c r="F90" i="1"/>
  <c r="F81" i="1"/>
  <c r="D82" i="1"/>
  <c r="F82" i="1" s="1"/>
  <c r="F96" i="1"/>
  <c r="F87" i="1"/>
  <c r="D88" i="1"/>
  <c r="E88" i="1"/>
  <c r="F84" i="1"/>
  <c r="E106" i="1"/>
  <c r="D106" i="1"/>
  <c r="E85" i="1"/>
  <c r="F83" i="1"/>
  <c r="E111" i="1"/>
  <c r="F104" i="1"/>
  <c r="F102" i="1"/>
  <c r="D103" i="1"/>
  <c r="E103" i="1"/>
  <c r="F101" i="1"/>
  <c r="D100" i="1"/>
  <c r="E110" i="1"/>
  <c r="D111" i="1"/>
  <c r="F17" i="1"/>
  <c r="F26" i="1"/>
  <c r="F72" i="1"/>
  <c r="F43" i="1"/>
  <c r="F6" i="1"/>
  <c r="E42" i="1"/>
  <c r="E44" i="1" s="1"/>
  <c r="F11" i="1"/>
  <c r="F20" i="1"/>
  <c r="F8" i="1"/>
  <c r="F14" i="1"/>
  <c r="F23" i="1"/>
  <c r="F41" i="1"/>
  <c r="F38" i="1"/>
  <c r="E112" i="1" l="1"/>
  <c r="F100" i="1"/>
  <c r="F85" i="1"/>
  <c r="F94" i="1"/>
  <c r="F109" i="1"/>
  <c r="F88" i="1"/>
  <c r="F79" i="1"/>
  <c r="F76" i="1"/>
  <c r="D110" i="1"/>
  <c r="D112" i="1" s="1"/>
  <c r="F74" i="1"/>
  <c r="F106" i="1"/>
  <c r="F105" i="1"/>
  <c r="F111" i="1"/>
  <c r="F103" i="1"/>
  <c r="F44" i="1"/>
  <c r="F42" i="1"/>
  <c r="F75" i="1"/>
  <c r="F110" i="1" l="1"/>
  <c r="F112" i="1"/>
  <c r="B72" i="1" l="1"/>
  <c r="B110" i="1" s="1"/>
</calcChain>
</file>

<file path=xl/sharedStrings.xml><?xml version="1.0" encoding="utf-8"?>
<sst xmlns="http://schemas.openxmlformats.org/spreadsheetml/2006/main" count="1103" uniqueCount="371">
  <si>
    <t>Всего по краевым и поселенческим программам</t>
  </si>
  <si>
    <t>Итого по программам:</t>
  </si>
  <si>
    <t>Вышестеблиевское сельское поселение</t>
  </si>
  <si>
    <t>Ахтанизовское сельское поселение</t>
  </si>
  <si>
    <t>Голубицкое сельское поселение</t>
  </si>
  <si>
    <t>Запорожское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</si>
  <si>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</si>
  <si>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</si>
  <si>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</si>
  <si>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</si>
  <si>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Курчанское сельское поселение</t>
  </si>
  <si>
    <t>Краснострельское сельское поселение</t>
  </si>
  <si>
    <t>Фонталовское сельское поселение</t>
  </si>
  <si>
    <t>Темрюкское городское поселение</t>
  </si>
  <si>
    <t>Итого по программам поселений:</t>
  </si>
  <si>
    <t>х</t>
  </si>
  <si>
    <t>Количество реализуемых программ в поселениях</t>
  </si>
  <si>
    <t>Поселения Темрюкского района</t>
  </si>
  <si>
    <t>Источник финансирования</t>
  </si>
  <si>
    <t>Освоено за отчетный период, тыс. руб.</t>
  </si>
  <si>
    <t xml:space="preserve">краевой бюджет </t>
  </si>
  <si>
    <t>местный бюджет</t>
  </si>
  <si>
    <t>Исполнение муниципальных программ поселениями, в %</t>
  </si>
  <si>
    <t>Всего</t>
  </si>
  <si>
    <t>Муниципальные программы поселений</t>
  </si>
  <si>
    <t>ИТОГО по краевым и поселенческим программам</t>
  </si>
  <si>
    <t>Наименование муниципальной программы</t>
  </si>
  <si>
    <t>Ахтанизовское</t>
  </si>
  <si>
    <t>Вышестеблиевское</t>
  </si>
  <si>
    <t>Голубицкое</t>
  </si>
  <si>
    <t>Краснострельское</t>
  </si>
  <si>
    <t>Курчанское</t>
  </si>
  <si>
    <t>Новотаманское</t>
  </si>
  <si>
    <t>Запорожское</t>
  </si>
  <si>
    <t>Сенное</t>
  </si>
  <si>
    <t>Старотитаровское</t>
  </si>
  <si>
    <t>Таманское</t>
  </si>
  <si>
    <t>Темрюкское</t>
  </si>
  <si>
    <t>Фонталовское</t>
  </si>
  <si>
    <t>Муниципальная программа "Развитие сферы культуры в Курчанском сельском поселении Темрюкского района на 2016-2018 годы"</t>
  </si>
  <si>
    <t>Муниципальная программа "Развитие муниципальной службы Курчанского сельского поселения Темрюкского района на 2016-2018 годы"</t>
  </si>
  <si>
    <t>Муниципальная программа "Развитие материально-технической базы администрации Курчанского сельского поселения Темрюкского района на 2016-2018 годы"</t>
  </si>
  <si>
    <t>ТОСы</t>
  </si>
  <si>
    <t>Муниципальная программа "Компенсационные выплаты руководителям органов территориального общественного самоуправления Курчанского сельского поселения Темрюкского района на 2016-2018 годы"</t>
  </si>
  <si>
    <t>Муниципальная программа "Развитие, эксплуатация и обслуживание информационно-коммуникационных технологий администрации Курчанского сельского поселения Темрюкского района на 2016-2018 годы"</t>
  </si>
  <si>
    <t>Муниципальная программа "Формирование доступной среды жизнедеятельности для инвалидов в Курчанском сельском поселении Темрюкского района на 2016-2018 годы"</t>
  </si>
  <si>
    <t>Муниципальная программа "Управление и контроль за муниципальным имуществом и земельными ресурсами на территории Курчанского сельского поселения Темрюкского района на 2016-2018 годы"</t>
  </si>
  <si>
    <t>Муниципальное имущество и земельные ресурсы</t>
  </si>
  <si>
    <t>Муниципальная программа "Обеспечение информационного освещения деятельности администрации Курчанского сельского поселения Темрюкского района на 2016-2018 годы"</t>
  </si>
  <si>
    <t>Муниципальная программа "Защита населения и территорий Курчанского сельского поселения Темрюкского района от чрезвычайных ситуаций на 2016-2018 годы"</t>
  </si>
  <si>
    <t>Муниципальная программа "Обеспечение первичных мер пожарной безопасности в Курчанском сельском поселении Темрюкского района на 2016-2018 годы"</t>
  </si>
  <si>
    <t>Муниципальная программа "Укрепление правопорядка, профилактика правонарушений, усиление борьбы с преступностью в Курчанском сельском поселении Темрюкского района на 2016-2018 годы"</t>
  </si>
  <si>
    <t>Муниципальная программа «Противодействие коррупции в органах местного самоуправления Курчанского сельского поселения Темрюкского района на 2016-2018 годы»</t>
  </si>
  <si>
    <t>Муниципальная программа "Повышение безопасности дорожного движения на территории Курчанского сельского поселения Темрюкского района на 2016-2018 годы"</t>
  </si>
  <si>
    <t>Муниципальная программа «Поддержка малого и среднего предпринимательства в Курчанском сельском поселении Темрюкского района на 2016-2018 годы»</t>
  </si>
  <si>
    <t>Муниципальная программа "Развитие водоснабжения населенных пунктов Курчанского сельского поселения Темрюкского района на 2016-2018 годы"</t>
  </si>
  <si>
    <t>Муниципальная программа "Газификация Курчанского сельского поселения Темрюкского района на 2016-2018 годы"</t>
  </si>
  <si>
    <t>Муниципальная программа "Благоустройство территории Курчанского сельского поселения Темрюкского района на 2016-2018 годы"</t>
  </si>
  <si>
    <t>Муниципальная программа "Развитие систем наружного освещения Курчанского сельского поселения Темрюкского района на 2016-2018 годы"</t>
  </si>
  <si>
    <t>Муниципальная программа "Молодежь Курчанского сельского поселения Темрюкского района на 2016-2018 годы"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</si>
  <si>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Курчанского сельского поселения Темрюкского района на 2016-2018 годы"</t>
  </si>
  <si>
    <t>Муниципальная программа "Развитие массового спорта в Курчанском сельском поселении Темрюкского района на 2016-2018 года"</t>
  </si>
  <si>
    <t>Муниципальная программа "Эффективное муниципальное управление"</t>
  </si>
  <si>
    <t>Муниципальная программа «Обеспечение информационного освещения деятельности администрации Ахтанизовского сельского поселения Темрюкского района»</t>
  </si>
  <si>
    <t xml:space="preserve">Муниципальная программа "Мероприятия праздничных дней и памятных дат в Ахтанизовском сельском поселении Темрюкского района" </t>
  </si>
  <si>
    <t>Муниципальная программа "Компенсационные выплаты руководителям органов территориального общественного самоуправления Ахтанизовского сельского поселения Темрюкского района"</t>
  </si>
  <si>
    <t xml:space="preserve"> Муниципальная программа "Обеспечение безопасности населения Ахтанизовского сельского поселения Темрюкского района"</t>
  </si>
  <si>
    <t>Муниципальная программа "Поддержка  малого и среднего предпринимательства на территории Ахтанизовского сельского поселения Темрюкского района"</t>
  </si>
  <si>
    <t>Муниципальная программа «Развитие, эксплуатация и обслуживание информационно-коммуникационных технологий администрации Ахтанизовского сельского поселения Темрюкского района»</t>
  </si>
  <si>
    <t xml:space="preserve"> Муниципальная программа "Создание доступной среды для инвалидов и других маломобильных групп населения в Ахтанизовском сельском поселении Темрюкского района" </t>
  </si>
  <si>
    <t>Муниципальная программа "Сохранение и охрана объектов культурного наследия (памятников истории и культуры) местного значения Ахтанизовского сельского поселения Темрюкского района"</t>
  </si>
  <si>
    <t>Муниципальная программа "Развитие жилищно-коммунального хозяйства Ахтанизовского сельского поселения Темрюкского района"</t>
  </si>
  <si>
    <t>Муниципальная программа "Развитие сети автомобильных дорог  Ахтанизовского сельского поселения Темрюкского района"</t>
  </si>
  <si>
    <t>Муниципальная программа "Развитие физической культуры и массового спорта в Ахтанизовском сельском поселении Темрюкского района"</t>
  </si>
  <si>
    <t>Муниципальная программа "Молодежь ст. Ахтанизовской" Ахтанизовского сельского поселения Темрюкского района</t>
  </si>
  <si>
    <t>Муниципальная программа "Развитие культуры Ахтанизовского сельского поселения Темрюкского района"</t>
  </si>
  <si>
    <t>Муниципальная программа "Материально-техническое обеспечение деятельности администрации Ахтанизовского сельского поселения Темрюкского района"</t>
  </si>
  <si>
    <t>Муниципальная программа "Ремонт здания администрации Ахтанизовского сельского поселения Темрюкского района"</t>
  </si>
  <si>
    <t>Муниципальная программа "Развитие систем наружного освещения Ахтанизовского сельского поселения Темрюкского района"</t>
  </si>
  <si>
    <t>Муниципальная программа "Газификация Ахтанизовского сельского поселения Темрюкского района"</t>
  </si>
  <si>
    <t>Муниципальная программа "Пенсионное обеспечение за выслугу лет лицам, замещающим муниципальные должности и должности муниципальных служащих Ахтанизовского сельского поселения Темрюкского района"</t>
  </si>
  <si>
    <t>Муниципальная программа "Ремонт здания Дома культуры в ст. Ахтанизовской Ахтанизовского сельского поселения Темрюкского района"</t>
  </si>
  <si>
    <t>Молодежная политика</t>
  </si>
  <si>
    <t>Малый бизнес</t>
  </si>
  <si>
    <t>Водоснабжение. Водоотведение</t>
  </si>
  <si>
    <t>Газификация</t>
  </si>
  <si>
    <t>Наружное освещение</t>
  </si>
  <si>
    <t>Обеспечение жильем и земельными участками</t>
  </si>
  <si>
    <t>Прочие</t>
  </si>
  <si>
    <t>Муниципальная программа «Комплексное развитие Вышестеблиевского сельского поселения Темрюкского района в сфере строительства, архитектуры и дорожного хозяйства»</t>
  </si>
  <si>
    <t>Муниципальная программа Вышестеблиевского сельского поселения "Поддержка и развитие малого и среднего предпринимательства в Вышестеблиевском сельском поселении Темрюкского района"</t>
  </si>
  <si>
    <t>Муниципальная программа «Поддержка социально ориентированных некоммерческих организаций, осуществляющих деятельность на территории Вышестеблиевского сельского поселения Темрюкского района»</t>
  </si>
  <si>
    <t>Муниципальная программа "Молодежь   Вышестеблиевского сельского поселения Темрюкского района "</t>
  </si>
  <si>
    <t>Муниципальная программа "Развитие культуры Вышестеблиевского сельского поселения Темрюкского района"</t>
  </si>
  <si>
    <t>Муниципальная программа "Социальная поддержка граждан Вышестеблиевского сельского поселения Темрюкского района"</t>
  </si>
  <si>
    <t>Муниципальная программа "Обеспечение безопасности  Вышестеблиевского сельскогопоселения Темрюкского района "</t>
  </si>
  <si>
    <t>Муниципальная программа «Обеспечение безопасности населения Голубицкого сельского поселения Темрюкского района»</t>
  </si>
  <si>
    <t xml:space="preserve">Муниципальная программа «Поддержка малого и среднего предпринимательства в Голубицком сельском поселении Темрюкского района" </t>
  </si>
  <si>
    <t xml:space="preserve">Муниципальная программа "Развитие культуры  Голубицкого сельского поселения Темрюкского района" </t>
  </si>
  <si>
    <t xml:space="preserve">Муниципальная программа Голубицкого сельского поселения Темрюкского района «Развитие информационного общества» </t>
  </si>
  <si>
    <t xml:space="preserve"> Муниципальная программа Голубицкого сельского поселения Темрюкского района «Развитие жилищно-коммунального хозяйства" </t>
  </si>
  <si>
    <t xml:space="preserve">Муниципальная программа «Развитие физической культуры и массового спорта в Голубицком сельском поселении Темрюкского района» </t>
  </si>
  <si>
    <t>Муниципальная программа «Реализация молодежной политики в Голубицком сельском поселении Темрюкского района»</t>
  </si>
  <si>
    <t xml:space="preserve">Муниципальная программа «Пенсионное обеспечение за выслугу лет лицам, замещавших муниципальные должности и должности муниципальных служащих Голубицкого сельского поселения Темрюкского района» </t>
  </si>
  <si>
    <t xml:space="preserve">Муниципальная программа Голубицкого сельского поселения Темрюкского района «Эффективное муниципальное управление» </t>
  </si>
  <si>
    <t xml:space="preserve">Муниципальная программа «Сохранение, использование и охрана объектов культурного наследия (памятников истории и культуры) местного значения, и поддержка социально ориентированных некоммерческих организаций, расположенных на территории   Голубицкого сельского поселения Темрюкского района» </t>
  </si>
  <si>
    <t>Муниципальная программа Поддержка малого и среднего предпринимательства в Запорожскомсельском поселении Темрюкского района на 2016-2018 годы»</t>
  </si>
  <si>
    <t>Муниципальная программа "Развитие земельных и имущественных отношений Запорожского сельского поселения Темрюкского района на 2016-2018 годы"</t>
  </si>
  <si>
    <t>Муниципальная программа "Укрепление правопорядка, профилактика правонарушений и усиление борьбы с преступностью в Новотаманского сельском поселении Темрюкского района на 2017 год"</t>
  </si>
  <si>
    <t>Муниципальная программа Сенного сельского поселения Темрюкского района «Эффективное муниципальное управление»</t>
  </si>
  <si>
    <t>Муниципальная программа «Развитие  архивного дела в Сенном сельском поселении Темрюкского района»</t>
  </si>
  <si>
    <t>Муниципальная программа "Обеспечение информационного освещения деятельности администрации Сенного сельского поселения Темрюкского района"</t>
  </si>
  <si>
    <t>Муниципальная программа «Развитие, эксплуатация и обслуживание информационно-коммуникационных технологий администрации Сенного сельского поселения Темрюкского района»</t>
  </si>
  <si>
    <t>Муниципальная программа «Обеспечение безопасности населения Сенного сельского поселения Темрюкского района»</t>
  </si>
  <si>
    <t>Муниципальная программа «Поддержка малого и среднего предпринимательства на территории Сенного сельского поселения Темрюкского района</t>
  </si>
  <si>
    <t xml:space="preserve">Муниципальная программа «Молодежь Сенного сельского поселения Темрюкского района»  </t>
  </si>
  <si>
    <t xml:space="preserve">Муниципальная программа «Развитие культуры  Сенного сельского поселения Темрюкского района»                                                            </t>
  </si>
  <si>
    <t>Муниципальная программа «Мероприятия праздничных дней и памятных дат в Сенном сельском поселении Темрюкского района»</t>
  </si>
  <si>
    <t>Муниципальная программа «Сохранение, использование и популяризация памятников истории и культуры местного значения, расположенных на территории Сенного сельского поселения Темрюкского района»</t>
  </si>
  <si>
    <t>Муниципальная программа «Пенсионное обеспечение за выслугу лет лицам, замещавшим муниципальные должности и должности муниципальной службы администрации в Сенном сельском поселении Темрюкского района»</t>
  </si>
  <si>
    <t>Муниципальная программа «Развитие физической культуры и массового спорта в Сенном сельском поселении Темрюкского района»</t>
  </si>
  <si>
    <t>ИТОГО ПО РАЗДЕЛУ</t>
  </si>
  <si>
    <t>Муниципальная программа «Благоустройство территории  Сенного сельского поселения Темрюкского района»</t>
  </si>
  <si>
    <t>Муниципальная  программа «Противодействие коррупции в Старотитаровском сельском поселении Темрюкского района» на 2017 год</t>
  </si>
  <si>
    <t>Муниципальная программа "Создание условий для эффективного функционирования системы органов местного самоуправления в Таманском сельском поселении Темрюкского района на 2016-2018 годы"</t>
  </si>
  <si>
    <t>Муниципальная программа "Компенсационные выплаты руководителям органов территориальных общественных самоуправлений Таманского сельского поселения Темрюкского района на 2016-2018 годы"</t>
  </si>
  <si>
    <t>Муниципальная программа "Развитие информационного общества в Таманском сельском поселении Темрюкского района на 2016-2018 годы"</t>
  </si>
  <si>
    <t>Муниципальная программа "Развитие архивного дела Таманского сельского поселения Темрюкского района на 2016-2018 годы"</t>
  </si>
  <si>
    <t>Муниципальная программа "Обеспечение безопасности населения в Таманском сельском поселении Темрюкского района на 2016-2018 годы"</t>
  </si>
  <si>
    <t>Муниципальная программа "Пожарная безопасность в Таманском сельском поселении Темрюкского района на 2016-2018 годы"</t>
  </si>
  <si>
    <t>Муниципальная программа "Ремонт и содержание автомобильных дорог местного значения Таманского сельского поселения Темрюкского района на 2016-2018 годы"</t>
  </si>
  <si>
    <t>Муниципальная программа "Поддержка малого и среднего предпринимательства в Таманском сельском поселении Темрюкского района на 2016-2018 годы»</t>
  </si>
  <si>
    <t>Муниципальная программа "Газификация Таманского сельского поселения Темрюкского района на 2016-2018 годы"</t>
  </si>
  <si>
    <t>Муниципальная программа "Развитие водоснабжения и водоотведения Таманского сельского поселения Темрюкского района на 2016-2018 годы"</t>
  </si>
  <si>
    <t>Муниципальная программа "Развитие и реконструкция (ремонт) систем наружного освещения Таманского сельского поселения Темрюкского района на 2016-2018 годы"</t>
  </si>
  <si>
    <t>Муниципальная программа "Благоустройство территории Таманского сельского поселения Темрюкского района на 2016-2018 годы"</t>
  </si>
  <si>
    <t>Муниципальная программа «Молодежь Тамани» в Таманском сельском поселении Темрюкского района на 2016-2018 годы»</t>
  </si>
  <si>
    <t>Муниципальная программа «Охрана и сохранение объектов историко-культурного наследия, расположенных на территории Таманского сельского поселения Темрюкского района на 2016-2018 годы»</t>
  </si>
  <si>
    <t>Муниципальная программа "Развитие культуры Таманского сельского поселения Темрюкского района на 2016-2018 годы"</t>
  </si>
  <si>
    <t>Муниципальная программа «Проведение праздников, смотров- конкурсов фестивалей в Таманском сельском поселении Темрюкского района на 2016-2018 годы»</t>
  </si>
  <si>
    <t>Муниципальная программа «Пенсионное обеспечение за выслугу лет лицам, замещавшим муниципальные должности и должности муниципальных служащих Таманского сельского поселения Темрюкского района на 2016-2018 годы»</t>
  </si>
  <si>
    <t>Муниципальная программа «Поддержка социально-ориентированных некоммерческих организаций, осуществляющих деятельность на территории Таманского сельского поселения Темрюкского района на 2016-2018 годы»</t>
  </si>
  <si>
    <t>Муниципальная программа "Развитие физической культуры и спорта в Таманском сельском поселении Темрюкского района на 2016-2018 годы"</t>
  </si>
  <si>
    <t>Муниципальная программа "Формирование доступной среды в Таманском сельском поселении Темрюкского района на 2016-2018 годы"</t>
  </si>
  <si>
    <t>Муниципальная программа Темрюкского городского поселения Темрюкского района «Управление муниципальным имуществом»</t>
  </si>
  <si>
    <t xml:space="preserve">Муниципальная программа Темрюкского городского поселения Темрюкского района «Календарь памятных дат» </t>
  </si>
  <si>
    <t>Муниципальная  программа Темрюкского городского поселения Темрюкского района «Обеспечение деятельности подведомственных муниципальных учреждений»</t>
  </si>
  <si>
    <t>Муниципальная программа Темрюкского городского поселения Темрюкского района «Компенсационные выплаты руководителям органов территориального общественного самоуправления»</t>
  </si>
  <si>
    <t>Муниципальная программа Темрюкского городского поселения Темрюкского района «Обеспечение информационного освещения деятельности органов местного самоуправления»</t>
  </si>
  <si>
    <t>Муниципальная программа Темрюкского городского поселения Темрюкского района «Материально-техническое обеспечение деятельности администрации Темрюкского городского поселения Темрюкского района»</t>
  </si>
  <si>
    <t>Муниципальная программа Темрюкского городского поселения Темрюкского района "Развитие, эксплуатация и обслуживание информационно- коммуникационных технологий"</t>
  </si>
  <si>
    <t>Муниципальная программа Темрюкского городского поселения Темрюкского района «Противодействие коррупции»</t>
  </si>
  <si>
    <t>Муниципальная программа  Темрюкского городского поселения Темрюкского района «Развитие муниципальной службы»</t>
  </si>
  <si>
    <t>Муниципальная программа Темрюкского городского поселения Темрюкского района "Обеспечение первичных мер пожарной безопасности"</t>
  </si>
  <si>
    <t>Муниципальная программа Темрюкского городского поселения Темрюкского района "Профилактика терроризма и экстремизма"</t>
  </si>
  <si>
    <t>Муниципальная программа Темрюкского городского поселения Темрюкского района «Обеспечение равной доступности транспортных услуг населению»</t>
  </si>
  <si>
    <t>Муниципальная программа  Темрюкского городского поселения Темрюкского района «Повышение безопасности дорожного движения»</t>
  </si>
  <si>
    <t>Муниципальная программа Темрюкского городского поселения Темрюкского района "Подготовка градостроительной и землеустроительной документации"</t>
  </si>
  <si>
    <t>Муниципальная программа  Темрюкского городского поселения Темрюкского района "Поддержка малого и среднего предпринимательства"</t>
  </si>
  <si>
    <t>Муниципальная программа Темрюкского городского поселения Темрюкского района «Использование арендных платежей»</t>
  </si>
  <si>
    <t>Муниципальная программа  Темрюкского городского поселения Темрюкского района "Развитие систем водоснабжения"</t>
  </si>
  <si>
    <t>Муниципальная программа Темрюкского городского поселения Темрюкского района "Развитие газоснабжения"</t>
  </si>
  <si>
    <t>Муниципальная программа Темрюкского городского поселения Темрюкского района "Организация благоустройства территории"</t>
  </si>
  <si>
    <t>Муниципальная программа Темрюкского городского поселения Темрюкского района «Ритуальные услуги»</t>
  </si>
  <si>
    <t>Муниципальная программа Темрюкского городского поселения Темрюкского района «Молодежь Темрюка»</t>
  </si>
  <si>
    <t>Муниципальная программа Темрюкского городского поселения Темрюкского района «Развитие сферы культуры»</t>
  </si>
  <si>
    <t>Муниципальная программа Темрюкского городского поселения Темрюкского района "Адресная помощь гражданам, попавшим в трудную жизненную ситуацию"</t>
  </si>
  <si>
    <t>Муниципальная программа Темрюкского городского поселения Темрюкского района "Поддержка социально ориентированных некоммерческих организаций"</t>
  </si>
  <si>
    <t>Муниципальная программа Темрюкского городского поселения Темрюкского района "Формирование доступной среды для инвалидов и других маломобильных групп населения"</t>
  </si>
  <si>
    <t>Муниципальная программа Темрюкского городского поселения Темрюкского района «Развитие физической культуры и спорта»</t>
  </si>
  <si>
    <t xml:space="preserve">Государственная программа Краснодарского края «Развитие культуры»  с участием Ахтанизовского сельского поселения Темрюкского района
</t>
  </si>
  <si>
    <t>Муниципальная программа "Эффективное муниципальное управление" Вышестеблиевского сельского поселения Темрюкского района</t>
  </si>
  <si>
    <t xml:space="preserve">Муниципальная программа "Реализация муниципальных функций, связанных с муниципальным управлением на 2016-2018 годы" Курчанского сельского поселения Темрюкского района </t>
  </si>
  <si>
    <t xml:space="preserve">Муниципальная программа "Развитие жилищно-коммунального хозяйства" Вышестеблиевского сельского поселения Темрюкского района </t>
  </si>
  <si>
    <t>Муниципальная программа "Охрана и сохранение объектов культурного наследия, расположенных на территории Курчанского сельского поселения Темрюкского района на 2016-2018 годы"</t>
  </si>
  <si>
    <t>Государственная программа Краснодарского края «Развитие культуры» подпрограмма«Кадровое обеспечение сферы культуры и искусства») с участием Темрюкского городского поселения Темрюкского района</t>
  </si>
  <si>
    <t>Итого, в том числе:</t>
  </si>
  <si>
    <t xml:space="preserve">федеральный бюджет </t>
  </si>
  <si>
    <t xml:space="preserve">Государственная программа Краснодарского края «Развитие культуры»  с участием Вышестеблиевского сельского поселения Темрюкского района
</t>
  </si>
  <si>
    <t xml:space="preserve">Государственная программа Краснодарского края «Развитие культуры»  с участие Курчанского сельского поселения Темрюкского района
</t>
  </si>
  <si>
    <t xml:space="preserve">Государственная программа Краснодарского края «Развитие культуры»  с участие Новотаманского сельского поселения Темрюкского района
</t>
  </si>
  <si>
    <t xml:space="preserve">Государственная программа Краснодарского края «Развитие культуры»  с участием Старотитаровского сельского поселения Темрюкского района
</t>
  </si>
  <si>
    <t xml:space="preserve">Государственная программа Краснодарского края «Развитие культуры»  с участием Таманского сельского поселения Темрюкского района
</t>
  </si>
  <si>
    <t>Поддержка социально - ориентированных некоммерческих организаций</t>
  </si>
  <si>
    <t>Муниципальная программа «Противодействие коррупции в Сенном сельском поселении Темрюкского района»</t>
  </si>
  <si>
    <t>Обеспечение безопасности населения</t>
  </si>
  <si>
    <t>Доступная среда</t>
  </si>
  <si>
    <t>Развитие культуры</t>
  </si>
  <si>
    <t>Развитие физической культуры и спорта</t>
  </si>
  <si>
    <t>Развитие жилищно-коммунального хозяйства</t>
  </si>
  <si>
    <t>Развитие сети автомобильных дорог поселений</t>
  </si>
  <si>
    <t>ВСЕГО по программам поселений:</t>
  </si>
  <si>
    <t xml:space="preserve">Государственные программы Краснодарского края, в которых приняли участие поселения </t>
  </si>
  <si>
    <t>Муниципальная программа "Энергоснабжение и повышение энергетической эффективности на территории Курчанского сельского поселения Темрюкского района на 2017-2019 годы"</t>
  </si>
  <si>
    <t xml:space="preserve">Муниципальная программа «Капитальный ремонт и ремонт автомобильных дорог на территории Курчанского сельского поселения Темрюкского района» на 2016-2018 годы
</t>
  </si>
  <si>
    <t xml:space="preserve">Государственная программа Краснодарского края «Развитие культуры»  с участием Голубицкого сельского поселения Темрюкского района
</t>
  </si>
  <si>
    <t>Муниципальная программа "Эффективное муниципальное управление на 2018 год" Фонталовского сельского поселения Темрюкского района</t>
  </si>
  <si>
    <t>Муниципальная программа "Капитальный ремонт здания администрации Фонталовского сельского поселения Темрюкского района в 2018 году"</t>
  </si>
  <si>
    <t>Муниципальная программа "Компенсационные выплаты руководителям органов территориального общественного самоуправления Фонталовского сельского поселения Темрюкского района на 2018 год"</t>
  </si>
  <si>
    <t>Муниципальная программа «Обеспечение информационного освещения деятельности администрации Фонталовского сельского поселения Темрюкского района в 2018 году»</t>
  </si>
  <si>
    <t xml:space="preserve">Муниципальная программа "Развитие, эксплуатация и обслуживание информационно-коммуникационных технологий администрации Фонталовского сельского поселения Темрюкского района на 2018 году» </t>
  </si>
  <si>
    <t>Муниципальная программа «Мероприятия, проводимые администрацией Фонталовского сельского поселения Темрюкского района к праздничным дням и памятным датам на 2018 год.»</t>
  </si>
  <si>
    <t>Муниципальная программа "Обеспечение первичных мер пожарной безопасности на территории Фонталовского сельского поселения Темрюкского района на 2018 год"</t>
  </si>
  <si>
    <t>Муниципальная программа "Укрепление правопорядка, профилактика правонарушений и усиление борьбы с преступностью в Фонталовском сельском поселении Темрюкского района на 2018 год"</t>
  </si>
  <si>
    <t>Муниципальная программа "Противодействие злоупотреблению наркотиков и их незаконному обороту в Фонталовском сельском поселении Темрюкского района на 2018 год"</t>
  </si>
  <si>
    <t>Муниципальная программа "Капитальный ремонт и ремонт автомобильных дорог на территории Фонталовского сельского поселения Темрюкского района на 2018 год"</t>
  </si>
  <si>
    <t>Муниципальная программа "Повышение безопасности дорожного движения на территории Фонталовского сельского поселения Темрюкского района на 2018 год"</t>
  </si>
  <si>
    <t>Муниципальная программа "Поддержка и развитие малого и среднего предпринимательства на территории Фонталовского сельского поселения Темрюкского района на 2018 год"</t>
  </si>
  <si>
    <t>Муниципальная программа "Водоснабжение Фонталовского сельского поселения Темрюкского района на 2018 год"</t>
  </si>
  <si>
    <t>Муниципальная программа "Развитие систем наружного освещения в Фонталовском сельском поселении Темрюкского района в 2018 году"</t>
  </si>
  <si>
    <t xml:space="preserve"> Муниципальная программа "Газификация Фонталовского сельского поселения Темрюкского района на 2018 год"</t>
  </si>
  <si>
    <t>Муниципальная программа "Благоустройство территории Фонталовского сельского поселения Темрюкского района на 2018 год"</t>
  </si>
  <si>
    <t>Муниципальная программа  "Формирование комфортной городской среды в Фонталовском сельском поселении Темрюкского района на 2018 год"</t>
  </si>
  <si>
    <t>Муниципальная программа "Реализации государственной молодежной политики в Фонталовском сельском поселении Темрюкского района "Молодежь Тамани" на 2018 год"</t>
  </si>
  <si>
    <t>Государственная программа Краснодарского края «Развитие культуры» подпрограмма «Кадровое обеспечение сферы культуры и искусства») с участием Фонталовского сельского поселения Темрюкского района</t>
  </si>
  <si>
    <t>Муниципальная программа "Развитие культуры Фонталовского сельского поселения Темрюкского района на 2018 год"</t>
  </si>
  <si>
    <t>Муниципальная прграмма "Поддержка клубных учреждений Фонталовского сельского поселения Темрюкского района в 2018 году"</t>
  </si>
  <si>
    <t>Муниципальная программа "Сохранение, использование и охрана объектов культурного наследия (памятников истории и культуры) местного значения, расположенных на территории Фонталовского сельского поселения Темрюкского района на 2018 год"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</si>
  <si>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Фонталовского сельского поселения Темрюкского района на 2018 год"</t>
  </si>
  <si>
    <t>Муниципальная программа "Поддержка социально ориентированных некоммерческих организаций, осуществляющих свою деятельность на территории Фонталовского сельского поселения Темрюкского района на 2018 год"</t>
  </si>
  <si>
    <t>Муниципальная программа "Формирование доступной среды жизнедеятельности для инвалидов в Фонталовском сельском поселении Темрюкского района на 2018 год"</t>
  </si>
  <si>
    <t>Муниципальная программа "Развитие массового спорта в Фонталовском сельском поселении Темрюкского района на 2018 год"</t>
  </si>
  <si>
    <t>Муниципальная программа  "Охрана окружающей среды в Фонталовском сельском поселении Темрюкского района на 2018 год"</t>
  </si>
  <si>
    <t>Муниципальная программа "Развитие массового спорта в Вышестеблиевском сельском поселении Темрюкского района на 2018 год"</t>
  </si>
  <si>
    <t>Муниципальная программа «Формирование доступной среды в Сенном сельском поселении Темрюкского района на 2018 год»</t>
  </si>
  <si>
    <t>Муниципальная программа «Реализация муниципальных функций, связанных с муниципальным управлением» в Старотитаровском сельском поселении Темрюкского района на 2018 год</t>
  </si>
  <si>
    <t>Муниципальная программа «Обеспечение функций муниципальных казенных учреждений» в Старотитаровском сельском поселении Темрюкского района на 2018 год.</t>
  </si>
  <si>
    <t>Муниципальная программа«Развитие информационного общества» в Старотитаровском сельском поселении Темрюкского района на 2018 год</t>
  </si>
  <si>
    <t>Муниципальная программа «Муниципальная политика и развитие гражданского общества»  в Старотитаровском сельском поселении Темрюкского района на 2018 год</t>
  </si>
  <si>
    <t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на 2018 год</t>
  </si>
  <si>
    <t>Муниципальная программа «Обеспечение безопасности населения  в Старотитаровском сельском поселении Темрюкского района» на 2018 год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</si>
  <si>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2018 год</t>
  </si>
  <si>
    <t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хозяйства»на 2018 год</t>
  </si>
  <si>
    <t>Муниципальная программа «О подготовке градостроительной и землеустроительной документации на территории  Старотитаровского сельского поселения Темрюкского района на 2018 год»</t>
  </si>
  <si>
    <t>Муниципальная программа «Поддержка и развитие малого и среднего предпринимательства» в Старотитаровском сельском поселении  Темрюкского района на 2018 год.</t>
  </si>
  <si>
    <t>Муниципальная программа  «Развитие жилищно-коммунального хозяйства» в Старотитаровском сельском поселении Темрюкского района на 2018 год</t>
  </si>
  <si>
    <t>Муниципальная программа «Молодежь станицы» Старотитаровского сельского поселения Темрюкского района на 2018 год</t>
  </si>
  <si>
    <t>Муниципальная программа «Развитие культуры Старотитаровского сельского поселения Темрюкского района» на 2018 год.</t>
  </si>
  <si>
    <t>Муниципальная программа "Сохранение, использование и охрана обьектов культурного наследия(памятников истории и культуры) местного значения, расположенных на территрии Старотиатровского сельского поселения Темрюкского районана 2018 год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</si>
  <si>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службы" Старотитаровского сельского поселения Темрюкского района на 2018 год</t>
  </si>
  <si>
    <t>Муниципальная программа "Поддержка социально ориентированных некомерческих организаций, осуществляющих свою деятельность на территории Старотитаровского сельского поселения Темрюкского района" на 2018 год</t>
  </si>
  <si>
    <t>Муниципальная программа «Развитие физической культуры и массового спорта на территории  Старотитаровского сельского поселения Темрюкского района на 2018 год.</t>
  </si>
  <si>
    <t>Муниципальная программа "Формирование комфортной городской среды Старотитаровского  сельского поселения Темрюкского района на 2018-2022 годы"</t>
  </si>
  <si>
    <t>Муниципальная программа "Развитие культуры Запорожского сельского поселения Темрюкского района на 2018 год"</t>
  </si>
  <si>
    <t xml:space="preserve">Государственная программа Краснодарского края «Развитие культуры»  с участием Запорожского сельского поселения Темрюкского района
</t>
  </si>
  <si>
    <t>Муниципальная программа Запорожского  сельского поселения Темрюкского района "Эффективное муниципальное управление на 2018 год Запорожского  сельского поселения Темрюкского района"</t>
  </si>
  <si>
    <t xml:space="preserve">Муниципальная  программа "Компенсационные выплаты руководителям органов территориальных общественного самоуправления Запорожского  сельского поселения Темрюкского района" на 2018 год </t>
  </si>
  <si>
    <t>Муниципальная программа "Развитие, эксплуатация и обслуживание информационно-коммуникационных технологий администрации Запорожского сельского поселения Темрюкского района на 2018 год"</t>
  </si>
  <si>
    <t>Муниципальная  программа "Обеспечение информационного освещения деятельности администрации Запорожского  сельского поселения Темрюкского района на 2018 год"</t>
  </si>
  <si>
    <t xml:space="preserve">Муниципальная программа "Капитальный и текущий ремонт здания администрации Запорожского  сельского поселения Темрюкского района на 2018 год" </t>
  </si>
  <si>
    <t>Муниципальная программа "Обеспечение безопасности населения в Запорожском  сельском поселении Темрюкского района на 2018 год"</t>
  </si>
  <si>
    <t>Муниципальная программа "Капитальный ремонт и ремонт автомобильных дорог на территории  Запорожского  сельского поселения Темрюкского района на 2018 год"</t>
  </si>
  <si>
    <t>Муниципальная программа "Повышение безопасности дорожного движения на территории Запорожского  сельского поселения Темрюкского района на 2018 год"</t>
  </si>
  <si>
    <t>Муниципальная программа "Благоустройство территории Запорожского сельского поселения Темрюкского района на 2018 год»</t>
  </si>
  <si>
    <t>Муниципальная программа "Комплексное развитие систем коммунальной инфраструктуры Запорожского сельского поселения Темрюкского района на 2018 год"</t>
  </si>
  <si>
    <t>Муниципальная программа "Развитие водоснабжения и водоотведения Запорожского сельского поселения Темрюкского района на 2018 год"</t>
  </si>
  <si>
    <t>Муниципальная программа «Пенсионное обеспечение за выслугу лет лицам, замещавшим муниципальные должности и должности муниципальных служащих Запорожского сельского поселения Темрюкского района на 2018 год»</t>
  </si>
  <si>
    <t>Муниципальная программа "Развитие массового спорта в Запорожском сельском поселении Темрюкского района на 2018 год"</t>
  </si>
  <si>
    <t>Муниципальная программа «Поддержка социально-ориентированных некоммерческих организаций, осуществляющих деятельность на территории Запорожского сельского поселения Темрюкского района на 2018 год»</t>
  </si>
  <si>
    <t>Муниципальная программа "Создание доступной среды для инвалидов и других маломобильных групп населения в Запорожском сельском поселении на 2018 год"</t>
  </si>
  <si>
    <t>Муниципальная программа «Молодежь Запорожского сельского поселения в Запорожском сельском поселении Темрюкского района на 2018 год»</t>
  </si>
  <si>
    <t>Муниципальная программа "Формирование комфортной городской среды Ахтанизовского  сельского поселения Темрюкского района на 2018-2022 годы"</t>
  </si>
  <si>
    <t>Муниципальная программа "Формирование комфортной среды Запорожского сельского поселения Темрюкского района"</t>
  </si>
  <si>
    <t xml:space="preserve">Муниципальная программа «Сохранение, использование и охрана объектов культурного наследия (памятников истории и культуры) местного значения Запорожского сельского поселения Темрюкского района на 2018 год» </t>
  </si>
  <si>
    <t>Муниципальная программа  Темрюкского городского поселения Темрюкского района "Водоотведение"</t>
  </si>
  <si>
    <t>Муниципальная программа Темрюкского городского поселения Темрюкского района «Энергоснабжение»</t>
  </si>
  <si>
    <t>Муниципальная программа Темрюкского городского поселения Темрюкского района "Улучшение условий и охрана труда в Темрюкском городском поселении Темрюкского района"</t>
  </si>
  <si>
    <t>Муниципальная программа Краснострельского сельского поселения Темрюкского района "Эффективное муниципальное управление на 2018 год"</t>
  </si>
  <si>
    <t>Муниципальная программа Краснострельского сельского поселения Темрюкского района "Обеспечение функций муниципальных казенных учреждений на 2018 год"</t>
  </si>
  <si>
    <t>Муниципальная программа "Развитие, эксплуатация и обслуживание информационно-коммуникационных технологий администрации Краснострельского сельского поселения Темрюкского района на 2018 год"</t>
  </si>
  <si>
    <t>Муниципальная программа "Обеспечение информационного освещения деятельности администрации Краснострельского сельского поселения Темрюкского района на 2018 год"</t>
  </si>
  <si>
    <t>Муниципальная программа "Ремонт здания администрации Краснострельского сельского поселения Темрюкского района на 2018 год"</t>
  </si>
  <si>
    <t>Муниципальная программа "Поддержка деятельности территориального общественного самоуправления на территории Краснострельского сельского поселения Темрюкского района на 2018 год"</t>
  </si>
  <si>
    <t>Муниципальная программа Краснострельского сельского поселения Темрюкского района "Предупреждение чрезвычайных ситуаций и обеспечение пожарной безопасности на территории Краснострельского сельского поселения Темрюкского района на 2018 год"</t>
  </si>
  <si>
    <t>Муниципальная программа Краснострельского сельского поселения Темрюкского района "Обеспечение безопасности населения Краснострельского сельского поселения Темрюкского района"</t>
  </si>
  <si>
    <t>Муниципальная программа «Противодействие коррупции в Краснострельском сельском поселении Темрюкского района на 2018 год»</t>
  </si>
  <si>
    <t>Муниципальная программа "Повышение безопасности дорожного движения на территории  Краснострельского сельского поселения Темрюкского района на 2018 год"</t>
  </si>
  <si>
    <t>Муниципальная программа «Поддержка и развитие малого и среднего предпринимательства в Краснострельском сельском поселении Темрюкского района на 2018 год»</t>
  </si>
  <si>
    <t>Муниципальная программа "Подготовка землеустроительной документации на территории Краснострельского сельского поселения Темрюкского района на 2018 год"</t>
  </si>
  <si>
    <t xml:space="preserve">Муниципальная программа "Развитие инженерной инфраструктуры в Краснострельском сельском поселении Темрюкского района на 2018 год" </t>
  </si>
  <si>
    <t>Муниципальная программа Краснострельского сельского поселения Темрюкского района "Развитие жилищно-коммунального хозяйства на 2018 год"</t>
  </si>
  <si>
    <t>Муниципальная программа "Энергосбережение и повышение энергетической эффективности на территории Краснострельского сельского поселения Темрюкского района на 2018 год"</t>
  </si>
  <si>
    <t>Муниципальная программа "Формирование современной городской среды на 2018-2022 годы"</t>
  </si>
  <si>
    <t>Муниципальная программа "Реализация молодежной политики в Краснострельском сельском поселении Темрюкского района на 2018 год"</t>
  </si>
  <si>
    <t>Муниципальная программа "Развитие культуры Краснострельского сельского поселения Темрюкского района на 2018 год"</t>
  </si>
  <si>
    <t>Муниципальная программа "Сохранение, использование и охрана объектов культурного наследия (памятников истории и культуры) местного значения, расположенных на территории Краснострельского сельского поселения Темрюкского района на 2018 год"</t>
  </si>
  <si>
    <t>Муниципальная программа "Создание доступной среды для инвалидов и других маломобильных групп населения в Краснострельском сельском поселении на 2018 год"</t>
  </si>
  <si>
    <t>Муниципальная программа "Поддержка социально ориентированных некоммерческих организаций, осуществляющих деятельность на территории Краснострельского сельского поселения Темрюкского района  на 2018 год"</t>
  </si>
  <si>
    <t>Муниципальная программа "Развитие массового спорта в Краснострельском сельском поселении Темрюкского района  на 2018 год"</t>
  </si>
  <si>
    <t>Уточненный план, тыс. руб.</t>
  </si>
  <si>
    <t>Уточненный план на 2018 год, тыс. руб.</t>
  </si>
  <si>
    <t>Обеспечение деятельности органов местного самоуправления</t>
  </si>
  <si>
    <t xml:space="preserve">Государственная программа Краснодарского края "Развитие сети автомобильных дорог" с участием Курчанского сельского поселения Темрюкского района
</t>
  </si>
  <si>
    <t>Муниципальная программа "Повышение квалификации работников в казенных и бюджетных учреждениях Голубицкого селького поселения Темрюкского района"</t>
  </si>
  <si>
    <t xml:space="preserve">Государственная программа Краснодарского края "Развитие сети автомобильных дорог" с участием Ахтанизовского сельского поселения Темрюкского района
</t>
  </si>
  <si>
    <t>Субсидии из краевого бюджета на осуществление полномочий</t>
  </si>
  <si>
    <t>Государственная программа Краснодарского края "Развитие сети автомобильных дорог" с участием  Темрюкского городского поселения Темрюкского района в рамках муниципальной программы «Повышение безопасности дорожного движения»</t>
  </si>
  <si>
    <t>Муниципальная программа Темрюкского городского поселения Темрюкского района "Формирование комфортной городской среды Темрюкского городского поселения Темрюкского района" на 2018-2022 годы</t>
  </si>
  <si>
    <t>Муниципальная программа комплексного развития транспортной инфраструктуры Старотитаровского  сельского поселения Темрюкского района на 2018 год</t>
  </si>
  <si>
    <t>местный бюджет (софинансирование)</t>
  </si>
  <si>
    <t>Муниципальная программа «Мероприятия праздничных дней и памятных дат, проводимых администрацией Запорожского сельского поселения Темрюкского района на 2018 год»</t>
  </si>
  <si>
    <t>Муниципальный программа "Социально-культурное развитие Новотаманского сельского поселения Темрюкского района на 2018-2020 годы"</t>
  </si>
  <si>
    <t xml:space="preserve">Государственная программа Краснодарского края "Развитие сети автомобильных дорог" с участием Новотаманского сельского поселения Темрюкского района
</t>
  </si>
  <si>
    <t>Муниципальная программа "Капитальный ремонт и ремонт автомобильных дорог местного значения Новотаманского селського поселения Темрюкского района на 2018-2020 годы"</t>
  </si>
  <si>
    <t>Муниципальная программа "Эффективное муниципальное управление на 2018-2020 годы Новотаманскосго сельского поселения Темрюкского района</t>
  </si>
  <si>
    <t>Муниципальная программа "Компенсационные выплаты руководителям органов территориального общественного самоуправлениея Новотаманского сельского поселения Темрюкского района" на 2018-2020  годы</t>
  </si>
  <si>
    <t>Муниципальная программа "Развитие, эксплуатация и обслуживание информационно-коммуникационных технологий администрации Новотаманского сельского поселения Темрюкского района на 2018 - 2020 годы"</t>
  </si>
  <si>
    <t>Муниципальная программа "Обеспечение информационного освещения деятельности администрации Новотаманского сельского поселения Темрюкского района на 2018 - 2020 годы"</t>
  </si>
  <si>
    <t>Муниципальная программа "Капитальный и текущий ремонт здания администрации Новотаманского сельского поселения Темрюкского района на 2018 -2020 годы"</t>
  </si>
  <si>
    <t>Муниципальная программа "Противодействие коррупции в Новотаманском сельском поселении на 2018- 2020 годы"</t>
  </si>
  <si>
    <t>Муниципальная программа "Пожарная безопасность в Таманском сельском поселении Темрюкского района на 2018-2020 годы"</t>
  </si>
  <si>
    <t>Муниципальная программа "Повышение безопасности дорожного движения на территории Новотаманского сельского поселения Темрюкского района на 2018-2020 годы"</t>
  </si>
  <si>
    <t>Муниципальная программа "Поддержка малого и среднего предпринимательство в Новотаманском сельском поселении Темрюкского района" на 2018-2020 годы</t>
  </si>
  <si>
    <t>Муниципальная программа "О подготовке землеустроительной документации на территории Новотаманского сельского поселения Темрюкского района" на 2018-2020 годы</t>
  </si>
  <si>
    <t>Муниципальная программа "Газификация Новотаманского сельского поселения Темрюкского района на 2018-2020 годы"</t>
  </si>
  <si>
    <t>Муниципальная программа "Жилище" Новотаманского сельского поселения Темрюкского района на 2018-2020 годы</t>
  </si>
  <si>
    <t>Муниципальная программа "Благоустройство территории Новотаманского сельского поселения Темрюкского района на 2018-2020 годы"</t>
  </si>
  <si>
    <t>Муниципальная программа "Развитие и реконструкция (ремонт) систем наружного освещения населенных пунктов Новотаманского сельского поселения Темрюкского района 2018-2020 годы"</t>
  </si>
  <si>
    <t xml:space="preserve">Муниципальная программа "Решение социально-значимых задач Новотаманского сельского поселения на 2018-2020 годы" 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</si>
  <si>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Новотаманского сельского поселения Темрюкского района на 2018-2020  годы"</t>
  </si>
  <si>
    <t>Муниципальная программа "Развитие массового спорта на Тамани" на 2018-2020 годы Новотаманского сельского поселения Темрюкского района</t>
  </si>
  <si>
    <t>Муниципальная программа "Поддержка социально ориентированных некоммерческих организаций, осуществляющих деятельность на территории Новотаманского сельского поселения Темрюкского района  на 2018-2020 годы"</t>
  </si>
  <si>
    <t>Муниципальная программа "Развитие библиотеки Краснострельского сельского поселения Темрюкского района  на 2018 год"</t>
  </si>
  <si>
    <t>Муниципальная программа "Пенсионное обеспечение за выслугу лет лицам, замещавшим муниципальные должности и должности  муниципальной службы Краснострельского сельского поселения Темрюкского района  на 2018 год"</t>
  </si>
  <si>
    <t>Муниципальная программа «Управление муниципальным имуществом Таманского сельского поселшения Темрюкского района» на 2018 год</t>
  </si>
  <si>
    <t>Муниципальная программа "Развитие сети автомобильных дорог Голубицкого сельского поселения Темрюкского района"</t>
  </si>
  <si>
    <t>Государственная программа Краснодарского края "Развитие сети автомобильных дорог" с участием Краснострельского сельского поселения Темрюкского района</t>
  </si>
  <si>
    <t xml:space="preserve">Муниципальная программа «Повышение безопасности дорожного движения на территории Сенного сельского поселения Темрюкского района в сфере строительства, архитектуры и дорожного хозяйства»                                    </t>
  </si>
  <si>
    <t xml:space="preserve">Муниципальная программа «Строительство, реконструкция, капитальный ремонт, ремонт и содержание автомобильных дорог местного значения Сенного сельского поселения Темрюкского района в сфере строительства, архитектуры и дорожного хозяйства»                                    </t>
  </si>
  <si>
    <t>Муниципальная программа «Формирование комфортной городской среды в  Сенном сельском поселении Темрюкского района»</t>
  </si>
  <si>
    <t>Муниципальная программа  Темрюкского городского поселения Темрюкского района "Формирование муниципального жилищного фонда"</t>
  </si>
  <si>
    <t>Государственная программа Краснодарского края «Развитие культуры» подпрограмма «Поддержка клубных учреждений») с участием Темрюкского городского поселения Темрюкского района</t>
  </si>
  <si>
    <t xml:space="preserve">Информация об исполнении муниципальных программ поселениями Темрюкского района  за 9 месяцев 2018 года                      </t>
  </si>
  <si>
    <t xml:space="preserve">Государственная программа Краснодарского края «Региональная политика и развитие гражданского общества»  с участием Запорожского сельского поселения Темрюкского района в рамках муниципальной программы "Благоустройство территории Запорожского сельского поселения Темрюкского района на 2018 год»
</t>
  </si>
  <si>
    <t>Государственная программа Краснодарского края "Жилище" в рамках реализации муниципальной программы "Жилище на 2018 год" Запорожского сельского поселения Темрюкского района</t>
  </si>
  <si>
    <t>Ммуниципальная программа "Жилище на 2018 год" Запорожского сельского поселения Темрюкского района</t>
  </si>
  <si>
    <t>Государственная программа Краснодарского края "Развитие сети автомобильных дорог" с участием Голубицкого сельского поселения Темрюкского района</t>
  </si>
  <si>
    <t>Муниципальная программа "Развитие, эксплуатация и обслуживание информационно-коммуникационных технологий администрации Вышестеблиевского сельского поселения Темрюкского района"</t>
  </si>
  <si>
    <t>Муниципальная программа «Развитие жилищно-коммунального хозяйства» Сенного сельского поселения Темрюкского района</t>
  </si>
  <si>
    <t>ГП КК "Комплексное и устойчивое развитие Краснодарского края в сфере строительства и архитектуры" в рамках ПП "Жилище" с участием Новотаманского сельского поселения Темрюкского района</t>
  </si>
  <si>
    <t xml:space="preserve">Сводная информация об исполнении муниципальных программ поселениями Темрюкского района                                                                                за 9 месяцев 2018 года                      </t>
  </si>
  <si>
    <t>Государственная программ КК "Региональная политика и развитие гражданского общества" с участием Вышестеблиевского сельского поселения Темрюкского района в рамках реализации муниципальной программы "Развитие жилищно-коммунального хозяйства" Вышестеблиевского сельского поселения Темрюкского района</t>
  </si>
  <si>
    <t xml:space="preserve">Государственная программа Краснодарского края «Развитие культуры» (мероприятие "Кадровое обеспечениесферы культуры и искусства") с участием Сенного сельского поселения Темрюкского района
</t>
  </si>
  <si>
    <t xml:space="preserve">Государственная программа Краснодарского края «Развитие культуры» (мероприятие "Субсидия лучшим муниципальным учреждениям") с участием Сенного сельского поселения Темрюкского района
</t>
  </si>
  <si>
    <t xml:space="preserve">Государственная программа Краснодарского края «Развитие культуры» (мероприятие "Субсидия лучшим работникам лучшим муниципальным учреждениям культуры") с участием Сенного сельского поселения Темрюкского района
</t>
  </si>
  <si>
    <t>Государственная программа Краснодарского края "Развитие сельского хозяйства и регулирования рынков сельскохозяйственной продукции, сырья и продовольствия" ПП "Устойчивое развитие сельских территорий" с участием Фонталовского сельского поселения Темрюкского района</t>
  </si>
  <si>
    <t>Государственная программа Краснодарского края «Региональная политика и развитие гражданского общества»  с участием Старотитаровского сельского поселения Темрюкского района в рамках муниципальной программы "Развитие жилищно-коммунального хозяйства" в Старотитаровском сельском поселении Темрюкского района на 2018 год</t>
  </si>
  <si>
    <t>Муниципальная программа "Комплексное развитие социальной инфраструктуры Старотитаровского  сельского поселения Темрюкского района" на 2018 год</t>
  </si>
  <si>
    <t>Государственная программ КК "Развитие физической культуры и спорта" с участием Старотитаровского поселения Темрюкский район в рамках реализации муниципальной программы «Развитие физической культуры и массового спорта на территории  Старотитаровского сельского поселения Темрюкского района на 2018 год.</t>
  </si>
  <si>
    <t>Государственная программа "Региональная политика и развитие гражданского общества" с участием Таманского сельского поселения Темрюкского поселения в рамках реализации муниципальной программы "Благоустройство территории Таманского сельского поселения Темрюкского района на 2016-2018 годы"</t>
  </si>
  <si>
    <t xml:space="preserve">Государственная программа Краснодарского края «Развитие культуры»  с участием Краснострельского сельского поселения Темрюкского района в рамках реализации муниципальной программы "Развитие культуры Краснострельского сельского поселения Темрюкского района на 2018 год"
</t>
  </si>
  <si>
    <t xml:space="preserve">Государственная программа Краснодарского края «Развитие культуры»  с участием Краснострельского сельского поселения Темрюкского района в рамках реализации муниципальной программы "Развитие библиотеки Краснострельского сельского поселения Темрюкского района на 2018 год"
</t>
  </si>
  <si>
    <t>Государственная программа "Развитие жилищно-коммунального хозяйства" подпрограмма "Развитие водопроводно-канализационного комплекса населенных пунктов Краснодарского края" с участием Краснострельского сельского поселения Темрюкского района в рамках реализации муниципальной программы "Развитие инженерной инфраструктуры на 2018 год" Краснострельского сельского поселения Темрюкского района</t>
  </si>
  <si>
    <t>Подпрограмма «Жилище» государственной программы Краснодарского края "Комплексное и устойчивое развитие Краснодарского края в сфере строительства и архитектуры" с участием Темрюкского городского поселения Темрюкского района</t>
  </si>
  <si>
    <t>Государственная программа Краснодарского края "Комплексное и устойчивое развитие Краснодарского края в сфере строительства и архитектуры" с участием Темрюкского городского поселения Темрюкского района</t>
  </si>
  <si>
    <r>
      <t xml:space="preserve">Темрюкское городское поселение    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        ГП КК "Развитие сети автомобильных дорог Краснодарского края",                                                  ГП КК "Комплексное и устойчивое развитие Краснодарского края в сфере строительства и архитектуры")</t>
    </r>
  </si>
  <si>
    <t>Краснострельская</t>
  </si>
  <si>
    <r>
      <t>Муниципальная программа "Развитие  систем наружного освещения Запорожского сельского поселения Темрюкского района</t>
    </r>
    <r>
      <rPr>
        <b/>
        <sz val="12"/>
        <rFont val="Times New Roman"/>
        <family val="1"/>
        <charset val="204"/>
      </rPr>
      <t>"</t>
    </r>
  </si>
  <si>
    <r>
      <t>Муниципальная программа "Энергосбережение и повышение энергетической эффективности  Запорожского сельского поселения Темрюкского района на 2017 - 2019 годы</t>
    </r>
    <r>
      <rPr>
        <b/>
        <sz val="12"/>
        <rFont val="Times New Roman"/>
        <family val="1"/>
        <charset val="204"/>
      </rPr>
      <t>"</t>
    </r>
  </si>
  <si>
    <r>
      <t xml:space="preserve">Ахтанизовское сельское поселение                               </t>
    </r>
    <r>
      <rPr>
        <i/>
        <sz val="12"/>
        <rFont val="Times New Roman"/>
        <family val="1"/>
        <charset val="204"/>
      </rPr>
      <t xml:space="preserve"> (ГП КК "Развитие культуры",                                ГП КК "Развитие сети автомобильных дорог Краснодарского края")</t>
    </r>
  </si>
  <si>
    <r>
      <t xml:space="preserve">Вышестеблиевское сельское поселение                                                          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ГП КК "Региональная политика и развитие гражданского общества")</t>
    </r>
  </si>
  <si>
    <r>
      <t xml:space="preserve">Голубицкое сельское поселение                         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       ГП КК "Развитие сети автомобильных дорог Краснодарского края")</t>
    </r>
  </si>
  <si>
    <r>
      <t xml:space="preserve">Запорожское сельское поселение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     ГП КК "Региональная политика и развитие гражданского общества",                                 ГП КК "Комплексное и устойчивое развитие Краснодарского края в сфере строительства и архитектуры" в рамках ПП "Жилище")</t>
    </r>
  </si>
  <si>
    <r>
      <t>Сенное сельское поселение                                       (</t>
    </r>
    <r>
      <rPr>
        <i/>
        <sz val="12"/>
        <rFont val="Times New Roman"/>
        <family val="1"/>
        <charset val="204"/>
      </rPr>
      <t>ГП КК "Развитие культуры")</t>
    </r>
  </si>
  <si>
    <r>
      <t>Старотитаровское сельское поселение                    (</t>
    </r>
    <r>
      <rPr>
        <i/>
        <sz val="12"/>
        <rFont val="Times New Roman"/>
        <family val="1"/>
        <charset val="204"/>
      </rPr>
      <t>ГП КК "Развитие культуры",                                                    ГП КК "Региональная политика и развитие гражданского общества",                                 ГП КК "Развитие физической культуры и спорта")</t>
    </r>
  </si>
  <si>
    <r>
      <t xml:space="preserve">Таманское сельское поселение          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   ГП КК "Региональная политика и развитие гражданского общества")</t>
    </r>
  </si>
  <si>
    <r>
      <t xml:space="preserve">Новотаманское сельское поселение   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       ГП КК "Развитие сети автомобильных дорог Краснодарского края",                                              ГП КК "Комплексное и устойчивое  развитие Краснодарского края в сфере строительства и архитертуры")</t>
    </r>
  </si>
  <si>
    <r>
      <t xml:space="preserve">Курчанское сельское поселение                                               </t>
    </r>
    <r>
      <rPr>
        <i/>
        <sz val="12"/>
        <rFont val="Times New Roman"/>
        <family val="1"/>
        <charset val="204"/>
      </rPr>
      <t>(ГП КК "Развитие культуры",                                ГП КК "Развитие сети автомобильных дорог Краснодарского края")</t>
    </r>
  </si>
  <si>
    <r>
      <t xml:space="preserve">Фонталовское сельское поселение                             </t>
    </r>
    <r>
      <rPr>
        <i/>
        <sz val="12"/>
        <rFont val="Times New Roman"/>
        <family val="1"/>
        <charset val="204"/>
      </rPr>
      <t>(ГП КК "Развитие культуры"                                      ГП КК "Развитие сельского хозяйства и регулирования рынков сельскохозяйственной продукции, сырья и продовольствия")</t>
    </r>
  </si>
  <si>
    <r>
      <t xml:space="preserve">Краснострельское сельское поселение                  </t>
    </r>
    <r>
      <rPr>
        <i/>
        <sz val="12"/>
        <rFont val="Times New Roman"/>
        <family val="1"/>
        <charset val="204"/>
      </rPr>
      <t>(ГП КК "Развитие культуры",                                ГП КК "Развитие сети автомобильных дорог Краснодарского края",                                               ГП КК "Развитие жилищно-коммунального хозяйства")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</si>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</sst>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center" vertical="top" wrapText="1"/>
    </xf>
    <xf numFmtId="164" fontId="3" fillId="4" borderId="1" xfId="1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164" fontId="5" fillId="0" borderId="1" xfId="1" applyNumberFormat="1" applyFont="1" applyBorder="1" applyAlignment="1">
      <alignment horizontal="center" vertical="top" wrapText="1"/>
    </xf>
    <xf numFmtId="164" fontId="5" fillId="4" borderId="0" xfId="0" applyNumberFormat="1" applyFont="1" applyFill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3" borderId="0" xfId="0" applyNumberFormat="1" applyFont="1" applyFill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0" fontId="3" fillId="6" borderId="1" xfId="0" applyFont="1" applyFill="1" applyBorder="1" applyAlignment="1">
      <alignment horizontal="center" vertical="top" wrapText="1"/>
    </xf>
    <xf numFmtId="164" fontId="3" fillId="6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3" fillId="5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 wrapText="1"/>
    </xf>
    <xf numFmtId="164" fontId="5" fillId="7" borderId="1" xfId="0" applyNumberFormat="1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left" vertical="top" wrapText="1"/>
    </xf>
    <xf numFmtId="0" fontId="3" fillId="6" borderId="1" xfId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5" fillId="6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3" fillId="5" borderId="4" xfId="0" applyNumberFormat="1" applyFont="1" applyFill="1" applyBorder="1" applyAlignment="1">
      <alignment horizontal="center" vertical="top" wrapText="1"/>
    </xf>
    <xf numFmtId="164" fontId="3" fillId="5" borderId="5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6" borderId="1" xfId="1" applyFont="1" applyFill="1" applyBorder="1" applyAlignment="1">
      <alignment horizontal="left" vertical="top" wrapText="1"/>
    </xf>
    <xf numFmtId="0" fontId="5" fillId="7" borderId="6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3" fillId="6" borderId="12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CCECFF"/>
      <color rgb="FF669900"/>
      <color rgb="FFFF5050"/>
      <color rgb="FFFF3300"/>
      <color rgb="FF5F5F5F"/>
      <color rgb="FF777777"/>
      <color rgb="FFFFFF00"/>
      <color rgb="FFFF66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view="pageBreakPreview" zoomScaleNormal="75" zoomScaleSheetLayoutView="100" workbookViewId="0">
      <selection activeCell="A114" sqref="A114:XFD115"/>
    </sheetView>
  </sheetViews>
  <sheetFormatPr defaultRowHeight="15.75" x14ac:dyDescent="0.25"/>
  <cols>
    <col min="1" max="1" width="46.28515625" style="13" customWidth="1"/>
    <col min="2" max="2" width="18.5703125" style="2" customWidth="1"/>
    <col min="3" max="3" width="28.85546875" style="5" customWidth="1"/>
    <col min="4" max="4" width="22.5703125" style="6" customWidth="1"/>
    <col min="5" max="5" width="21.140625" style="6" customWidth="1"/>
    <col min="6" max="6" width="23.7109375" style="6" customWidth="1"/>
    <col min="7" max="8" width="9.5703125" style="2" bestFit="1" customWidth="1"/>
    <col min="9" max="16384" width="9.140625" style="2"/>
  </cols>
  <sheetData>
    <row r="1" spans="1:6" s="1" customFormat="1" ht="39" customHeight="1" x14ac:dyDescent="0.25">
      <c r="A1" s="82" t="s">
        <v>340</v>
      </c>
      <c r="B1" s="82"/>
      <c r="C1" s="82"/>
      <c r="D1" s="82"/>
      <c r="E1" s="82"/>
      <c r="F1" s="82"/>
    </row>
    <row r="2" spans="1:6" s="7" customFormat="1" ht="24" customHeight="1" x14ac:dyDescent="0.25">
      <c r="A2" s="11"/>
      <c r="B2" s="54"/>
      <c r="C2" s="54"/>
      <c r="D2" s="14"/>
      <c r="E2" s="14"/>
      <c r="F2" s="54"/>
    </row>
    <row r="3" spans="1:6" ht="63" customHeight="1" x14ac:dyDescent="0.25">
      <c r="A3" s="12" t="s">
        <v>17</v>
      </c>
      <c r="B3" s="3" t="s">
        <v>16</v>
      </c>
      <c r="C3" s="3" t="s">
        <v>18</v>
      </c>
      <c r="D3" s="4" t="s">
        <v>290</v>
      </c>
      <c r="E3" s="4" t="s">
        <v>19</v>
      </c>
      <c r="F3" s="4" t="s">
        <v>22</v>
      </c>
    </row>
    <row r="4" spans="1:6" ht="15.75" customHeight="1" x14ac:dyDescent="0.25">
      <c r="A4" s="3">
        <v>1</v>
      </c>
      <c r="B4" s="3">
        <v>2</v>
      </c>
      <c r="C4" s="3">
        <v>3</v>
      </c>
      <c r="D4" s="30">
        <v>4</v>
      </c>
      <c r="E4" s="31">
        <v>5</v>
      </c>
      <c r="F4" s="30">
        <v>6</v>
      </c>
    </row>
    <row r="5" spans="1:6" ht="29.25" customHeight="1" x14ac:dyDescent="0.25">
      <c r="A5" s="83" t="s">
        <v>192</v>
      </c>
      <c r="B5" s="84"/>
      <c r="C5" s="84"/>
      <c r="D5" s="84"/>
      <c r="E5" s="84"/>
      <c r="F5" s="85"/>
    </row>
    <row r="6" spans="1:6" ht="21" customHeight="1" x14ac:dyDescent="0.25">
      <c r="A6" s="86" t="s">
        <v>359</v>
      </c>
      <c r="B6" s="79" t="s">
        <v>370</v>
      </c>
      <c r="C6" s="3" t="s">
        <v>20</v>
      </c>
      <c r="D6" s="4">
        <f>общие!D126+общие!D285</f>
        <v>2925.7</v>
      </c>
      <c r="E6" s="4">
        <f>общие!E126+общие!E285</f>
        <v>1435.6</v>
      </c>
      <c r="F6" s="4">
        <f>E6/D6*100</f>
        <v>49.068598967768395</v>
      </c>
    </row>
    <row r="7" spans="1:6" ht="41.25" customHeight="1" x14ac:dyDescent="0.25">
      <c r="A7" s="87"/>
      <c r="B7" s="80"/>
      <c r="C7" s="3" t="s">
        <v>299</v>
      </c>
      <c r="D7" s="4">
        <f>общие!D286+общие!D127</f>
        <v>961.30000000000007</v>
      </c>
      <c r="E7" s="4">
        <f>общие!E127+общие!E286</f>
        <v>589.20000000000005</v>
      </c>
      <c r="F7" s="4">
        <f t="shared" ref="F7:F8" si="0">E7/D7*100</f>
        <v>61.2920004161032</v>
      </c>
    </row>
    <row r="8" spans="1:6" s="10" customFormat="1" ht="26.25" customHeight="1" x14ac:dyDescent="0.25">
      <c r="A8" s="88"/>
      <c r="B8" s="81"/>
      <c r="C8" s="8" t="s">
        <v>23</v>
      </c>
      <c r="D8" s="9">
        <f>D6+D7</f>
        <v>3887</v>
      </c>
      <c r="E8" s="9">
        <f>E6+E7</f>
        <v>2024.8</v>
      </c>
      <c r="F8" s="9">
        <f t="shared" si="0"/>
        <v>52.091587342423459</v>
      </c>
    </row>
    <row r="9" spans="1:6" ht="18" customHeight="1" x14ac:dyDescent="0.25">
      <c r="A9" s="86" t="s">
        <v>360</v>
      </c>
      <c r="B9" s="79" t="s">
        <v>370</v>
      </c>
      <c r="C9" s="3" t="s">
        <v>20</v>
      </c>
      <c r="D9" s="4">
        <f>общие!D290+общие!D179</f>
        <v>7262.1</v>
      </c>
      <c r="E9" s="4">
        <f>общие!E290+общие!E179</f>
        <v>3304.9</v>
      </c>
      <c r="F9" s="4">
        <f>E9/D9*100</f>
        <v>45.508874843364865</v>
      </c>
    </row>
    <row r="10" spans="1:6" ht="39.75" customHeight="1" x14ac:dyDescent="0.25">
      <c r="A10" s="87"/>
      <c r="B10" s="80"/>
      <c r="C10" s="3" t="s">
        <v>299</v>
      </c>
      <c r="D10" s="4">
        <f>общие!D180+общие!D291</f>
        <v>2217.6999999999998</v>
      </c>
      <c r="E10" s="4">
        <f>общие!E180+общие!E291</f>
        <v>1555.2</v>
      </c>
      <c r="F10" s="4">
        <f t="shared" ref="F10:F11" si="1">E10/D10*100</f>
        <v>70.126707850475725</v>
      </c>
    </row>
    <row r="11" spans="1:6" s="10" customFormat="1" ht="28.5" customHeight="1" x14ac:dyDescent="0.25">
      <c r="A11" s="88"/>
      <c r="B11" s="81"/>
      <c r="C11" s="8" t="s">
        <v>23</v>
      </c>
      <c r="D11" s="9">
        <f>D9+D10</f>
        <v>9479.7999999999993</v>
      </c>
      <c r="E11" s="9">
        <f>E9+E10</f>
        <v>4860.1000000000004</v>
      </c>
      <c r="F11" s="9">
        <f t="shared" si="1"/>
        <v>51.267959239646409</v>
      </c>
    </row>
    <row r="12" spans="1:6" ht="20.25" customHeight="1" x14ac:dyDescent="0.25">
      <c r="A12" s="86" t="s">
        <v>361</v>
      </c>
      <c r="B12" s="79" t="s">
        <v>370</v>
      </c>
      <c r="C12" s="3" t="s">
        <v>20</v>
      </c>
      <c r="D12" s="4">
        <f>общие!D130+общие!D294</f>
        <v>9014.1</v>
      </c>
      <c r="E12" s="4">
        <f>общие!E130+общие!E294</f>
        <v>2068.6999999999998</v>
      </c>
      <c r="F12" s="4">
        <f>E12/D12*100</f>
        <v>22.949601180372969</v>
      </c>
    </row>
    <row r="13" spans="1:6" ht="39.75" customHeight="1" x14ac:dyDescent="0.25">
      <c r="A13" s="87"/>
      <c r="B13" s="80"/>
      <c r="C13" s="3" t="s">
        <v>299</v>
      </c>
      <c r="D13" s="4">
        <f>общие!D131+общие!D295</f>
        <v>1238.5999999999999</v>
      </c>
      <c r="E13" s="4">
        <f>общие!E131+общие!E295</f>
        <v>715.6</v>
      </c>
      <c r="F13" s="4">
        <f t="shared" ref="F13:F14" si="2">E13/D13*100</f>
        <v>57.774907153237528</v>
      </c>
    </row>
    <row r="14" spans="1:6" s="10" customFormat="1" ht="27.75" customHeight="1" x14ac:dyDescent="0.25">
      <c r="A14" s="88"/>
      <c r="B14" s="81"/>
      <c r="C14" s="8" t="s">
        <v>23</v>
      </c>
      <c r="D14" s="9">
        <f>D12+D13</f>
        <v>10252.700000000001</v>
      </c>
      <c r="E14" s="9">
        <f>E12+E13</f>
        <v>2784.2999999999997</v>
      </c>
      <c r="F14" s="9">
        <f t="shared" si="2"/>
        <v>27.156748953934081</v>
      </c>
    </row>
    <row r="15" spans="1:6" ht="27.75" customHeight="1" x14ac:dyDescent="0.25">
      <c r="A15" s="89" t="s">
        <v>362</v>
      </c>
      <c r="B15" s="79" t="s">
        <v>370</v>
      </c>
      <c r="C15" s="3" t="s">
        <v>20</v>
      </c>
      <c r="D15" s="4">
        <f>общие!D183+общие!D257+общие!D298</f>
        <v>7605.3</v>
      </c>
      <c r="E15" s="4">
        <f>общие!E183+общие!E257+общие!E298</f>
        <v>2574.6999999999998</v>
      </c>
      <c r="F15" s="4">
        <f>E15/D15*100</f>
        <v>33.854022852484448</v>
      </c>
    </row>
    <row r="16" spans="1:6" ht="37.5" customHeight="1" x14ac:dyDescent="0.25">
      <c r="A16" s="90"/>
      <c r="B16" s="80"/>
      <c r="C16" s="3" t="s">
        <v>299</v>
      </c>
      <c r="D16" s="4">
        <f>общие!D184+общие!D258+общие!D299</f>
        <v>1302.4000000000001</v>
      </c>
      <c r="E16" s="4">
        <f>общие!E184+общие!E258+общие!E299</f>
        <v>910.5</v>
      </c>
      <c r="F16" s="4">
        <f t="shared" ref="F16:F17" si="3">E16/D16*100</f>
        <v>69.909398034398023</v>
      </c>
    </row>
    <row r="17" spans="1:6" s="10" customFormat="1" ht="48.75" customHeight="1" x14ac:dyDescent="0.25">
      <c r="A17" s="91"/>
      <c r="B17" s="81"/>
      <c r="C17" s="8" t="s">
        <v>23</v>
      </c>
      <c r="D17" s="9">
        <f>D15+D16</f>
        <v>8907.7000000000007</v>
      </c>
      <c r="E17" s="9">
        <f>E15+E16</f>
        <v>3485.2</v>
      </c>
      <c r="F17" s="9">
        <f t="shared" si="3"/>
        <v>39.125700236873712</v>
      </c>
    </row>
    <row r="18" spans="1:6" ht="21" customHeight="1" x14ac:dyDescent="0.25">
      <c r="A18" s="86" t="s">
        <v>363</v>
      </c>
      <c r="B18" s="79" t="s">
        <v>370</v>
      </c>
      <c r="C18" s="3" t="s">
        <v>20</v>
      </c>
      <c r="D18" s="4">
        <f>общие!D323+общие!D325+общие!D327</f>
        <v>3876.1</v>
      </c>
      <c r="E18" s="4">
        <f>общие!E323+общие!E325+общие!E327</f>
        <v>2660.6</v>
      </c>
      <c r="F18" s="4">
        <f>E18/D18*100</f>
        <v>68.641159928794409</v>
      </c>
    </row>
    <row r="19" spans="1:6" ht="36" customHeight="1" x14ac:dyDescent="0.25">
      <c r="A19" s="87"/>
      <c r="B19" s="80"/>
      <c r="C19" s="3" t="s">
        <v>299</v>
      </c>
      <c r="D19" s="4">
        <f>общие!D324+общие!D326+общие!D328</f>
        <v>1553.5</v>
      </c>
      <c r="E19" s="4">
        <f>общие!E324+общие!E326+общие!E328</f>
        <v>1124</v>
      </c>
      <c r="F19" s="4">
        <f t="shared" ref="F19:F20" si="4">E19/D19*100</f>
        <v>72.3527518506598</v>
      </c>
    </row>
    <row r="20" spans="1:6" s="10" customFormat="1" ht="30.75" customHeight="1" x14ac:dyDescent="0.25">
      <c r="A20" s="88"/>
      <c r="B20" s="81"/>
      <c r="C20" s="8" t="s">
        <v>23</v>
      </c>
      <c r="D20" s="9">
        <f>D18+D19</f>
        <v>5429.6</v>
      </c>
      <c r="E20" s="9">
        <f>E18+E19</f>
        <v>3784.6</v>
      </c>
      <c r="F20" s="9">
        <f t="shared" si="4"/>
        <v>69.703108884632385</v>
      </c>
    </row>
    <row r="21" spans="1:6" ht="23.25" customHeight="1" x14ac:dyDescent="0.25">
      <c r="A21" s="86" t="s">
        <v>364</v>
      </c>
      <c r="B21" s="79" t="s">
        <v>370</v>
      </c>
      <c r="C21" s="3" t="s">
        <v>20</v>
      </c>
      <c r="D21" s="4">
        <f>общие!D331+общие!D200+общие!D362</f>
        <v>7254.0999999999995</v>
      </c>
      <c r="E21" s="4">
        <f>общие!E331+общие!E200+общие!E362</f>
        <v>3436</v>
      </c>
      <c r="F21" s="4">
        <f>E21/D21*100</f>
        <v>47.366316979363397</v>
      </c>
    </row>
    <row r="22" spans="1:6" ht="37.5" customHeight="1" x14ac:dyDescent="0.25">
      <c r="A22" s="87"/>
      <c r="B22" s="80"/>
      <c r="C22" s="3" t="s">
        <v>299</v>
      </c>
      <c r="D22" s="4">
        <f>общие!D201+общие!D332+общие!D363</f>
        <v>3935.7</v>
      </c>
      <c r="E22" s="4">
        <f>общие!E201+общие!E332+общие!E363</f>
        <v>1899.5</v>
      </c>
      <c r="F22" s="4">
        <f t="shared" ref="F22:F23" si="5">E22/D22*100</f>
        <v>48.263333079248923</v>
      </c>
    </row>
    <row r="23" spans="1:6" s="10" customFormat="1" ht="34.5" customHeight="1" x14ac:dyDescent="0.25">
      <c r="A23" s="88"/>
      <c r="B23" s="81"/>
      <c r="C23" s="8" t="s">
        <v>23</v>
      </c>
      <c r="D23" s="9">
        <f>D21+D22</f>
        <v>11189.8</v>
      </c>
      <c r="E23" s="9">
        <f>E21+E22</f>
        <v>5335.5</v>
      </c>
      <c r="F23" s="9">
        <f t="shared" si="5"/>
        <v>47.681817369389982</v>
      </c>
    </row>
    <row r="24" spans="1:6" ht="21" customHeight="1" x14ac:dyDescent="0.25">
      <c r="A24" s="86" t="s">
        <v>365</v>
      </c>
      <c r="B24" s="79" t="s">
        <v>370</v>
      </c>
      <c r="C24" s="3" t="s">
        <v>20</v>
      </c>
      <c r="D24" s="4">
        <f>общие!D335+общие!D205</f>
        <v>7271.4</v>
      </c>
      <c r="E24" s="4">
        <f>общие!E335+общие!E205</f>
        <v>5294.2</v>
      </c>
      <c r="F24" s="4">
        <f>E24/D24*100</f>
        <v>72.808537558104362</v>
      </c>
    </row>
    <row r="25" spans="1:6" ht="34.5" customHeight="1" x14ac:dyDescent="0.25">
      <c r="A25" s="87"/>
      <c r="B25" s="80"/>
      <c r="C25" s="3" t="s">
        <v>299</v>
      </c>
      <c r="D25" s="4">
        <f>общие!D336+общие!D206</f>
        <v>2890.4</v>
      </c>
      <c r="E25" s="4">
        <f>общие!E336+общие!E206</f>
        <v>1724</v>
      </c>
      <c r="F25" s="4">
        <f t="shared" ref="F25:F26" si="6">E25/D25*100</f>
        <v>59.645723775256023</v>
      </c>
    </row>
    <row r="26" spans="1:6" s="10" customFormat="1" ht="28.5" customHeight="1" x14ac:dyDescent="0.25">
      <c r="A26" s="88"/>
      <c r="B26" s="81"/>
      <c r="C26" s="8" t="s">
        <v>23</v>
      </c>
      <c r="D26" s="9">
        <f>D24+D25</f>
        <v>10161.799999999999</v>
      </c>
      <c r="E26" s="9">
        <f>E24+E25</f>
        <v>7018.2</v>
      </c>
      <c r="F26" s="9">
        <f t="shared" si="6"/>
        <v>69.064535810584744</v>
      </c>
    </row>
    <row r="27" spans="1:6" ht="23.25" customHeight="1" x14ac:dyDescent="0.25">
      <c r="A27" s="86" t="s">
        <v>366</v>
      </c>
      <c r="B27" s="79" t="s">
        <v>370</v>
      </c>
      <c r="C27" s="3" t="s">
        <v>20</v>
      </c>
      <c r="D27" s="4">
        <f>общие!D142+общие!D318+общие!D260</f>
        <v>10646.7</v>
      </c>
      <c r="E27" s="4">
        <f>общие!E142+общие!E318+общие!E260</f>
        <v>4059.8</v>
      </c>
      <c r="F27" s="4">
        <f>E27/D27*100</f>
        <v>38.132003343759095</v>
      </c>
    </row>
    <row r="28" spans="1:6" ht="39" customHeight="1" x14ac:dyDescent="0.25">
      <c r="A28" s="87"/>
      <c r="B28" s="80"/>
      <c r="C28" s="3" t="s">
        <v>299</v>
      </c>
      <c r="D28" s="4">
        <f>общие!D143+общие!D261+общие!D319</f>
        <v>1998.6</v>
      </c>
      <c r="E28" s="4">
        <f>общие!E143+общие!E261+общие!E319</f>
        <v>1248</v>
      </c>
      <c r="F28" s="4">
        <f t="shared" ref="F28:F29" si="7">E28/D28*100</f>
        <v>62.443710597418203</v>
      </c>
    </row>
    <row r="29" spans="1:6" s="10" customFormat="1" ht="49.5" customHeight="1" x14ac:dyDescent="0.25">
      <c r="A29" s="88"/>
      <c r="B29" s="81"/>
      <c r="C29" s="8" t="s">
        <v>23</v>
      </c>
      <c r="D29" s="9">
        <f>D27+D28</f>
        <v>12645.300000000001</v>
      </c>
      <c r="E29" s="9">
        <f>E27+E28</f>
        <v>5307.8</v>
      </c>
      <c r="F29" s="9">
        <f t="shared" si="7"/>
        <v>41.974488545151161</v>
      </c>
    </row>
    <row r="30" spans="1:6" ht="20.25" customHeight="1" x14ac:dyDescent="0.25">
      <c r="A30" s="86" t="s">
        <v>367</v>
      </c>
      <c r="B30" s="79" t="s">
        <v>370</v>
      </c>
      <c r="C30" s="3" t="s">
        <v>20</v>
      </c>
      <c r="D30" s="4">
        <f>общие!D138+общие!D313</f>
        <v>12898.099999999999</v>
      </c>
      <c r="E30" s="4">
        <f>общие!E138+общие!E313</f>
        <v>2952.2</v>
      </c>
      <c r="F30" s="4">
        <f>E30/D30*100</f>
        <v>22.888642513238384</v>
      </c>
    </row>
    <row r="31" spans="1:6" ht="33" customHeight="1" x14ac:dyDescent="0.25">
      <c r="A31" s="87"/>
      <c r="B31" s="80"/>
      <c r="C31" s="3" t="s">
        <v>299</v>
      </c>
      <c r="D31" s="4">
        <f>общие!D314+общие!D139</f>
        <v>1501</v>
      </c>
      <c r="E31" s="4">
        <f>общие!E314+общие!E139</f>
        <v>770.6</v>
      </c>
      <c r="F31" s="4">
        <f t="shared" ref="F31:F32" si="8">E31/D31*100</f>
        <v>51.339107261825454</v>
      </c>
    </row>
    <row r="32" spans="1:6" s="10" customFormat="1" ht="33" customHeight="1" x14ac:dyDescent="0.25">
      <c r="A32" s="88"/>
      <c r="B32" s="81"/>
      <c r="C32" s="8" t="s">
        <v>23</v>
      </c>
      <c r="D32" s="9">
        <f>D30+D31</f>
        <v>14399.099999999999</v>
      </c>
      <c r="E32" s="9">
        <f>E30+E31</f>
        <v>3722.7999999999997</v>
      </c>
      <c r="F32" s="9">
        <f t="shared" si="8"/>
        <v>25.854393677382614</v>
      </c>
    </row>
    <row r="33" spans="1:6" ht="22.5" customHeight="1" x14ac:dyDescent="0.25">
      <c r="A33" s="86" t="s">
        <v>369</v>
      </c>
      <c r="B33" s="79" t="s">
        <v>370</v>
      </c>
      <c r="C33" s="3" t="s">
        <v>20</v>
      </c>
      <c r="D33" s="4">
        <f>общие!D304+общие!D309+общие!D135+общие!D188+общие!D190+общие!D306</f>
        <v>10575.9</v>
      </c>
      <c r="E33" s="4">
        <f>общие!E304+общие!E309+общие!E135+общие!E188+общие!E190+общие!E306</f>
        <v>5072.5</v>
      </c>
      <c r="F33" s="4">
        <f>E33/D33*100</f>
        <v>47.962821131062135</v>
      </c>
    </row>
    <row r="34" spans="1:6" ht="34.5" customHeight="1" x14ac:dyDescent="0.25">
      <c r="A34" s="87"/>
      <c r="B34" s="80"/>
      <c r="C34" s="3" t="s">
        <v>299</v>
      </c>
      <c r="D34" s="4">
        <f>общие!D305+общие!D310+общие!D136+общие!D189+общие!D191+общие!D307</f>
        <v>2508.1000000000004</v>
      </c>
      <c r="E34" s="4">
        <f>общие!E305+общие!E310+общие!E136+общие!E189+общие!E191+общие!E307</f>
        <v>894.59999999999991</v>
      </c>
      <c r="F34" s="4">
        <f t="shared" ref="F34:F35" si="9">E34/D34*100</f>
        <v>35.668434272955615</v>
      </c>
    </row>
    <row r="35" spans="1:6" s="10" customFormat="1" ht="38.25" customHeight="1" x14ac:dyDescent="0.25">
      <c r="A35" s="88"/>
      <c r="B35" s="81"/>
      <c r="C35" s="8" t="s">
        <v>23</v>
      </c>
      <c r="D35" s="9">
        <f>D33+D34</f>
        <v>13084</v>
      </c>
      <c r="E35" s="9">
        <f>E33+E34</f>
        <v>5967.1</v>
      </c>
      <c r="F35" s="9">
        <f t="shared" si="9"/>
        <v>45.606083766432285</v>
      </c>
    </row>
    <row r="36" spans="1:6" ht="21" customHeight="1" x14ac:dyDescent="0.25">
      <c r="A36" s="86" t="s">
        <v>368</v>
      </c>
      <c r="B36" s="79" t="s">
        <v>370</v>
      </c>
      <c r="C36" s="3" t="s">
        <v>20</v>
      </c>
      <c r="D36" s="4">
        <f>общие!D236+общие!D344</f>
        <v>4368.2999999999993</v>
      </c>
      <c r="E36" s="4">
        <f>общие!E236+общие!E344</f>
        <v>2258.1</v>
      </c>
      <c r="F36" s="4">
        <f>E36/D36*100</f>
        <v>51.692878236384864</v>
      </c>
    </row>
    <row r="37" spans="1:6" ht="35.25" customHeight="1" x14ac:dyDescent="0.25">
      <c r="A37" s="87"/>
      <c r="B37" s="80"/>
      <c r="C37" s="3" t="s">
        <v>299</v>
      </c>
      <c r="D37" s="4">
        <f>общие!D345+общие!D237</f>
        <v>701.2</v>
      </c>
      <c r="E37" s="4">
        <f>общие!E345+общие!E237</f>
        <v>345.9</v>
      </c>
      <c r="F37" s="4">
        <f t="shared" ref="F37:F38" si="10">E37/D37*100</f>
        <v>49.329720479178548</v>
      </c>
    </row>
    <row r="38" spans="1:6" s="10" customFormat="1" ht="31.5" customHeight="1" x14ac:dyDescent="0.25">
      <c r="A38" s="88"/>
      <c r="B38" s="81"/>
      <c r="C38" s="8" t="s">
        <v>23</v>
      </c>
      <c r="D38" s="9">
        <f>D36+D37</f>
        <v>5069.4999999999991</v>
      </c>
      <c r="E38" s="9">
        <f>E36+E37</f>
        <v>2604</v>
      </c>
      <c r="F38" s="9">
        <f t="shared" si="10"/>
        <v>51.366012427261076</v>
      </c>
    </row>
    <row r="39" spans="1:6" ht="21.75" customHeight="1" x14ac:dyDescent="0.25">
      <c r="A39" s="86" t="s">
        <v>355</v>
      </c>
      <c r="B39" s="79" t="s">
        <v>370</v>
      </c>
      <c r="C39" s="76" t="s">
        <v>20</v>
      </c>
      <c r="D39" s="28">
        <f>общие!D151+общие!D263+общие!D339+общие!D341+общие!D222</f>
        <v>189836.3</v>
      </c>
      <c r="E39" s="28">
        <f>общие!E151+общие!E263+общие!E339+общие!E341+общие!E222</f>
        <v>41667.199999999997</v>
      </c>
      <c r="F39" s="28">
        <f>E39/D39*100</f>
        <v>21.94901607332212</v>
      </c>
    </row>
    <row r="40" spans="1:6" ht="35.25" customHeight="1" x14ac:dyDescent="0.25">
      <c r="A40" s="87"/>
      <c r="B40" s="80"/>
      <c r="C40" s="3" t="s">
        <v>299</v>
      </c>
      <c r="D40" s="28">
        <f>общие!D152+общие!D264+общие!D340+общие!D342+общие!D223</f>
        <v>18639</v>
      </c>
      <c r="E40" s="28">
        <f>общие!E152+общие!E264+общие!E340+общие!E342+общие!E223</f>
        <v>8148.2</v>
      </c>
      <c r="F40" s="4">
        <f t="shared" ref="F40:F76" si="11">E40/D40*100</f>
        <v>43.715864585009925</v>
      </c>
    </row>
    <row r="41" spans="1:6" s="10" customFormat="1" ht="54.75" customHeight="1" x14ac:dyDescent="0.25">
      <c r="A41" s="88"/>
      <c r="B41" s="81"/>
      <c r="C41" s="8" t="s">
        <v>23</v>
      </c>
      <c r="D41" s="9">
        <f>D39+D40</f>
        <v>208475.3</v>
      </c>
      <c r="E41" s="9">
        <f>E39+E40</f>
        <v>49815.399999999994</v>
      </c>
      <c r="F41" s="9">
        <f t="shared" si="11"/>
        <v>23.895108916979613</v>
      </c>
    </row>
    <row r="42" spans="1:6" s="17" customFormat="1" ht="26.25" customHeight="1" x14ac:dyDescent="0.25">
      <c r="A42" s="95" t="s">
        <v>1</v>
      </c>
      <c r="B42" s="92">
        <v>7</v>
      </c>
      <c r="C42" s="15" t="s">
        <v>20</v>
      </c>
      <c r="D42" s="16">
        <f>D6+D9+D12+D15+D18+D21+D24+D27+D30+D33+D36+D39</f>
        <v>273534.09999999998</v>
      </c>
      <c r="E42" s="16">
        <f>E6+E9+E12+E15+E18+E21+E24+E27+E30+E33+E36+E39</f>
        <v>76784.5</v>
      </c>
      <c r="F42" s="16">
        <f t="shared" si="11"/>
        <v>28.071271552614469</v>
      </c>
    </row>
    <row r="43" spans="1:6" s="17" customFormat="1" ht="24.75" customHeight="1" x14ac:dyDescent="0.25">
      <c r="A43" s="96"/>
      <c r="B43" s="93"/>
      <c r="C43" s="15" t="s">
        <v>21</v>
      </c>
      <c r="D43" s="16">
        <f>D7+D10+D13+D16+D19+D22+D25+D28+D31+D34+D37+D40</f>
        <v>39447.5</v>
      </c>
      <c r="E43" s="16">
        <f>E7+E10+E13+E16+E19+E22+E25+E28+E31+E34+E37+E40</f>
        <v>19925.3</v>
      </c>
      <c r="F43" s="16">
        <f t="shared" si="11"/>
        <v>50.510932251726985</v>
      </c>
    </row>
    <row r="44" spans="1:6" s="17" customFormat="1" ht="27" customHeight="1" x14ac:dyDescent="0.25">
      <c r="A44" s="97"/>
      <c r="B44" s="94"/>
      <c r="C44" s="15" t="s">
        <v>23</v>
      </c>
      <c r="D44" s="16">
        <f>D42+D43</f>
        <v>312981.59999999998</v>
      </c>
      <c r="E44" s="16">
        <f>E42+E43</f>
        <v>96709.8</v>
      </c>
      <c r="F44" s="16">
        <f t="shared" si="11"/>
        <v>30.899516137689886</v>
      </c>
    </row>
    <row r="45" spans="1:6" s="32" customFormat="1" ht="23.25" customHeight="1" x14ac:dyDescent="0.25">
      <c r="A45" s="98" t="s">
        <v>295</v>
      </c>
      <c r="B45" s="99"/>
      <c r="C45" s="99"/>
      <c r="D45" s="99"/>
      <c r="E45" s="99"/>
      <c r="F45" s="100"/>
    </row>
    <row r="46" spans="1:6" s="32" customFormat="1" ht="18" customHeight="1" x14ac:dyDescent="0.25">
      <c r="A46" s="12" t="s">
        <v>3</v>
      </c>
      <c r="B46" s="3"/>
      <c r="C46" s="3" t="s">
        <v>20</v>
      </c>
      <c r="D46" s="4">
        <f>общие!D176</f>
        <v>300</v>
      </c>
      <c r="E46" s="4">
        <f>общие!E176</f>
        <v>0</v>
      </c>
      <c r="F46" s="4">
        <f t="shared" ref="F46:F58" si="12">E46/D46*100</f>
        <v>0</v>
      </c>
    </row>
    <row r="47" spans="1:6" s="32" customFormat="1" ht="18" customHeight="1" x14ac:dyDescent="0.25">
      <c r="A47" s="12" t="s">
        <v>2</v>
      </c>
      <c r="B47" s="3"/>
      <c r="C47" s="3" t="s">
        <v>20</v>
      </c>
      <c r="D47" s="4">
        <f>общие!D292</f>
        <v>550</v>
      </c>
      <c r="E47" s="4">
        <f>общие!E292</f>
        <v>550</v>
      </c>
      <c r="F47" s="4">
        <v>0</v>
      </c>
    </row>
    <row r="48" spans="1:6" s="32" customFormat="1" ht="18" customHeight="1" x14ac:dyDescent="0.25">
      <c r="A48" s="12" t="s">
        <v>4</v>
      </c>
      <c r="B48" s="3"/>
      <c r="C48" s="3" t="s">
        <v>20</v>
      </c>
      <c r="D48" s="4">
        <v>0</v>
      </c>
      <c r="E48" s="4">
        <v>0</v>
      </c>
      <c r="F48" s="4">
        <v>0</v>
      </c>
    </row>
    <row r="49" spans="1:8" s="32" customFormat="1" ht="18" customHeight="1" x14ac:dyDescent="0.25">
      <c r="A49" s="58" t="s">
        <v>5</v>
      </c>
      <c r="B49" s="76"/>
      <c r="C49" s="3" t="s">
        <v>20</v>
      </c>
      <c r="D49" s="28">
        <f>общие!D300</f>
        <v>530</v>
      </c>
      <c r="E49" s="4">
        <f>общие!E300</f>
        <v>530</v>
      </c>
      <c r="F49" s="4">
        <v>0</v>
      </c>
    </row>
    <row r="50" spans="1:8" s="32" customFormat="1" ht="18" customHeight="1" x14ac:dyDescent="0.25">
      <c r="A50" s="12" t="s">
        <v>6</v>
      </c>
      <c r="B50" s="3"/>
      <c r="C50" s="3" t="s">
        <v>20</v>
      </c>
      <c r="D50" s="4">
        <v>0</v>
      </c>
      <c r="E50" s="4">
        <v>0</v>
      </c>
      <c r="F50" s="4">
        <v>0</v>
      </c>
    </row>
    <row r="51" spans="1:8" s="32" customFormat="1" ht="18" customHeight="1" x14ac:dyDescent="0.25">
      <c r="A51" s="12" t="s">
        <v>7</v>
      </c>
      <c r="B51" s="3"/>
      <c r="C51" s="3" t="s">
        <v>20</v>
      </c>
      <c r="D51" s="4">
        <v>0</v>
      </c>
      <c r="E51" s="4">
        <v>0</v>
      </c>
      <c r="F51" s="4">
        <v>0</v>
      </c>
    </row>
    <row r="52" spans="1:8" s="32" customFormat="1" ht="18" customHeight="1" x14ac:dyDescent="0.25">
      <c r="A52" s="12" t="s">
        <v>8</v>
      </c>
      <c r="B52" s="3"/>
      <c r="C52" s="3" t="s">
        <v>20</v>
      </c>
      <c r="D52" s="4">
        <v>0</v>
      </c>
      <c r="E52" s="4">
        <f>общие!E205</f>
        <v>0</v>
      </c>
      <c r="F52" s="4">
        <v>0</v>
      </c>
    </row>
    <row r="53" spans="1:8" s="32" customFormat="1" ht="18" customHeight="1" x14ac:dyDescent="0.25">
      <c r="A53" s="12" t="s">
        <v>9</v>
      </c>
      <c r="B53" s="3"/>
      <c r="C53" s="3" t="s">
        <v>20</v>
      </c>
      <c r="D53" s="4">
        <f>общие!D320</f>
        <v>150</v>
      </c>
      <c r="E53" s="4">
        <f>общие!E320</f>
        <v>150</v>
      </c>
      <c r="F53" s="4">
        <f t="shared" si="12"/>
        <v>100</v>
      </c>
    </row>
    <row r="54" spans="1:8" s="32" customFormat="1" ht="18" customHeight="1" x14ac:dyDescent="0.25">
      <c r="A54" s="12" t="s">
        <v>10</v>
      </c>
      <c r="B54" s="3"/>
      <c r="C54" s="3" t="s">
        <v>20</v>
      </c>
      <c r="D54" s="4">
        <v>0</v>
      </c>
      <c r="E54" s="4">
        <v>0</v>
      </c>
      <c r="F54" s="4">
        <v>0</v>
      </c>
    </row>
    <row r="55" spans="1:8" s="32" customFormat="1" ht="18" customHeight="1" x14ac:dyDescent="0.25">
      <c r="A55" s="12" t="s">
        <v>11</v>
      </c>
      <c r="B55" s="3"/>
      <c r="C55" s="3" t="s">
        <v>20</v>
      </c>
      <c r="D55" s="4">
        <v>0</v>
      </c>
      <c r="E55" s="4">
        <v>0</v>
      </c>
      <c r="F55" s="4">
        <v>0</v>
      </c>
    </row>
    <row r="56" spans="1:8" s="32" customFormat="1" ht="18" customHeight="1" x14ac:dyDescent="0.25">
      <c r="A56" s="12" t="s">
        <v>12</v>
      </c>
      <c r="B56" s="3"/>
      <c r="C56" s="3" t="s">
        <v>20</v>
      </c>
      <c r="D56" s="4">
        <v>0</v>
      </c>
      <c r="E56" s="4">
        <v>0</v>
      </c>
      <c r="F56" s="4">
        <v>0</v>
      </c>
    </row>
    <row r="57" spans="1:8" s="32" customFormat="1" ht="18" customHeight="1" x14ac:dyDescent="0.25">
      <c r="A57" s="12" t="s">
        <v>13</v>
      </c>
      <c r="B57" s="3"/>
      <c r="C57" s="3" t="s">
        <v>20</v>
      </c>
      <c r="D57" s="4">
        <v>0</v>
      </c>
      <c r="E57" s="4">
        <v>0</v>
      </c>
      <c r="F57" s="4">
        <v>0</v>
      </c>
    </row>
    <row r="58" spans="1:8" s="32" customFormat="1" ht="24" customHeight="1" x14ac:dyDescent="0.25">
      <c r="A58" s="18" t="s">
        <v>14</v>
      </c>
      <c r="B58" s="19"/>
      <c r="C58" s="19" t="s">
        <v>15</v>
      </c>
      <c r="D58" s="20">
        <f>D46+D47+D48+D49+D50+D51+D52+D53+D54+D55+D56+D57</f>
        <v>1530</v>
      </c>
      <c r="E58" s="20">
        <f>E46+E47+E48+E49+E50+E51+E52+E53+E54+E55+E56+E57</f>
        <v>1230</v>
      </c>
      <c r="F58" s="21">
        <f t="shared" si="12"/>
        <v>80.392156862745097</v>
      </c>
    </row>
    <row r="59" spans="1:8" ht="24.75" customHeight="1" x14ac:dyDescent="0.25">
      <c r="A59" s="83" t="s">
        <v>24</v>
      </c>
      <c r="B59" s="84"/>
      <c r="C59" s="84"/>
      <c r="D59" s="84"/>
      <c r="E59" s="84"/>
      <c r="F59" s="85"/>
    </row>
    <row r="60" spans="1:8" ht="18" customHeight="1" x14ac:dyDescent="0.25">
      <c r="A60" s="12" t="s">
        <v>3</v>
      </c>
      <c r="B60" s="3">
        <v>21</v>
      </c>
      <c r="C60" s="3" t="s">
        <v>21</v>
      </c>
      <c r="D60" s="4">
        <f>D75-D7</f>
        <v>21674.799999999999</v>
      </c>
      <c r="E60" s="4">
        <f>E75-E7</f>
        <v>13112.7</v>
      </c>
      <c r="F60" s="4">
        <f t="shared" si="11"/>
        <v>60.497444036392501</v>
      </c>
      <c r="G60" s="6"/>
      <c r="H60" s="6"/>
    </row>
    <row r="61" spans="1:8" ht="18" customHeight="1" x14ac:dyDescent="0.25">
      <c r="A61" s="12" t="s">
        <v>2</v>
      </c>
      <c r="B61" s="3">
        <v>11</v>
      </c>
      <c r="C61" s="3" t="s">
        <v>21</v>
      </c>
      <c r="D61" s="4">
        <f>D78-D10</f>
        <v>36528.400000000001</v>
      </c>
      <c r="E61" s="4">
        <f>E78-E10</f>
        <v>25689.900000000005</v>
      </c>
      <c r="F61" s="4">
        <f t="shared" si="11"/>
        <v>70.328566266247634</v>
      </c>
    </row>
    <row r="62" spans="1:8" ht="18" customHeight="1" x14ac:dyDescent="0.25">
      <c r="A62" s="12" t="s">
        <v>4</v>
      </c>
      <c r="B62" s="3">
        <v>12</v>
      </c>
      <c r="C62" s="3" t="s">
        <v>21</v>
      </c>
      <c r="D62" s="4">
        <f>D81-D13</f>
        <v>40737.699999999997</v>
      </c>
      <c r="E62" s="4">
        <f>E81-E13</f>
        <v>24144</v>
      </c>
      <c r="F62" s="4">
        <f t="shared" si="11"/>
        <v>59.266968925589815</v>
      </c>
    </row>
    <row r="63" spans="1:8" ht="18" customHeight="1" x14ac:dyDescent="0.25">
      <c r="A63" s="58" t="s">
        <v>5</v>
      </c>
      <c r="B63" s="76">
        <v>25</v>
      </c>
      <c r="C63" s="3" t="s">
        <v>21</v>
      </c>
      <c r="D63" s="28">
        <f>D84-D16</f>
        <v>41107.19999999999</v>
      </c>
      <c r="E63" s="28">
        <f>E84-E16</f>
        <v>22694.799999999999</v>
      </c>
      <c r="F63" s="4">
        <f t="shared" si="11"/>
        <v>55.208819866106197</v>
      </c>
    </row>
    <row r="64" spans="1:8" ht="18" customHeight="1" x14ac:dyDescent="0.25">
      <c r="A64" s="12" t="s">
        <v>6</v>
      </c>
      <c r="B64" s="3">
        <v>19</v>
      </c>
      <c r="C64" s="3" t="s">
        <v>21</v>
      </c>
      <c r="D64" s="4">
        <f>D87-D19</f>
        <v>43420.1</v>
      </c>
      <c r="E64" s="4">
        <f>E87-E19</f>
        <v>27429.599999999995</v>
      </c>
      <c r="F64" s="4">
        <f t="shared" si="11"/>
        <v>63.17258596824972</v>
      </c>
    </row>
    <row r="65" spans="1:8" ht="18" customHeight="1" x14ac:dyDescent="0.25">
      <c r="A65" s="12" t="s">
        <v>7</v>
      </c>
      <c r="B65" s="3">
        <v>21</v>
      </c>
      <c r="C65" s="3" t="s">
        <v>21</v>
      </c>
      <c r="D65" s="4">
        <f>D90-D22</f>
        <v>47321.500000000015</v>
      </c>
      <c r="E65" s="4">
        <f>E90-E22</f>
        <v>27139.700000000004</v>
      </c>
      <c r="F65" s="4">
        <f t="shared" si="11"/>
        <v>57.351732299271994</v>
      </c>
      <c r="G65" s="6"/>
    </row>
    <row r="66" spans="1:8" ht="18" customHeight="1" x14ac:dyDescent="0.25">
      <c r="A66" s="12" t="s">
        <v>8</v>
      </c>
      <c r="B66" s="3">
        <v>21</v>
      </c>
      <c r="C66" s="3" t="s">
        <v>21</v>
      </c>
      <c r="D66" s="4">
        <f>D93-D25</f>
        <v>262379.5</v>
      </c>
      <c r="E66" s="4">
        <f>E93-E25</f>
        <v>147725.59999999998</v>
      </c>
      <c r="F66" s="4">
        <f t="shared" si="11"/>
        <v>56.302264468070092</v>
      </c>
    </row>
    <row r="67" spans="1:8" ht="18" customHeight="1" x14ac:dyDescent="0.25">
      <c r="A67" s="12" t="s">
        <v>9</v>
      </c>
      <c r="B67" s="3">
        <v>21</v>
      </c>
      <c r="C67" s="3" t="s">
        <v>21</v>
      </c>
      <c r="D67" s="4">
        <f>D96-D28</f>
        <v>44170.700000000004</v>
      </c>
      <c r="E67" s="4">
        <f>E96-E28</f>
        <v>28175.5</v>
      </c>
      <c r="F67" s="4">
        <f t="shared" si="11"/>
        <v>63.787759759297444</v>
      </c>
    </row>
    <row r="68" spans="1:8" ht="18" customHeight="1" x14ac:dyDescent="0.25">
      <c r="A68" s="12" t="s">
        <v>10</v>
      </c>
      <c r="B68" s="3">
        <v>25</v>
      </c>
      <c r="C68" s="3" t="s">
        <v>21</v>
      </c>
      <c r="D68" s="4">
        <f>D99-D31</f>
        <v>22694.1</v>
      </c>
      <c r="E68" s="4">
        <f>E99-E31</f>
        <v>15710.4</v>
      </c>
      <c r="F68" s="4">
        <f t="shared" si="11"/>
        <v>69.226803442304387</v>
      </c>
    </row>
    <row r="69" spans="1:8" ht="18" customHeight="1" x14ac:dyDescent="0.25">
      <c r="A69" s="12" t="s">
        <v>11</v>
      </c>
      <c r="B69" s="3">
        <v>24</v>
      </c>
      <c r="C69" s="3" t="s">
        <v>21</v>
      </c>
      <c r="D69" s="4">
        <f>D102-D34</f>
        <v>23843.100000000006</v>
      </c>
      <c r="E69" s="4">
        <f>E102-E34</f>
        <v>14101.7</v>
      </c>
      <c r="F69" s="4">
        <f t="shared" si="11"/>
        <v>59.143735504191973</v>
      </c>
    </row>
    <row r="70" spans="1:8" ht="18" customHeight="1" x14ac:dyDescent="0.25">
      <c r="A70" s="12" t="s">
        <v>12</v>
      </c>
      <c r="B70" s="3">
        <v>27</v>
      </c>
      <c r="C70" s="3" t="s">
        <v>21</v>
      </c>
      <c r="D70" s="4">
        <f>D105-D37</f>
        <v>34745.4</v>
      </c>
      <c r="E70" s="4">
        <f>E105-E37</f>
        <v>22215.8</v>
      </c>
      <c r="F70" s="4">
        <f t="shared" si="11"/>
        <v>63.938823556499557</v>
      </c>
    </row>
    <row r="71" spans="1:8" ht="18" customHeight="1" x14ac:dyDescent="0.25">
      <c r="A71" s="12" t="s">
        <v>13</v>
      </c>
      <c r="B71" s="3">
        <v>32</v>
      </c>
      <c r="C71" s="3" t="s">
        <v>21</v>
      </c>
      <c r="D71" s="4">
        <f>D108-D40</f>
        <v>249690.10000000003</v>
      </c>
      <c r="E71" s="4">
        <f>E108-E40</f>
        <v>135790.40000000002</v>
      </c>
      <c r="F71" s="4">
        <f t="shared" si="11"/>
        <v>54.383573878179391</v>
      </c>
    </row>
    <row r="72" spans="1:8" s="22" customFormat="1" ht="24" customHeight="1" x14ac:dyDescent="0.25">
      <c r="A72" s="18" t="s">
        <v>14</v>
      </c>
      <c r="B72" s="19">
        <f>SUM(B60:B71)</f>
        <v>259</v>
      </c>
      <c r="C72" s="19" t="s">
        <v>15</v>
      </c>
      <c r="D72" s="20">
        <f>D60+D61+D62+D63+D64+D65+D66+D67+D68+D69+D70+D71</f>
        <v>868312.60000000009</v>
      </c>
      <c r="E72" s="20">
        <f>E60+E61+E62+E63+E64+E65+E66+E67+E68+E69+E70+E71</f>
        <v>503930.10000000003</v>
      </c>
      <c r="F72" s="21">
        <f t="shared" si="11"/>
        <v>58.03556230786009</v>
      </c>
      <c r="G72" s="27"/>
      <c r="H72" s="27"/>
    </row>
    <row r="73" spans="1:8" ht="25.5" customHeight="1" x14ac:dyDescent="0.25">
      <c r="A73" s="83" t="s">
        <v>0</v>
      </c>
      <c r="B73" s="84"/>
      <c r="C73" s="84"/>
      <c r="D73" s="84"/>
      <c r="E73" s="84"/>
      <c r="F73" s="85"/>
    </row>
    <row r="74" spans="1:8" ht="18" customHeight="1" x14ac:dyDescent="0.25">
      <c r="A74" s="86" t="s">
        <v>3</v>
      </c>
      <c r="B74" s="79" t="s">
        <v>370</v>
      </c>
      <c r="C74" s="3" t="s">
        <v>20</v>
      </c>
      <c r="D74" s="72">
        <f>общие!D400</f>
        <v>3225.7</v>
      </c>
      <c r="E74" s="72">
        <f>общие!E400</f>
        <v>1435.6</v>
      </c>
      <c r="F74" s="4">
        <f t="shared" si="11"/>
        <v>44.505068667266016</v>
      </c>
    </row>
    <row r="75" spans="1:8" ht="18" customHeight="1" x14ac:dyDescent="0.25">
      <c r="A75" s="87"/>
      <c r="B75" s="80"/>
      <c r="C75" s="3" t="s">
        <v>21</v>
      </c>
      <c r="D75" s="4">
        <f>общие!D401</f>
        <v>22636.1</v>
      </c>
      <c r="E75" s="4">
        <f>общие!E401</f>
        <v>13701.900000000001</v>
      </c>
      <c r="F75" s="4">
        <f t="shared" si="11"/>
        <v>60.53118690940579</v>
      </c>
    </row>
    <row r="76" spans="1:8" s="25" customFormat="1" ht="18" customHeight="1" x14ac:dyDescent="0.25">
      <c r="A76" s="88"/>
      <c r="B76" s="81"/>
      <c r="C76" s="23" t="s">
        <v>23</v>
      </c>
      <c r="D76" s="24">
        <f>D74+D75</f>
        <v>25861.8</v>
      </c>
      <c r="E76" s="24">
        <f>E74+E75</f>
        <v>15137.500000000002</v>
      </c>
      <c r="F76" s="24">
        <f t="shared" si="11"/>
        <v>58.53227540233086</v>
      </c>
    </row>
    <row r="77" spans="1:8" ht="18" customHeight="1" x14ac:dyDescent="0.25">
      <c r="A77" s="86" t="s">
        <v>2</v>
      </c>
      <c r="B77" s="79" t="s">
        <v>370</v>
      </c>
      <c r="C77" s="3" t="s">
        <v>20</v>
      </c>
      <c r="D77" s="26">
        <f>общие!D403</f>
        <v>7812.1</v>
      </c>
      <c r="E77" s="26">
        <f>общие!E403</f>
        <v>3854.9</v>
      </c>
      <c r="F77" s="4">
        <f t="shared" ref="F77:F112" si="13">E77/D77*100</f>
        <v>49.3452464766196</v>
      </c>
    </row>
    <row r="78" spans="1:8" ht="18" customHeight="1" x14ac:dyDescent="0.25">
      <c r="A78" s="87"/>
      <c r="B78" s="80"/>
      <c r="C78" s="3" t="s">
        <v>21</v>
      </c>
      <c r="D78" s="4">
        <f>общие!D404</f>
        <v>38746.1</v>
      </c>
      <c r="E78" s="4">
        <f>общие!E404</f>
        <v>27245.100000000006</v>
      </c>
      <c r="F78" s="4">
        <f t="shared" si="13"/>
        <v>70.317012550940632</v>
      </c>
    </row>
    <row r="79" spans="1:8" s="75" customFormat="1" ht="18" customHeight="1" x14ac:dyDescent="0.25">
      <c r="A79" s="88"/>
      <c r="B79" s="81"/>
      <c r="C79" s="73" t="s">
        <v>23</v>
      </c>
      <c r="D79" s="74">
        <f>D77+D78</f>
        <v>46558.2</v>
      </c>
      <c r="E79" s="74">
        <f>E77+E78</f>
        <v>31100.000000000007</v>
      </c>
      <c r="F79" s="74">
        <f t="shared" si="13"/>
        <v>66.798115047403044</v>
      </c>
    </row>
    <row r="80" spans="1:8" ht="18" customHeight="1" x14ac:dyDescent="0.25">
      <c r="A80" s="86" t="s">
        <v>4</v>
      </c>
      <c r="B80" s="79" t="s">
        <v>370</v>
      </c>
      <c r="C80" s="3" t="s">
        <v>20</v>
      </c>
      <c r="D80" s="26">
        <f>общие!D406</f>
        <v>9014.1</v>
      </c>
      <c r="E80" s="26">
        <f>общие!E406</f>
        <v>2068.6999999999998</v>
      </c>
      <c r="F80" s="4">
        <f t="shared" si="13"/>
        <v>22.949601180372969</v>
      </c>
    </row>
    <row r="81" spans="1:6" ht="18" customHeight="1" x14ac:dyDescent="0.25">
      <c r="A81" s="87"/>
      <c r="B81" s="80"/>
      <c r="C81" s="3" t="s">
        <v>21</v>
      </c>
      <c r="D81" s="4">
        <f>общие!D407</f>
        <v>41976.299999999996</v>
      </c>
      <c r="E81" s="4">
        <f>общие!E407</f>
        <v>24859.599999999999</v>
      </c>
      <c r="F81" s="4">
        <f t="shared" si="13"/>
        <v>59.222942469917548</v>
      </c>
    </row>
    <row r="82" spans="1:6" s="25" customFormat="1" ht="18" customHeight="1" x14ac:dyDescent="0.25">
      <c r="A82" s="88"/>
      <c r="B82" s="81"/>
      <c r="C82" s="23" t="s">
        <v>23</v>
      </c>
      <c r="D82" s="24">
        <f>D80+D81</f>
        <v>50990.399999999994</v>
      </c>
      <c r="E82" s="24">
        <f>E80+E81</f>
        <v>26928.3</v>
      </c>
      <c r="F82" s="24">
        <f t="shared" si="13"/>
        <v>52.81052904076062</v>
      </c>
    </row>
    <row r="83" spans="1:6" ht="18" customHeight="1" x14ac:dyDescent="0.25">
      <c r="A83" s="89" t="s">
        <v>5</v>
      </c>
      <c r="B83" s="79" t="s">
        <v>370</v>
      </c>
      <c r="C83" s="3" t="s">
        <v>20</v>
      </c>
      <c r="D83" s="26">
        <f>общие!D409</f>
        <v>8135.3</v>
      </c>
      <c r="E83" s="26">
        <f>общие!E409</f>
        <v>3104.7</v>
      </c>
      <c r="F83" s="4">
        <f t="shared" si="13"/>
        <v>38.163312969404934</v>
      </c>
    </row>
    <row r="84" spans="1:6" ht="18" customHeight="1" x14ac:dyDescent="0.25">
      <c r="A84" s="90"/>
      <c r="B84" s="80"/>
      <c r="C84" s="3" t="s">
        <v>21</v>
      </c>
      <c r="D84" s="4">
        <f>общие!D410</f>
        <v>42409.599999999991</v>
      </c>
      <c r="E84" s="4">
        <f>общие!E410</f>
        <v>23605.3</v>
      </c>
      <c r="F84" s="4">
        <f t="shared" si="13"/>
        <v>55.66027503206822</v>
      </c>
    </row>
    <row r="85" spans="1:6" s="25" customFormat="1" ht="18" customHeight="1" x14ac:dyDescent="0.25">
      <c r="A85" s="91"/>
      <c r="B85" s="81"/>
      <c r="C85" s="23" t="s">
        <v>23</v>
      </c>
      <c r="D85" s="24">
        <f>D83+D84</f>
        <v>50544.899999999994</v>
      </c>
      <c r="E85" s="24">
        <f>E83+E84</f>
        <v>26710</v>
      </c>
      <c r="F85" s="24">
        <f t="shared" si="13"/>
        <v>52.84410494431684</v>
      </c>
    </row>
    <row r="86" spans="1:6" ht="18" customHeight="1" x14ac:dyDescent="0.25">
      <c r="A86" s="86" t="s">
        <v>6</v>
      </c>
      <c r="B86" s="79" t="s">
        <v>370</v>
      </c>
      <c r="C86" s="3" t="s">
        <v>20</v>
      </c>
      <c r="D86" s="26">
        <f>общие!D421</f>
        <v>3876.1</v>
      </c>
      <c r="E86" s="26">
        <f>общие!E421</f>
        <v>2660.6</v>
      </c>
      <c r="F86" s="4">
        <f t="shared" si="13"/>
        <v>68.641159928794409</v>
      </c>
    </row>
    <row r="87" spans="1:6" ht="18" customHeight="1" x14ac:dyDescent="0.25">
      <c r="A87" s="87"/>
      <c r="B87" s="80"/>
      <c r="C87" s="3" t="s">
        <v>21</v>
      </c>
      <c r="D87" s="4">
        <f>общие!D422</f>
        <v>44973.599999999999</v>
      </c>
      <c r="E87" s="4">
        <f>общие!E422</f>
        <v>28553.599999999995</v>
      </c>
      <c r="F87" s="4">
        <f t="shared" si="13"/>
        <v>63.489691730259523</v>
      </c>
    </row>
    <row r="88" spans="1:6" s="25" customFormat="1" ht="18" customHeight="1" x14ac:dyDescent="0.25">
      <c r="A88" s="88"/>
      <c r="B88" s="81"/>
      <c r="C88" s="23" t="s">
        <v>23</v>
      </c>
      <c r="D88" s="24">
        <f>D86+D87</f>
        <v>48849.7</v>
      </c>
      <c r="E88" s="24">
        <f>E86+E87</f>
        <v>31214.199999999993</v>
      </c>
      <c r="F88" s="24">
        <f t="shared" si="13"/>
        <v>63.898447687498582</v>
      </c>
    </row>
    <row r="89" spans="1:6" ht="18" customHeight="1" x14ac:dyDescent="0.25">
      <c r="A89" s="86" t="s">
        <v>7</v>
      </c>
      <c r="B89" s="79" t="s">
        <v>370</v>
      </c>
      <c r="C89" s="76" t="s">
        <v>20</v>
      </c>
      <c r="D89" s="61">
        <f>общие!D424</f>
        <v>7254.0999999999995</v>
      </c>
      <c r="E89" s="61">
        <f>общие!E424</f>
        <v>3436</v>
      </c>
      <c r="F89" s="28">
        <f t="shared" si="13"/>
        <v>47.366316979363397</v>
      </c>
    </row>
    <row r="90" spans="1:6" ht="18" customHeight="1" x14ac:dyDescent="0.25">
      <c r="A90" s="87"/>
      <c r="B90" s="80"/>
      <c r="C90" s="3" t="s">
        <v>21</v>
      </c>
      <c r="D90" s="4">
        <f>общие!D425</f>
        <v>51257.200000000012</v>
      </c>
      <c r="E90" s="4">
        <f>общие!E425</f>
        <v>29039.200000000004</v>
      </c>
      <c r="F90" s="4">
        <f t="shared" si="13"/>
        <v>56.653894477263677</v>
      </c>
    </row>
    <row r="91" spans="1:6" s="25" customFormat="1" ht="18" customHeight="1" x14ac:dyDescent="0.25">
      <c r="A91" s="88"/>
      <c r="B91" s="81"/>
      <c r="C91" s="23" t="s">
        <v>23</v>
      </c>
      <c r="D91" s="24">
        <f>D89+D90</f>
        <v>58511.30000000001</v>
      </c>
      <c r="E91" s="24">
        <f>E89+E90</f>
        <v>32475.200000000004</v>
      </c>
      <c r="F91" s="24">
        <f t="shared" si="13"/>
        <v>55.502441408753519</v>
      </c>
    </row>
    <row r="92" spans="1:6" ht="18" customHeight="1" x14ac:dyDescent="0.25">
      <c r="A92" s="86" t="s">
        <v>8</v>
      </c>
      <c r="B92" s="79" t="s">
        <v>370</v>
      </c>
      <c r="C92" s="3" t="s">
        <v>20</v>
      </c>
      <c r="D92" s="26">
        <f>общие!D427</f>
        <v>7271.4</v>
      </c>
      <c r="E92" s="26">
        <f>общие!E427</f>
        <v>5294.2</v>
      </c>
      <c r="F92" s="4">
        <f t="shared" si="13"/>
        <v>72.808537558104362</v>
      </c>
    </row>
    <row r="93" spans="1:6" ht="18" customHeight="1" x14ac:dyDescent="0.25">
      <c r="A93" s="87"/>
      <c r="B93" s="80"/>
      <c r="C93" s="3" t="s">
        <v>21</v>
      </c>
      <c r="D93" s="4">
        <f>общие!D428</f>
        <v>265269.90000000002</v>
      </c>
      <c r="E93" s="4">
        <f>общие!E428</f>
        <v>149449.59999999998</v>
      </c>
      <c r="F93" s="4">
        <f t="shared" si="13"/>
        <v>56.338695042294653</v>
      </c>
    </row>
    <row r="94" spans="1:6" s="25" customFormat="1" ht="18" customHeight="1" x14ac:dyDescent="0.25">
      <c r="A94" s="88"/>
      <c r="B94" s="81"/>
      <c r="C94" s="23" t="s">
        <v>23</v>
      </c>
      <c r="D94" s="24">
        <f>D92+D93</f>
        <v>272541.30000000005</v>
      </c>
      <c r="E94" s="24">
        <f>E92+E93</f>
        <v>154743.79999999999</v>
      </c>
      <c r="F94" s="24">
        <f t="shared" si="13"/>
        <v>56.778110326765145</v>
      </c>
    </row>
    <row r="95" spans="1:6" ht="18" customHeight="1" x14ac:dyDescent="0.25">
      <c r="A95" s="86" t="s">
        <v>9</v>
      </c>
      <c r="B95" s="79" t="s">
        <v>370</v>
      </c>
      <c r="C95" s="3" t="s">
        <v>20</v>
      </c>
      <c r="D95" s="26">
        <f>общие!D418</f>
        <v>10796.7</v>
      </c>
      <c r="E95" s="26">
        <f>общие!E418</f>
        <v>4209.8</v>
      </c>
      <c r="F95" s="4">
        <f t="shared" si="13"/>
        <v>38.991543712430648</v>
      </c>
    </row>
    <row r="96" spans="1:6" ht="18" customHeight="1" x14ac:dyDescent="0.25">
      <c r="A96" s="87"/>
      <c r="B96" s="80"/>
      <c r="C96" s="3" t="s">
        <v>21</v>
      </c>
      <c r="D96" s="4">
        <f>общие!D419</f>
        <v>46169.3</v>
      </c>
      <c r="E96" s="4">
        <f>общие!E419</f>
        <v>29423.5</v>
      </c>
      <c r="F96" s="4">
        <f t="shared" si="13"/>
        <v>63.729577879673286</v>
      </c>
    </row>
    <row r="97" spans="1:7" s="25" customFormat="1" ht="18" customHeight="1" x14ac:dyDescent="0.25">
      <c r="A97" s="88"/>
      <c r="B97" s="81"/>
      <c r="C97" s="23" t="s">
        <v>23</v>
      </c>
      <c r="D97" s="24">
        <f>D95+D96</f>
        <v>56966</v>
      </c>
      <c r="E97" s="24">
        <f>E95+E96</f>
        <v>33633.300000000003</v>
      </c>
      <c r="F97" s="24">
        <f t="shared" si="13"/>
        <v>59.041006916406282</v>
      </c>
    </row>
    <row r="98" spans="1:7" ht="18" customHeight="1" x14ac:dyDescent="0.25">
      <c r="A98" s="86" t="s">
        <v>10</v>
      </c>
      <c r="B98" s="79" t="s">
        <v>370</v>
      </c>
      <c r="C98" s="3" t="s">
        <v>20</v>
      </c>
      <c r="D98" s="26">
        <f>общие!D412</f>
        <v>12898.099999999999</v>
      </c>
      <c r="E98" s="26">
        <f>общие!E412</f>
        <v>2952.2</v>
      </c>
      <c r="F98" s="4">
        <f t="shared" si="13"/>
        <v>22.888642513238384</v>
      </c>
    </row>
    <row r="99" spans="1:7" ht="18" customHeight="1" x14ac:dyDescent="0.25">
      <c r="A99" s="87"/>
      <c r="B99" s="80"/>
      <c r="C99" s="3" t="s">
        <v>21</v>
      </c>
      <c r="D99" s="4">
        <f>общие!D413</f>
        <v>24195.1</v>
      </c>
      <c r="E99" s="4">
        <f>общие!E413</f>
        <v>16481</v>
      </c>
      <c r="F99" s="4">
        <f t="shared" si="13"/>
        <v>68.117098090109167</v>
      </c>
    </row>
    <row r="100" spans="1:7" s="25" customFormat="1" ht="18" customHeight="1" x14ac:dyDescent="0.25">
      <c r="A100" s="88"/>
      <c r="B100" s="81"/>
      <c r="C100" s="23" t="s">
        <v>23</v>
      </c>
      <c r="D100" s="24">
        <f>D98+D99</f>
        <v>37093.199999999997</v>
      </c>
      <c r="E100" s="24">
        <f>E98+E99</f>
        <v>19433.2</v>
      </c>
      <c r="F100" s="24">
        <f t="shared" si="13"/>
        <v>52.39019550753239</v>
      </c>
    </row>
    <row r="101" spans="1:7" ht="18" customHeight="1" x14ac:dyDescent="0.25">
      <c r="A101" s="86" t="s">
        <v>11</v>
      </c>
      <c r="B101" s="79" t="s">
        <v>370</v>
      </c>
      <c r="C101" s="3" t="s">
        <v>20</v>
      </c>
      <c r="D101" s="26">
        <f>общие!D415</f>
        <v>10575.900000000001</v>
      </c>
      <c r="E101" s="26">
        <f>общие!E415</f>
        <v>5072.5</v>
      </c>
      <c r="F101" s="4">
        <f t="shared" si="13"/>
        <v>47.962821131062128</v>
      </c>
    </row>
    <row r="102" spans="1:7" ht="18" customHeight="1" x14ac:dyDescent="0.25">
      <c r="A102" s="87"/>
      <c r="B102" s="80"/>
      <c r="C102" s="3" t="s">
        <v>21</v>
      </c>
      <c r="D102" s="4">
        <f>общие!D416</f>
        <v>26351.200000000004</v>
      </c>
      <c r="E102" s="4">
        <f>общие!E416</f>
        <v>14996.300000000001</v>
      </c>
      <c r="F102" s="4">
        <f t="shared" si="13"/>
        <v>56.909362761468159</v>
      </c>
    </row>
    <row r="103" spans="1:7" s="25" customFormat="1" ht="18" customHeight="1" x14ac:dyDescent="0.25">
      <c r="A103" s="88"/>
      <c r="B103" s="81"/>
      <c r="C103" s="23" t="s">
        <v>23</v>
      </c>
      <c r="D103" s="24">
        <f>D101+D102</f>
        <v>36927.100000000006</v>
      </c>
      <c r="E103" s="24">
        <f>E101+E102</f>
        <v>20068.800000000003</v>
      </c>
      <c r="F103" s="24">
        <f t="shared" si="13"/>
        <v>54.347078432912411</v>
      </c>
    </row>
    <row r="104" spans="1:7" ht="18" customHeight="1" x14ac:dyDescent="0.25">
      <c r="A104" s="86" t="s">
        <v>12</v>
      </c>
      <c r="B104" s="79" t="s">
        <v>370</v>
      </c>
      <c r="C104" s="3" t="s">
        <v>20</v>
      </c>
      <c r="D104" s="26">
        <f>общие!D430</f>
        <v>4368.2999999999993</v>
      </c>
      <c r="E104" s="26">
        <f>общие!E430</f>
        <v>2258.1</v>
      </c>
      <c r="F104" s="4">
        <f t="shared" si="13"/>
        <v>51.692878236384864</v>
      </c>
    </row>
    <row r="105" spans="1:7" ht="18" customHeight="1" x14ac:dyDescent="0.25">
      <c r="A105" s="87"/>
      <c r="B105" s="80"/>
      <c r="C105" s="3" t="s">
        <v>21</v>
      </c>
      <c r="D105" s="4">
        <f>общие!D431</f>
        <v>35446.6</v>
      </c>
      <c r="E105" s="4">
        <f>общие!E431</f>
        <v>22561.7</v>
      </c>
      <c r="F105" s="4">
        <f t="shared" si="13"/>
        <v>63.649828192266675</v>
      </c>
    </row>
    <row r="106" spans="1:7" s="25" customFormat="1" ht="18" customHeight="1" x14ac:dyDescent="0.25">
      <c r="A106" s="88"/>
      <c r="B106" s="81"/>
      <c r="C106" s="23" t="s">
        <v>23</v>
      </c>
      <c r="D106" s="24">
        <f>D104+D105</f>
        <v>39814.899999999994</v>
      </c>
      <c r="E106" s="24">
        <f>E104+E105</f>
        <v>24819.8</v>
      </c>
      <c r="F106" s="24">
        <f t="shared" si="13"/>
        <v>62.337968951322253</v>
      </c>
    </row>
    <row r="107" spans="1:7" ht="18" customHeight="1" x14ac:dyDescent="0.25">
      <c r="A107" s="86" t="s">
        <v>13</v>
      </c>
      <c r="B107" s="79" t="s">
        <v>370</v>
      </c>
      <c r="C107" s="3" t="s">
        <v>20</v>
      </c>
      <c r="D107" s="26">
        <f>общие!D433</f>
        <v>189836.3</v>
      </c>
      <c r="E107" s="26">
        <f>общие!E433</f>
        <v>41667.199999999997</v>
      </c>
      <c r="F107" s="4">
        <f t="shared" si="13"/>
        <v>21.94901607332212</v>
      </c>
    </row>
    <row r="108" spans="1:7" ht="18" customHeight="1" x14ac:dyDescent="0.25">
      <c r="A108" s="87"/>
      <c r="B108" s="80"/>
      <c r="C108" s="3" t="s">
        <v>21</v>
      </c>
      <c r="D108" s="4">
        <f>общие!D434</f>
        <v>268329.10000000003</v>
      </c>
      <c r="E108" s="4">
        <f>общие!E434</f>
        <v>143938.60000000003</v>
      </c>
      <c r="F108" s="4">
        <f t="shared" si="13"/>
        <v>53.642560572073627</v>
      </c>
    </row>
    <row r="109" spans="1:7" s="25" customFormat="1" ht="18" customHeight="1" x14ac:dyDescent="0.25">
      <c r="A109" s="88"/>
      <c r="B109" s="81"/>
      <c r="C109" s="23" t="s">
        <v>23</v>
      </c>
      <c r="D109" s="24">
        <f>D107+D108</f>
        <v>458165.4</v>
      </c>
      <c r="E109" s="24">
        <f>E107+E108</f>
        <v>185605.80000000005</v>
      </c>
      <c r="F109" s="24">
        <f t="shared" si="13"/>
        <v>40.510654012721176</v>
      </c>
    </row>
    <row r="110" spans="1:7" s="10" customFormat="1" ht="21.75" customHeight="1" x14ac:dyDescent="0.25">
      <c r="A110" s="103" t="s">
        <v>25</v>
      </c>
      <c r="B110" s="101">
        <f>B72+B42</f>
        <v>266</v>
      </c>
      <c r="C110" s="8" t="s">
        <v>20</v>
      </c>
      <c r="D110" s="9">
        <f>D74+D77+D80+D83+D86+D89+D92+D95+D98+D101+D104+D107</f>
        <v>275064.09999999998</v>
      </c>
      <c r="E110" s="9">
        <f>E74+E77+E80+E83+E86+E89+E92+E95+E98+E101+E104+E107</f>
        <v>78014.5</v>
      </c>
      <c r="F110" s="9">
        <f t="shared" si="13"/>
        <v>28.362298097061746</v>
      </c>
      <c r="G110" s="29"/>
    </row>
    <row r="111" spans="1:7" s="10" customFormat="1" ht="21.75" customHeight="1" x14ac:dyDescent="0.25">
      <c r="A111" s="104"/>
      <c r="B111" s="101"/>
      <c r="C111" s="8" t="s">
        <v>21</v>
      </c>
      <c r="D111" s="9">
        <f>D75+D78+D81+D84+D87+D90+D93+D96+D99+D102+D105+D108</f>
        <v>907760.10000000009</v>
      </c>
      <c r="E111" s="9">
        <f>E75+E78+E81+E84+E87+E90+E93+E96+E99+E102+E105+E108</f>
        <v>523855.4</v>
      </c>
      <c r="F111" s="9">
        <f t="shared" si="13"/>
        <v>57.708573002933264</v>
      </c>
      <c r="G111" s="29"/>
    </row>
    <row r="112" spans="1:7" s="10" customFormat="1" ht="21.75" customHeight="1" x14ac:dyDescent="0.25">
      <c r="A112" s="105"/>
      <c r="B112" s="102"/>
      <c r="C112" s="8" t="s">
        <v>23</v>
      </c>
      <c r="D112" s="9">
        <f>D110+D111</f>
        <v>1182824.2000000002</v>
      </c>
      <c r="E112" s="9">
        <f>E110+E111</f>
        <v>601869.9</v>
      </c>
      <c r="F112" s="9">
        <f t="shared" si="13"/>
        <v>50.884138150031077</v>
      </c>
      <c r="G112" s="29"/>
    </row>
  </sheetData>
  <mergeCells count="57">
    <mergeCell ref="B107:B109"/>
    <mergeCell ref="B110:B112"/>
    <mergeCell ref="A98:A100"/>
    <mergeCell ref="B98:B100"/>
    <mergeCell ref="A101:A103"/>
    <mergeCell ref="B101:B103"/>
    <mergeCell ref="A104:A106"/>
    <mergeCell ref="B104:B106"/>
    <mergeCell ref="A107:A109"/>
    <mergeCell ref="A110:A112"/>
    <mergeCell ref="A92:A94"/>
    <mergeCell ref="B92:B94"/>
    <mergeCell ref="B89:B91"/>
    <mergeCell ref="A95:A97"/>
    <mergeCell ref="B95:B97"/>
    <mergeCell ref="A89:A91"/>
    <mergeCell ref="A80:A82"/>
    <mergeCell ref="B80:B82"/>
    <mergeCell ref="A83:A85"/>
    <mergeCell ref="B83:B85"/>
    <mergeCell ref="A86:A88"/>
    <mergeCell ref="B86:B88"/>
    <mergeCell ref="A73:F73"/>
    <mergeCell ref="A74:A76"/>
    <mergeCell ref="B74:B76"/>
    <mergeCell ref="A77:A79"/>
    <mergeCell ref="B77:B79"/>
    <mergeCell ref="A59:F59"/>
    <mergeCell ref="B36:B38"/>
    <mergeCell ref="B33:B35"/>
    <mergeCell ref="A39:A41"/>
    <mergeCell ref="B42:B44"/>
    <mergeCell ref="A42:A44"/>
    <mergeCell ref="B39:B41"/>
    <mergeCell ref="A36:A38"/>
    <mergeCell ref="A45:F45"/>
    <mergeCell ref="A24:A26"/>
    <mergeCell ref="A27:A29"/>
    <mergeCell ref="A21:A23"/>
    <mergeCell ref="A30:A32"/>
    <mergeCell ref="A33:A35"/>
    <mergeCell ref="B18:B20"/>
    <mergeCell ref="B24:B26"/>
    <mergeCell ref="B27:B29"/>
    <mergeCell ref="B30:B32"/>
    <mergeCell ref="A1:F1"/>
    <mergeCell ref="A5:F5"/>
    <mergeCell ref="A9:A11"/>
    <mergeCell ref="A12:A14"/>
    <mergeCell ref="A15:A17"/>
    <mergeCell ref="B6:B8"/>
    <mergeCell ref="B9:B11"/>
    <mergeCell ref="B12:B14"/>
    <mergeCell ref="B15:B17"/>
    <mergeCell ref="A6:A8"/>
    <mergeCell ref="A18:A20"/>
    <mergeCell ref="B21:B23"/>
  </mergeCells>
  <phoneticPr fontId="0" type="noConversion"/>
  <pageMargins left="0.78740157480314965" right="0.78740157480314965" top="1.1811023622047245" bottom="0.39370078740157483" header="0.31496062992125984" footer="0.31496062992125984"/>
  <pageSetup paperSize="9" scale="80" orientation="landscape" r:id="rId1"/>
  <headerFooter differentFirst="1"/>
  <rowBreaks count="3" manualBreakCount="3">
    <brk id="66" max="5" man="1"/>
    <brk id="97" max="5" man="1"/>
    <brk id="11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8"/>
  <sheetViews>
    <sheetView tabSelected="1" view="pageBreakPreview" zoomScale="90" zoomScaleNormal="100" zoomScaleSheetLayoutView="90" workbookViewId="0">
      <selection activeCell="B442" sqref="B442"/>
    </sheetView>
  </sheetViews>
  <sheetFormatPr defaultColWidth="15.5703125" defaultRowHeight="15.75" x14ac:dyDescent="0.25"/>
  <cols>
    <col min="1" max="1" width="19" style="47" customWidth="1"/>
    <col min="2" max="2" width="75.85546875" style="47" customWidth="1"/>
    <col min="3" max="3" width="20" style="33" customWidth="1"/>
    <col min="4" max="4" width="15.5703125" style="48" customWidth="1"/>
    <col min="5" max="5" width="14" style="48" customWidth="1"/>
    <col min="6" max="6" width="17.5703125" style="48" customWidth="1"/>
    <col min="7" max="7" width="69.5703125" style="47" customWidth="1"/>
    <col min="8" max="16384" width="15.5703125" style="33"/>
  </cols>
  <sheetData>
    <row r="1" spans="1:7" s="50" customFormat="1" ht="42.75" customHeight="1" x14ac:dyDescent="0.25">
      <c r="A1" s="109" t="s">
        <v>332</v>
      </c>
      <c r="B1" s="109"/>
      <c r="C1" s="109"/>
      <c r="D1" s="109"/>
      <c r="E1" s="109"/>
      <c r="F1" s="109"/>
      <c r="G1" s="55"/>
    </row>
    <row r="2" spans="1:7" ht="8.25" hidden="1" customHeight="1" x14ac:dyDescent="0.25">
      <c r="A2" s="34"/>
      <c r="B2" s="34"/>
      <c r="C2" s="35"/>
      <c r="D2" s="36"/>
      <c r="E2" s="36"/>
      <c r="F2" s="36"/>
    </row>
    <row r="3" spans="1:7" ht="81.75" customHeight="1" x14ac:dyDescent="0.25">
      <c r="A3" s="76" t="s">
        <v>17</v>
      </c>
      <c r="B3" s="76" t="s">
        <v>26</v>
      </c>
      <c r="C3" s="76" t="s">
        <v>18</v>
      </c>
      <c r="D3" s="28" t="s">
        <v>289</v>
      </c>
      <c r="E3" s="28" t="s">
        <v>19</v>
      </c>
      <c r="F3" s="28" t="s">
        <v>22</v>
      </c>
    </row>
    <row r="4" spans="1:7" ht="21.75" customHeight="1" x14ac:dyDescent="0.25">
      <c r="A4" s="76">
        <v>1</v>
      </c>
      <c r="B4" s="76">
        <v>2</v>
      </c>
      <c r="C4" s="76">
        <v>3</v>
      </c>
      <c r="D4" s="37">
        <v>4</v>
      </c>
      <c r="E4" s="37">
        <v>5</v>
      </c>
      <c r="F4" s="37">
        <v>6</v>
      </c>
    </row>
    <row r="5" spans="1:7" s="38" customFormat="1" ht="23.25" customHeight="1" x14ac:dyDescent="0.25">
      <c r="A5" s="110" t="s">
        <v>291</v>
      </c>
      <c r="B5" s="111"/>
      <c r="C5" s="111"/>
      <c r="D5" s="111"/>
      <c r="E5" s="111"/>
      <c r="F5" s="111"/>
      <c r="G5" s="51"/>
    </row>
    <row r="6" spans="1:7" ht="51.75" customHeight="1" x14ac:dyDescent="0.25">
      <c r="A6" s="106" t="s">
        <v>27</v>
      </c>
      <c r="B6" s="58" t="s">
        <v>62</v>
      </c>
      <c r="C6" s="76" t="s">
        <v>21</v>
      </c>
      <c r="D6" s="28">
        <v>5755.5</v>
      </c>
      <c r="E6" s="28">
        <v>3828.4</v>
      </c>
      <c r="F6" s="28">
        <f t="shared" ref="F6:F12" si="0">E6/D6*100</f>
        <v>66.517244374945705</v>
      </c>
    </row>
    <row r="7" spans="1:7" ht="49.5" customHeight="1" x14ac:dyDescent="0.25">
      <c r="A7" s="106"/>
      <c r="B7" s="58" t="s">
        <v>63</v>
      </c>
      <c r="C7" s="76" t="s">
        <v>21</v>
      </c>
      <c r="D7" s="28">
        <v>18</v>
      </c>
      <c r="E7" s="28">
        <v>12</v>
      </c>
      <c r="F7" s="28">
        <f t="shared" si="0"/>
        <v>66.666666666666657</v>
      </c>
    </row>
    <row r="8" spans="1:7" ht="57" customHeight="1" x14ac:dyDescent="0.25">
      <c r="A8" s="106"/>
      <c r="B8" s="58" t="s">
        <v>64</v>
      </c>
      <c r="C8" s="76" t="s">
        <v>21</v>
      </c>
      <c r="D8" s="28">
        <v>340</v>
      </c>
      <c r="E8" s="28">
        <v>145.1</v>
      </c>
      <c r="F8" s="28">
        <f t="shared" si="0"/>
        <v>42.67647058823529</v>
      </c>
    </row>
    <row r="9" spans="1:7" ht="53.25" customHeight="1" x14ac:dyDescent="0.25">
      <c r="A9" s="106"/>
      <c r="B9" s="58" t="s">
        <v>68</v>
      </c>
      <c r="C9" s="76" t="s">
        <v>21</v>
      </c>
      <c r="D9" s="28">
        <v>182.6</v>
      </c>
      <c r="E9" s="28">
        <v>106.2</v>
      </c>
      <c r="F9" s="28">
        <f t="shared" si="0"/>
        <v>58.159912376779857</v>
      </c>
    </row>
    <row r="10" spans="1:7" ht="116.25" customHeight="1" x14ac:dyDescent="0.25">
      <c r="A10" s="106"/>
      <c r="B10" s="58" t="s">
        <v>76</v>
      </c>
      <c r="C10" s="76" t="s">
        <v>21</v>
      </c>
      <c r="D10" s="28">
        <v>1446</v>
      </c>
      <c r="E10" s="28">
        <v>793.4</v>
      </c>
      <c r="F10" s="28">
        <f t="shared" si="0"/>
        <v>54.868603042876899</v>
      </c>
    </row>
    <row r="11" spans="1:7" ht="53.25" customHeight="1" x14ac:dyDescent="0.25">
      <c r="A11" s="106"/>
      <c r="B11" s="58" t="s">
        <v>77</v>
      </c>
      <c r="C11" s="76" t="s">
        <v>21</v>
      </c>
      <c r="D11" s="28">
        <v>200</v>
      </c>
      <c r="E11" s="28">
        <v>2.2999999999999998</v>
      </c>
      <c r="F11" s="28">
        <f t="shared" si="0"/>
        <v>1.1499999999999999</v>
      </c>
    </row>
    <row r="12" spans="1:7" ht="53.25" customHeight="1" x14ac:dyDescent="0.25">
      <c r="A12" s="106"/>
      <c r="B12" s="58" t="s">
        <v>80</v>
      </c>
      <c r="C12" s="76" t="s">
        <v>21</v>
      </c>
      <c r="D12" s="28">
        <v>212</v>
      </c>
      <c r="E12" s="28">
        <v>141.19999999999999</v>
      </c>
      <c r="F12" s="28">
        <f t="shared" si="0"/>
        <v>66.603773584905653</v>
      </c>
    </row>
    <row r="13" spans="1:7" ht="206.25" customHeight="1" x14ac:dyDescent="0.25">
      <c r="A13" s="106" t="s">
        <v>28</v>
      </c>
      <c r="B13" s="58" t="s">
        <v>171</v>
      </c>
      <c r="C13" s="76" t="s">
        <v>21</v>
      </c>
      <c r="D13" s="28">
        <v>12680.7</v>
      </c>
      <c r="E13" s="28">
        <v>8123.7</v>
      </c>
      <c r="F13" s="28">
        <f t="shared" ref="F13:F231" si="1">E13/D13*100</f>
        <v>64.063498071872999</v>
      </c>
    </row>
    <row r="14" spans="1:7" ht="48" customHeight="1" x14ac:dyDescent="0.25">
      <c r="A14" s="106"/>
      <c r="B14" s="58" t="s">
        <v>94</v>
      </c>
      <c r="C14" s="76" t="s">
        <v>21</v>
      </c>
      <c r="D14" s="28">
        <v>151.4</v>
      </c>
      <c r="E14" s="28">
        <v>101</v>
      </c>
      <c r="F14" s="28">
        <f t="shared" si="1"/>
        <v>66.710700132100399</v>
      </c>
    </row>
    <row r="15" spans="1:7" ht="67.5" customHeight="1" x14ac:dyDescent="0.25">
      <c r="A15" s="106"/>
      <c r="B15" s="58" t="s">
        <v>337</v>
      </c>
      <c r="C15" s="76" t="s">
        <v>21</v>
      </c>
      <c r="D15" s="28">
        <v>472.7</v>
      </c>
      <c r="E15" s="28">
        <v>365.1</v>
      </c>
      <c r="F15" s="28">
        <f t="shared" si="1"/>
        <v>77.237148297017143</v>
      </c>
    </row>
    <row r="16" spans="1:7" ht="52.5" customHeight="1" x14ac:dyDescent="0.25">
      <c r="A16" s="89" t="s">
        <v>29</v>
      </c>
      <c r="B16" s="58" t="s">
        <v>99</v>
      </c>
      <c r="C16" s="76" t="s">
        <v>21</v>
      </c>
      <c r="D16" s="28">
        <v>492.7</v>
      </c>
      <c r="E16" s="28">
        <v>294.89999999999998</v>
      </c>
      <c r="F16" s="28">
        <f t="shared" si="1"/>
        <v>59.853866450172511</v>
      </c>
    </row>
    <row r="17" spans="1:7" ht="51.75" customHeight="1" x14ac:dyDescent="0.25">
      <c r="A17" s="90"/>
      <c r="B17" s="58" t="s">
        <v>103</v>
      </c>
      <c r="C17" s="76" t="s">
        <v>21</v>
      </c>
      <c r="D17" s="28">
        <v>310</v>
      </c>
      <c r="E17" s="28">
        <v>224.2</v>
      </c>
      <c r="F17" s="28">
        <f t="shared" si="1"/>
        <v>72.322580645161281</v>
      </c>
      <c r="G17" s="33"/>
    </row>
    <row r="18" spans="1:7" ht="50.25" customHeight="1" x14ac:dyDescent="0.25">
      <c r="A18" s="90"/>
      <c r="B18" s="58" t="s">
        <v>104</v>
      </c>
      <c r="C18" s="76" t="s">
        <v>21</v>
      </c>
      <c r="D18" s="28">
        <v>7630.4</v>
      </c>
      <c r="E18" s="28">
        <v>5776.9</v>
      </c>
      <c r="F18" s="28">
        <f t="shared" si="1"/>
        <v>75.709006080939403</v>
      </c>
      <c r="G18" s="33"/>
    </row>
    <row r="19" spans="1:7" ht="48" customHeight="1" x14ac:dyDescent="0.25">
      <c r="A19" s="91"/>
      <c r="B19" s="58" t="s">
        <v>293</v>
      </c>
      <c r="C19" s="76" t="s">
        <v>21</v>
      </c>
      <c r="D19" s="28">
        <v>43.5</v>
      </c>
      <c r="E19" s="28">
        <v>30.4</v>
      </c>
      <c r="F19" s="28">
        <f t="shared" si="1"/>
        <v>69.885057471264361</v>
      </c>
      <c r="G19" s="33"/>
    </row>
    <row r="20" spans="1:7" ht="80.25" customHeight="1" x14ac:dyDescent="0.25">
      <c r="A20" s="106" t="s">
        <v>33</v>
      </c>
      <c r="B20" s="58" t="s">
        <v>245</v>
      </c>
      <c r="C20" s="76" t="s">
        <v>21</v>
      </c>
      <c r="D20" s="28">
        <v>11447.5</v>
      </c>
      <c r="E20" s="28">
        <v>7152.4</v>
      </c>
      <c r="F20" s="28">
        <f t="shared" si="1"/>
        <v>62.48001747106354</v>
      </c>
      <c r="G20" s="33"/>
    </row>
    <row r="21" spans="1:7" ht="82.5" customHeight="1" x14ac:dyDescent="0.25">
      <c r="A21" s="106"/>
      <c r="B21" s="58" t="s">
        <v>247</v>
      </c>
      <c r="C21" s="76" t="s">
        <v>21</v>
      </c>
      <c r="D21" s="28">
        <v>650</v>
      </c>
      <c r="E21" s="28">
        <v>612.1</v>
      </c>
      <c r="F21" s="28">
        <f t="shared" si="1"/>
        <v>94.169230769230765</v>
      </c>
      <c r="G21" s="33"/>
    </row>
    <row r="22" spans="1:7" ht="54.75" customHeight="1" x14ac:dyDescent="0.25">
      <c r="A22" s="106"/>
      <c r="B22" s="58" t="s">
        <v>248</v>
      </c>
      <c r="C22" s="76" t="s">
        <v>21</v>
      </c>
      <c r="D22" s="28">
        <v>300</v>
      </c>
      <c r="E22" s="28">
        <v>41.5</v>
      </c>
      <c r="F22" s="28">
        <f t="shared" si="1"/>
        <v>13.833333333333334</v>
      </c>
      <c r="G22" s="33"/>
    </row>
    <row r="23" spans="1:7" ht="48.75" customHeight="1" x14ac:dyDescent="0.25">
      <c r="A23" s="106"/>
      <c r="B23" s="58" t="s">
        <v>249</v>
      </c>
      <c r="C23" s="76" t="s">
        <v>21</v>
      </c>
      <c r="D23" s="28">
        <v>10</v>
      </c>
      <c r="E23" s="28">
        <v>0</v>
      </c>
      <c r="F23" s="28">
        <f t="shared" si="1"/>
        <v>0</v>
      </c>
      <c r="G23" s="33"/>
    </row>
    <row r="24" spans="1:7" ht="53.25" customHeight="1" x14ac:dyDescent="0.25">
      <c r="A24" s="106"/>
      <c r="B24" s="58" t="s">
        <v>300</v>
      </c>
      <c r="C24" s="76" t="s">
        <v>21</v>
      </c>
      <c r="D24" s="28">
        <v>617.5</v>
      </c>
      <c r="E24" s="28">
        <v>585</v>
      </c>
      <c r="F24" s="28">
        <f t="shared" si="1"/>
        <v>94.73684210526315</v>
      </c>
      <c r="G24" s="33"/>
    </row>
    <row r="25" spans="1:7" ht="65.25" customHeight="1" x14ac:dyDescent="0.25">
      <c r="A25" s="106"/>
      <c r="B25" s="58" t="s">
        <v>256</v>
      </c>
      <c r="C25" s="76" t="s">
        <v>21</v>
      </c>
      <c r="D25" s="28">
        <v>108</v>
      </c>
      <c r="E25" s="28">
        <v>72</v>
      </c>
      <c r="F25" s="28">
        <f t="shared" si="1"/>
        <v>66.666666666666657</v>
      </c>
      <c r="G25" s="33"/>
    </row>
    <row r="26" spans="1:7" ht="69" customHeight="1" x14ac:dyDescent="0.25">
      <c r="A26" s="106" t="s">
        <v>30</v>
      </c>
      <c r="B26" s="58" t="s">
        <v>267</v>
      </c>
      <c r="C26" s="76" t="s">
        <v>21</v>
      </c>
      <c r="D26" s="28">
        <v>3964.9</v>
      </c>
      <c r="E26" s="28">
        <v>2428.4</v>
      </c>
      <c r="F26" s="28">
        <f t="shared" si="1"/>
        <v>61.247446341647958</v>
      </c>
      <c r="G26" s="33"/>
    </row>
    <row r="27" spans="1:7" ht="68.25" customHeight="1" x14ac:dyDescent="0.25">
      <c r="A27" s="106"/>
      <c r="B27" s="58" t="s">
        <v>268</v>
      </c>
      <c r="C27" s="76" t="s">
        <v>21</v>
      </c>
      <c r="D27" s="28">
        <v>4496.2</v>
      </c>
      <c r="E27" s="28">
        <v>3338.8</v>
      </c>
      <c r="F27" s="28">
        <f t="shared" si="1"/>
        <v>74.258262532805489</v>
      </c>
      <c r="G27" s="33"/>
    </row>
    <row r="28" spans="1:7" ht="120" customHeight="1" x14ac:dyDescent="0.25">
      <c r="A28" s="106"/>
      <c r="B28" s="58" t="s">
        <v>269</v>
      </c>
      <c r="C28" s="76" t="s">
        <v>21</v>
      </c>
      <c r="D28" s="28">
        <v>627.6</v>
      </c>
      <c r="E28" s="28">
        <v>493</v>
      </c>
      <c r="F28" s="28">
        <f t="shared" si="1"/>
        <v>78.553218610579989</v>
      </c>
      <c r="G28" s="33"/>
    </row>
    <row r="29" spans="1:7" ht="54.75" customHeight="1" x14ac:dyDescent="0.25">
      <c r="A29" s="106"/>
      <c r="B29" s="58" t="s">
        <v>270</v>
      </c>
      <c r="C29" s="76" t="s">
        <v>21</v>
      </c>
      <c r="D29" s="28">
        <v>77.5</v>
      </c>
      <c r="E29" s="28">
        <v>13</v>
      </c>
      <c r="F29" s="28">
        <f t="shared" si="1"/>
        <v>16.7741935483871</v>
      </c>
      <c r="G29" s="33"/>
    </row>
    <row r="30" spans="1:7" ht="36.75" customHeight="1" x14ac:dyDescent="0.25">
      <c r="A30" s="106"/>
      <c r="B30" s="58" t="s">
        <v>271</v>
      </c>
      <c r="C30" s="76" t="s">
        <v>21</v>
      </c>
      <c r="D30" s="28">
        <v>750</v>
      </c>
      <c r="E30" s="28">
        <v>0</v>
      </c>
      <c r="F30" s="28">
        <f t="shared" si="1"/>
        <v>0</v>
      </c>
      <c r="G30" s="33"/>
    </row>
    <row r="31" spans="1:7" ht="49.5" customHeight="1" x14ac:dyDescent="0.25">
      <c r="A31" s="106"/>
      <c r="B31" s="58" t="s">
        <v>323</v>
      </c>
      <c r="C31" s="76" t="s">
        <v>21</v>
      </c>
      <c r="D31" s="28">
        <v>146.9</v>
      </c>
      <c r="E31" s="28">
        <v>97.9</v>
      </c>
      <c r="F31" s="28">
        <f t="shared" si="1"/>
        <v>66.64397549353302</v>
      </c>
      <c r="G31" s="33"/>
    </row>
    <row r="32" spans="1:7" ht="66.75" customHeight="1" x14ac:dyDescent="0.25">
      <c r="A32" s="106" t="s">
        <v>31</v>
      </c>
      <c r="B32" s="58" t="s">
        <v>40</v>
      </c>
      <c r="C32" s="76" t="s">
        <v>21</v>
      </c>
      <c r="D32" s="28">
        <v>113.9</v>
      </c>
      <c r="E32" s="28">
        <v>60.5</v>
      </c>
      <c r="F32" s="28">
        <f t="shared" si="1"/>
        <v>53.116769095697983</v>
      </c>
      <c r="G32" s="33"/>
    </row>
    <row r="33" spans="1:7" ht="66" customHeight="1" x14ac:dyDescent="0.25">
      <c r="A33" s="106"/>
      <c r="B33" s="58" t="s">
        <v>172</v>
      </c>
      <c r="C33" s="76" t="s">
        <v>21</v>
      </c>
      <c r="D33" s="28">
        <v>5695.3</v>
      </c>
      <c r="E33" s="28">
        <v>3955.9</v>
      </c>
      <c r="F33" s="28">
        <f t="shared" si="1"/>
        <v>69.459027619265015</v>
      </c>
      <c r="G33" s="33"/>
    </row>
    <row r="34" spans="1:7" ht="69.75" customHeight="1" x14ac:dyDescent="0.25">
      <c r="A34" s="106"/>
      <c r="B34" s="58" t="s">
        <v>41</v>
      </c>
      <c r="C34" s="76" t="s">
        <v>21</v>
      </c>
      <c r="D34" s="28">
        <v>255.6</v>
      </c>
      <c r="E34" s="28">
        <v>64</v>
      </c>
      <c r="F34" s="28">
        <f t="shared" ref="F34" si="2">E34/D34*100</f>
        <v>25.039123630672925</v>
      </c>
      <c r="G34" s="33"/>
    </row>
    <row r="35" spans="1:7" ht="56.25" customHeight="1" x14ac:dyDescent="0.25">
      <c r="A35" s="106"/>
      <c r="B35" s="58" t="s">
        <v>44</v>
      </c>
      <c r="C35" s="76" t="s">
        <v>21</v>
      </c>
      <c r="D35" s="28">
        <v>264.5</v>
      </c>
      <c r="E35" s="28">
        <v>119.3</v>
      </c>
      <c r="F35" s="28">
        <f t="shared" si="1"/>
        <v>45.103969754253306</v>
      </c>
      <c r="G35" s="33"/>
    </row>
    <row r="36" spans="1:7" ht="56.25" customHeight="1" x14ac:dyDescent="0.25">
      <c r="A36" s="106"/>
      <c r="B36" s="58" t="s">
        <v>48</v>
      </c>
      <c r="C36" s="76" t="s">
        <v>21</v>
      </c>
      <c r="D36" s="28">
        <v>128</v>
      </c>
      <c r="E36" s="28">
        <v>45.4</v>
      </c>
      <c r="F36" s="28">
        <f t="shared" si="1"/>
        <v>35.46875</v>
      </c>
      <c r="G36" s="33"/>
    </row>
    <row r="37" spans="1:7" ht="54.75" customHeight="1" x14ac:dyDescent="0.25">
      <c r="A37" s="106"/>
      <c r="B37" s="58" t="s">
        <v>60</v>
      </c>
      <c r="C37" s="76" t="s">
        <v>21</v>
      </c>
      <c r="D37" s="28">
        <v>60</v>
      </c>
      <c r="E37" s="28">
        <v>45</v>
      </c>
      <c r="F37" s="28">
        <f t="shared" si="1"/>
        <v>75</v>
      </c>
      <c r="G37" s="33"/>
    </row>
    <row r="38" spans="1:7" ht="42.75" customHeight="1" x14ac:dyDescent="0.25">
      <c r="A38" s="106" t="s">
        <v>32</v>
      </c>
      <c r="B38" s="58" t="s">
        <v>304</v>
      </c>
      <c r="C38" s="76" t="s">
        <v>21</v>
      </c>
      <c r="D38" s="28">
        <v>12209.7</v>
      </c>
      <c r="E38" s="28">
        <v>8632.7000000000007</v>
      </c>
      <c r="F38" s="28">
        <f t="shared" si="1"/>
        <v>70.703620891586198</v>
      </c>
      <c r="G38" s="33"/>
    </row>
    <row r="39" spans="1:7" ht="114.75" customHeight="1" x14ac:dyDescent="0.25">
      <c r="A39" s="106"/>
      <c r="B39" s="58" t="s">
        <v>306</v>
      </c>
      <c r="C39" s="76" t="s">
        <v>21</v>
      </c>
      <c r="D39" s="28">
        <v>828</v>
      </c>
      <c r="E39" s="28">
        <v>619.9</v>
      </c>
      <c r="F39" s="28">
        <f t="shared" si="1"/>
        <v>74.867149758454104</v>
      </c>
      <c r="G39" s="33"/>
    </row>
    <row r="40" spans="1:7" ht="48" customHeight="1" x14ac:dyDescent="0.25">
      <c r="A40" s="106"/>
      <c r="B40" s="58" t="s">
        <v>307</v>
      </c>
      <c r="C40" s="76" t="s">
        <v>21</v>
      </c>
      <c r="D40" s="28">
        <v>130</v>
      </c>
      <c r="E40" s="28">
        <v>23.7</v>
      </c>
      <c r="F40" s="28">
        <f t="shared" si="1"/>
        <v>18.23076923076923</v>
      </c>
      <c r="G40" s="33"/>
    </row>
    <row r="41" spans="1:7" ht="48.75" customHeight="1" x14ac:dyDescent="0.25">
      <c r="A41" s="106"/>
      <c r="B41" s="58" t="s">
        <v>308</v>
      </c>
      <c r="C41" s="76" t="s">
        <v>21</v>
      </c>
      <c r="D41" s="28">
        <v>156.1</v>
      </c>
      <c r="E41" s="28">
        <v>0</v>
      </c>
      <c r="F41" s="28">
        <f t="shared" si="1"/>
        <v>0</v>
      </c>
      <c r="G41" s="33"/>
    </row>
    <row r="42" spans="1:7" ht="65.25" customHeight="1" x14ac:dyDescent="0.25">
      <c r="A42" s="106"/>
      <c r="B42" s="58" t="s">
        <v>319</v>
      </c>
      <c r="C42" s="76" t="s">
        <v>21</v>
      </c>
      <c r="D42" s="28">
        <v>60</v>
      </c>
      <c r="E42" s="28">
        <v>40</v>
      </c>
      <c r="F42" s="28">
        <f t="shared" si="1"/>
        <v>66.666666666666657</v>
      </c>
      <c r="G42" s="33"/>
    </row>
    <row r="43" spans="1:7" ht="114.75" customHeight="1" x14ac:dyDescent="0.25">
      <c r="A43" s="106" t="s">
        <v>34</v>
      </c>
      <c r="B43" s="58" t="s">
        <v>109</v>
      </c>
      <c r="C43" s="76" t="s">
        <v>21</v>
      </c>
      <c r="D43" s="28">
        <v>10305.200000000001</v>
      </c>
      <c r="E43" s="28">
        <v>6347.4</v>
      </c>
      <c r="F43" s="28">
        <f t="shared" si="1"/>
        <v>61.594146644412518</v>
      </c>
      <c r="G43" s="33"/>
    </row>
    <row r="44" spans="1:7" ht="39" customHeight="1" x14ac:dyDescent="0.25">
      <c r="A44" s="106"/>
      <c r="B44" s="58" t="s">
        <v>110</v>
      </c>
      <c r="C44" s="76" t="s">
        <v>21</v>
      </c>
      <c r="D44" s="28">
        <v>12.3</v>
      </c>
      <c r="E44" s="28">
        <v>12.3</v>
      </c>
      <c r="F44" s="28">
        <f t="shared" si="1"/>
        <v>100</v>
      </c>
      <c r="G44" s="33"/>
    </row>
    <row r="45" spans="1:7" ht="68.25" customHeight="1" x14ac:dyDescent="0.25">
      <c r="A45" s="106"/>
      <c r="B45" s="58" t="s">
        <v>111</v>
      </c>
      <c r="C45" s="76" t="s">
        <v>21</v>
      </c>
      <c r="D45" s="28">
        <v>80</v>
      </c>
      <c r="E45" s="28">
        <v>59.3</v>
      </c>
      <c r="F45" s="28">
        <f t="shared" si="1"/>
        <v>74.125</v>
      </c>
      <c r="G45" s="33"/>
    </row>
    <row r="46" spans="1:7" ht="52.5" customHeight="1" x14ac:dyDescent="0.25">
      <c r="A46" s="106"/>
      <c r="B46" s="58" t="s">
        <v>112</v>
      </c>
      <c r="C46" s="76" t="s">
        <v>21</v>
      </c>
      <c r="D46" s="28">
        <v>622.5</v>
      </c>
      <c r="E46" s="28">
        <v>359.2</v>
      </c>
      <c r="F46" s="28">
        <f t="shared" si="1"/>
        <v>57.702811244979912</v>
      </c>
      <c r="G46" s="33"/>
    </row>
    <row r="47" spans="1:7" ht="34.5" customHeight="1" x14ac:dyDescent="0.25">
      <c r="A47" s="106"/>
      <c r="B47" s="58" t="s">
        <v>117</v>
      </c>
      <c r="C47" s="76" t="s">
        <v>21</v>
      </c>
      <c r="D47" s="28">
        <v>240</v>
      </c>
      <c r="E47" s="28">
        <v>240</v>
      </c>
      <c r="F47" s="28">
        <f t="shared" si="1"/>
        <v>100</v>
      </c>
      <c r="G47" s="33"/>
    </row>
    <row r="48" spans="1:7" ht="51.75" customHeight="1" x14ac:dyDescent="0.25">
      <c r="A48" s="106"/>
      <c r="B48" s="58" t="s">
        <v>119</v>
      </c>
      <c r="C48" s="76" t="s">
        <v>21</v>
      </c>
      <c r="D48" s="28">
        <v>108</v>
      </c>
      <c r="E48" s="28">
        <v>72</v>
      </c>
      <c r="F48" s="28">
        <f t="shared" si="1"/>
        <v>66.666666666666657</v>
      </c>
      <c r="G48" s="33"/>
    </row>
    <row r="49" spans="1:7" ht="50.25" customHeight="1" x14ac:dyDescent="0.25">
      <c r="A49" s="106" t="s">
        <v>35</v>
      </c>
      <c r="B49" s="58" t="s">
        <v>225</v>
      </c>
      <c r="C49" s="76" t="s">
        <v>21</v>
      </c>
      <c r="D49" s="28">
        <v>6264.9</v>
      </c>
      <c r="E49" s="28">
        <v>4056</v>
      </c>
      <c r="F49" s="28">
        <f t="shared" si="1"/>
        <v>64.74165589235264</v>
      </c>
      <c r="G49" s="33"/>
    </row>
    <row r="50" spans="1:7" ht="114.75" customHeight="1" x14ac:dyDescent="0.25">
      <c r="A50" s="106"/>
      <c r="B50" s="58" t="s">
        <v>226</v>
      </c>
      <c r="C50" s="76" t="s">
        <v>21</v>
      </c>
      <c r="D50" s="28">
        <v>9566.4</v>
      </c>
      <c r="E50" s="28">
        <v>6309.6</v>
      </c>
      <c r="F50" s="28">
        <f t="shared" si="1"/>
        <v>65.955845459106882</v>
      </c>
      <c r="G50" s="33"/>
    </row>
    <row r="51" spans="1:7" ht="119.25" customHeight="1" x14ac:dyDescent="0.25">
      <c r="A51" s="106"/>
      <c r="B51" s="58" t="s">
        <v>227</v>
      </c>
      <c r="C51" s="76" t="s">
        <v>21</v>
      </c>
      <c r="D51" s="28">
        <v>1510.9</v>
      </c>
      <c r="E51" s="28">
        <v>901.3</v>
      </c>
      <c r="F51" s="28">
        <f t="shared" si="1"/>
        <v>59.653186842279425</v>
      </c>
      <c r="G51" s="33"/>
    </row>
    <row r="52" spans="1:7" ht="174.75" customHeight="1" x14ac:dyDescent="0.25">
      <c r="A52" s="106"/>
      <c r="B52" s="58" t="s">
        <v>228</v>
      </c>
      <c r="C52" s="76" t="s">
        <v>21</v>
      </c>
      <c r="D52" s="28">
        <v>2149.6999999999998</v>
      </c>
      <c r="E52" s="28">
        <v>1332.5</v>
      </c>
      <c r="F52" s="28">
        <f t="shared" si="1"/>
        <v>61.985393310694526</v>
      </c>
      <c r="G52" s="33"/>
    </row>
    <row r="53" spans="1:7" ht="56.25" customHeight="1" x14ac:dyDescent="0.25">
      <c r="A53" s="106"/>
      <c r="B53" s="58" t="s">
        <v>229</v>
      </c>
      <c r="C53" s="76" t="s">
        <v>21</v>
      </c>
      <c r="D53" s="28">
        <v>120</v>
      </c>
      <c r="E53" s="28">
        <v>58.5</v>
      </c>
      <c r="F53" s="28">
        <f t="shared" si="1"/>
        <v>48.75</v>
      </c>
      <c r="G53" s="33"/>
    </row>
    <row r="54" spans="1:7" ht="51.75" customHeight="1" x14ac:dyDescent="0.25">
      <c r="A54" s="106"/>
      <c r="B54" s="58" t="s">
        <v>239</v>
      </c>
      <c r="C54" s="76" t="s">
        <v>21</v>
      </c>
      <c r="D54" s="28">
        <v>209.3</v>
      </c>
      <c r="E54" s="28">
        <v>122.9</v>
      </c>
      <c r="F54" s="28">
        <f t="shared" si="1"/>
        <v>58.719541328236978</v>
      </c>
      <c r="G54" s="33"/>
    </row>
    <row r="55" spans="1:7" ht="408.75" customHeight="1" x14ac:dyDescent="0.25">
      <c r="A55" s="106" t="s">
        <v>36</v>
      </c>
      <c r="B55" s="58" t="s">
        <v>124</v>
      </c>
      <c r="C55" s="76" t="s">
        <v>21</v>
      </c>
      <c r="D55" s="28">
        <v>24141</v>
      </c>
      <c r="E55" s="28">
        <v>17760.2</v>
      </c>
      <c r="F55" s="28">
        <f t="shared" si="1"/>
        <v>73.568617704320445</v>
      </c>
      <c r="G55" s="33"/>
    </row>
    <row r="56" spans="1:7" ht="210" customHeight="1" x14ac:dyDescent="0.25">
      <c r="A56" s="106"/>
      <c r="B56" s="58" t="s">
        <v>126</v>
      </c>
      <c r="C56" s="76" t="s">
        <v>21</v>
      </c>
      <c r="D56" s="28">
        <v>680</v>
      </c>
      <c r="E56" s="28">
        <v>319.39999999999998</v>
      </c>
      <c r="F56" s="28">
        <f t="shared" si="1"/>
        <v>46.970588235294116</v>
      </c>
      <c r="G56" s="33"/>
    </row>
    <row r="57" spans="1:7" ht="51.75" customHeight="1" x14ac:dyDescent="0.25">
      <c r="A57" s="106"/>
      <c r="B57" s="58" t="s">
        <v>127</v>
      </c>
      <c r="C57" s="76" t="s">
        <v>21</v>
      </c>
      <c r="D57" s="28">
        <v>165</v>
      </c>
      <c r="E57" s="28">
        <v>93</v>
      </c>
      <c r="F57" s="28">
        <f t="shared" si="1"/>
        <v>56.36363636363636</v>
      </c>
      <c r="G57" s="33"/>
    </row>
    <row r="58" spans="1:7" ht="117" customHeight="1" x14ac:dyDescent="0.25">
      <c r="A58" s="106"/>
      <c r="B58" s="58" t="s">
        <v>139</v>
      </c>
      <c r="C58" s="76" t="s">
        <v>21</v>
      </c>
      <c r="D58" s="28">
        <v>1640</v>
      </c>
      <c r="E58" s="28">
        <v>760.8</v>
      </c>
      <c r="F58" s="28">
        <f t="shared" si="1"/>
        <v>46.390243902439025</v>
      </c>
      <c r="G58" s="33"/>
    </row>
    <row r="59" spans="1:7" ht="65.25" customHeight="1" x14ac:dyDescent="0.25">
      <c r="A59" s="106"/>
      <c r="B59" s="58" t="s">
        <v>140</v>
      </c>
      <c r="C59" s="76" t="s">
        <v>21</v>
      </c>
      <c r="D59" s="28">
        <v>94.4</v>
      </c>
      <c r="E59" s="28">
        <v>62.9</v>
      </c>
      <c r="F59" s="28">
        <f t="shared" si="1"/>
        <v>66.631355932203391</v>
      </c>
      <c r="G59" s="33"/>
    </row>
    <row r="60" spans="1:7" ht="111.75" customHeight="1" x14ac:dyDescent="0.25">
      <c r="A60" s="106" t="s">
        <v>37</v>
      </c>
      <c r="B60" s="58" t="s">
        <v>145</v>
      </c>
      <c r="C60" s="76" t="s">
        <v>21</v>
      </c>
      <c r="D60" s="28">
        <v>880.3</v>
      </c>
      <c r="E60" s="28">
        <v>400.5</v>
      </c>
      <c r="F60" s="28">
        <f t="shared" si="1"/>
        <v>45.495853686243329</v>
      </c>
      <c r="G60" s="33"/>
    </row>
    <row r="61" spans="1:7" ht="94.5" customHeight="1" x14ac:dyDescent="0.25">
      <c r="A61" s="106"/>
      <c r="B61" s="58" t="s">
        <v>146</v>
      </c>
      <c r="C61" s="76" t="s">
        <v>21</v>
      </c>
      <c r="D61" s="28">
        <v>79377.8</v>
      </c>
      <c r="E61" s="28">
        <v>56703.7</v>
      </c>
      <c r="F61" s="28">
        <f t="shared" si="1"/>
        <v>71.435212364162268</v>
      </c>
      <c r="G61" s="33"/>
    </row>
    <row r="62" spans="1:7" ht="53.25" customHeight="1" x14ac:dyDescent="0.25">
      <c r="A62" s="106"/>
      <c r="B62" s="58" t="s">
        <v>148</v>
      </c>
      <c r="C62" s="76" t="s">
        <v>21</v>
      </c>
      <c r="D62" s="28">
        <v>2174</v>
      </c>
      <c r="E62" s="28">
        <v>1500</v>
      </c>
      <c r="F62" s="28">
        <f t="shared" si="1"/>
        <v>68.99724011039558</v>
      </c>
      <c r="G62" s="33"/>
    </row>
    <row r="63" spans="1:7" ht="66" customHeight="1" x14ac:dyDescent="0.25">
      <c r="A63" s="106"/>
      <c r="B63" s="58" t="s">
        <v>149</v>
      </c>
      <c r="C63" s="76" t="s">
        <v>21</v>
      </c>
      <c r="D63" s="28">
        <v>1368.7</v>
      </c>
      <c r="E63" s="28">
        <v>1015.6</v>
      </c>
      <c r="F63" s="28">
        <f t="shared" si="1"/>
        <v>74.201797325929704</v>
      </c>
      <c r="G63" s="33"/>
    </row>
    <row r="64" spans="1:7" ht="84" customHeight="1" x14ac:dyDescent="0.25">
      <c r="A64" s="106"/>
      <c r="B64" s="58" t="s">
        <v>150</v>
      </c>
      <c r="C64" s="76" t="s">
        <v>21</v>
      </c>
      <c r="D64" s="28">
        <v>1009</v>
      </c>
      <c r="E64" s="28">
        <v>666.8</v>
      </c>
      <c r="F64" s="28">
        <f t="shared" si="1"/>
        <v>66.085232903865204</v>
      </c>
      <c r="G64" s="33"/>
    </row>
    <row r="65" spans="1:7" ht="98.25" customHeight="1" x14ac:dyDescent="0.25">
      <c r="A65" s="106"/>
      <c r="B65" s="58" t="s">
        <v>152</v>
      </c>
      <c r="C65" s="76" t="s">
        <v>21</v>
      </c>
      <c r="D65" s="28">
        <v>385</v>
      </c>
      <c r="E65" s="28">
        <v>203</v>
      </c>
      <c r="F65" s="28">
        <f t="shared" si="1"/>
        <v>52.72727272727272</v>
      </c>
    </row>
    <row r="66" spans="1:7" ht="81.75" customHeight="1" x14ac:dyDescent="0.25">
      <c r="A66" s="106" t="s">
        <v>38</v>
      </c>
      <c r="B66" s="58" t="s">
        <v>196</v>
      </c>
      <c r="C66" s="76" t="s">
        <v>21</v>
      </c>
      <c r="D66" s="28">
        <v>7496.2</v>
      </c>
      <c r="E66" s="28">
        <v>5274.9</v>
      </c>
      <c r="F66" s="28">
        <f t="shared" si="1"/>
        <v>70.367652944158365</v>
      </c>
    </row>
    <row r="67" spans="1:7" ht="51.75" customHeight="1" x14ac:dyDescent="0.25">
      <c r="A67" s="106"/>
      <c r="B67" s="58" t="s">
        <v>197</v>
      </c>
      <c r="C67" s="76" t="s">
        <v>21</v>
      </c>
      <c r="D67" s="28">
        <v>109.7</v>
      </c>
      <c r="E67" s="28">
        <v>55.1</v>
      </c>
      <c r="F67" s="28">
        <f t="shared" si="1"/>
        <v>50.227894257064719</v>
      </c>
    </row>
    <row r="68" spans="1:7" ht="49.5" customHeight="1" x14ac:dyDescent="0.25">
      <c r="A68" s="106"/>
      <c r="B68" s="58" t="s">
        <v>199</v>
      </c>
      <c r="C68" s="76" t="s">
        <v>21</v>
      </c>
      <c r="D68" s="28">
        <v>26.5</v>
      </c>
      <c r="E68" s="28">
        <v>26.5</v>
      </c>
      <c r="F68" s="28">
        <f t="shared" si="1"/>
        <v>100</v>
      </c>
    </row>
    <row r="69" spans="1:7" ht="82.5" customHeight="1" x14ac:dyDescent="0.25">
      <c r="A69" s="106"/>
      <c r="B69" s="58" t="s">
        <v>200</v>
      </c>
      <c r="C69" s="76" t="s">
        <v>21</v>
      </c>
      <c r="D69" s="28">
        <v>567.1</v>
      </c>
      <c r="E69" s="28">
        <v>465.2</v>
      </c>
      <c r="F69" s="28">
        <f t="shared" si="1"/>
        <v>82.031387762299417</v>
      </c>
    </row>
    <row r="70" spans="1:7" ht="72.75" customHeight="1" x14ac:dyDescent="0.25">
      <c r="A70" s="106"/>
      <c r="B70" s="58" t="s">
        <v>201</v>
      </c>
      <c r="C70" s="76" t="s">
        <v>21</v>
      </c>
      <c r="D70" s="28">
        <v>14.1</v>
      </c>
      <c r="E70" s="28">
        <v>4.4000000000000004</v>
      </c>
      <c r="F70" s="28">
        <f t="shared" si="1"/>
        <v>31.205673758865249</v>
      </c>
    </row>
    <row r="71" spans="1:7" ht="57" customHeight="1" x14ac:dyDescent="0.25">
      <c r="A71" s="106"/>
      <c r="B71" s="58" t="s">
        <v>218</v>
      </c>
      <c r="C71" s="76" t="s">
        <v>21</v>
      </c>
      <c r="D71" s="28">
        <v>24</v>
      </c>
      <c r="E71" s="28">
        <v>18</v>
      </c>
      <c r="F71" s="28">
        <f t="shared" si="1"/>
        <v>75</v>
      </c>
    </row>
    <row r="72" spans="1:7" s="41" customFormat="1" ht="34.5" customHeight="1" x14ac:dyDescent="0.25">
      <c r="A72" s="112" t="s">
        <v>121</v>
      </c>
      <c r="B72" s="112"/>
      <c r="C72" s="39" t="s">
        <v>176</v>
      </c>
      <c r="D72" s="40">
        <f>SUM(D6:D71)</f>
        <v>224374.7</v>
      </c>
      <c r="E72" s="40">
        <f>SUM(E6:E71)</f>
        <v>153586.29999999999</v>
      </c>
      <c r="F72" s="40">
        <f>E72/D72*100</f>
        <v>68.450810184927263</v>
      </c>
      <c r="G72" s="52"/>
    </row>
    <row r="73" spans="1:7" s="41" customFormat="1" ht="27.75" customHeight="1" x14ac:dyDescent="0.25">
      <c r="A73" s="112"/>
      <c r="B73" s="112"/>
      <c r="C73" s="39" t="s">
        <v>21</v>
      </c>
      <c r="D73" s="42">
        <f>D6+D7+D8+D9+D10+D11+D12+D13+D14+D15+D16+D17+D18+D19+D20+D21+D22+D23+D24+D25+D26+D27+D28+D29+D30+D31+D32+D33+D34+D35+D36+D37+D38+D39+D40+D41+D42+D43+D44+D45+D46+D47+D48+D49+D50+D51+D52+D53+D54+D55+D56+D57+D58+D59+D60+D61+D62+D63+D64+D65+D66+D67+D68+D69+D70+D71</f>
        <v>224374.7</v>
      </c>
      <c r="E73" s="42">
        <f>E6+E7+E8+E9+E10+E11+E12+E13+E14+E15+E16+E17+E18+E19+E20+E21+E22+E23+E24+E25+E26+E27+E28+E29+E30+E31+E32+E33+E34+E35+E36+E37+E38+E39+E40+E41+E42+E43+E44+E45+E46+E47+E48+E49+E50+E51+E52+E53+E54+E55+E56+E57+E58+E59+E60+E61+E62+E63+E64+E65+E66+E67+E68+E69+E70+E71</f>
        <v>153586.29999999999</v>
      </c>
      <c r="F73" s="40">
        <f>E73/D73*100</f>
        <v>68.450810184927263</v>
      </c>
      <c r="G73" s="52"/>
    </row>
    <row r="74" spans="1:7" s="41" customFormat="1" x14ac:dyDescent="0.25">
      <c r="A74" s="110" t="s">
        <v>42</v>
      </c>
      <c r="B74" s="111"/>
      <c r="C74" s="111"/>
      <c r="D74" s="111"/>
      <c r="E74" s="111"/>
      <c r="F74" s="111"/>
      <c r="G74" s="52"/>
    </row>
    <row r="75" spans="1:7" ht="52.5" customHeight="1" x14ac:dyDescent="0.25">
      <c r="A75" s="58" t="s">
        <v>27</v>
      </c>
      <c r="B75" s="58" t="s">
        <v>65</v>
      </c>
      <c r="C75" s="76" t="s">
        <v>21</v>
      </c>
      <c r="D75" s="28">
        <v>24</v>
      </c>
      <c r="E75" s="28">
        <v>12</v>
      </c>
      <c r="F75" s="28">
        <f t="shared" ref="F75:F82" si="3">E75/D75*100</f>
        <v>50</v>
      </c>
    </row>
    <row r="76" spans="1:7" ht="54" customHeight="1" x14ac:dyDescent="0.25">
      <c r="A76" s="58" t="s">
        <v>33</v>
      </c>
      <c r="B76" s="58" t="s">
        <v>246</v>
      </c>
      <c r="C76" s="76" t="s">
        <v>21</v>
      </c>
      <c r="D76" s="28">
        <v>344.4</v>
      </c>
      <c r="E76" s="28">
        <v>229.6</v>
      </c>
      <c r="F76" s="28">
        <f t="shared" si="3"/>
        <v>66.666666666666671</v>
      </c>
    </row>
    <row r="77" spans="1:7" ht="51" customHeight="1" x14ac:dyDescent="0.25">
      <c r="A77" s="58" t="s">
        <v>30</v>
      </c>
      <c r="B77" s="58" t="s">
        <v>272</v>
      </c>
      <c r="C77" s="76" t="s">
        <v>21</v>
      </c>
      <c r="D77" s="28">
        <v>124.2</v>
      </c>
      <c r="E77" s="28">
        <v>82.8</v>
      </c>
      <c r="F77" s="28">
        <f t="shared" si="3"/>
        <v>66.666666666666657</v>
      </c>
    </row>
    <row r="78" spans="1:7" ht="53.25" customHeight="1" x14ac:dyDescent="0.25">
      <c r="A78" s="58" t="s">
        <v>31</v>
      </c>
      <c r="B78" s="58" t="s">
        <v>43</v>
      </c>
      <c r="C78" s="76" t="s">
        <v>21</v>
      </c>
      <c r="D78" s="28">
        <v>300</v>
      </c>
      <c r="E78" s="28">
        <v>192</v>
      </c>
      <c r="F78" s="28">
        <f t="shared" si="3"/>
        <v>64</v>
      </c>
    </row>
    <row r="79" spans="1:7" ht="51" customHeight="1" x14ac:dyDescent="0.25">
      <c r="A79" s="58" t="s">
        <v>32</v>
      </c>
      <c r="B79" s="58" t="s">
        <v>305</v>
      </c>
      <c r="C79" s="76" t="s">
        <v>21</v>
      </c>
      <c r="D79" s="28">
        <v>135</v>
      </c>
      <c r="E79" s="28">
        <v>90</v>
      </c>
      <c r="F79" s="28">
        <f t="shared" si="3"/>
        <v>66.666666666666657</v>
      </c>
    </row>
    <row r="80" spans="1:7" ht="57" customHeight="1" x14ac:dyDescent="0.25">
      <c r="A80" s="58" t="s">
        <v>36</v>
      </c>
      <c r="B80" s="58" t="s">
        <v>125</v>
      </c>
      <c r="C80" s="76" t="s">
        <v>21</v>
      </c>
      <c r="D80" s="28">
        <v>1004</v>
      </c>
      <c r="E80" s="28">
        <v>659</v>
      </c>
      <c r="F80" s="28">
        <f t="shared" si="3"/>
        <v>65.637450199203187</v>
      </c>
    </row>
    <row r="81" spans="1:7" ht="51.75" customHeight="1" x14ac:dyDescent="0.25">
      <c r="A81" s="58" t="s">
        <v>37</v>
      </c>
      <c r="B81" s="58" t="s">
        <v>147</v>
      </c>
      <c r="C81" s="76" t="s">
        <v>21</v>
      </c>
      <c r="D81" s="28">
        <v>792</v>
      </c>
      <c r="E81" s="28">
        <v>528</v>
      </c>
      <c r="F81" s="28">
        <f t="shared" si="3"/>
        <v>66.666666666666657</v>
      </c>
    </row>
    <row r="82" spans="1:7" ht="51.75" customHeight="1" x14ac:dyDescent="0.25">
      <c r="A82" s="58" t="s">
        <v>38</v>
      </c>
      <c r="B82" s="58" t="s">
        <v>198</v>
      </c>
      <c r="C82" s="76" t="s">
        <v>21</v>
      </c>
      <c r="D82" s="28">
        <v>210</v>
      </c>
      <c r="E82" s="28">
        <v>124.9</v>
      </c>
      <c r="F82" s="28">
        <f t="shared" si="3"/>
        <v>59.476190476190482</v>
      </c>
    </row>
    <row r="83" spans="1:7" ht="35.25" customHeight="1" x14ac:dyDescent="0.25">
      <c r="A83" s="112" t="s">
        <v>121</v>
      </c>
      <c r="B83" s="112"/>
      <c r="C83" s="39" t="s">
        <v>176</v>
      </c>
      <c r="D83" s="40">
        <f>SUM(D75:D82)</f>
        <v>2933.6</v>
      </c>
      <c r="E83" s="40">
        <f>SUM(E75:E82)</f>
        <v>1918.3000000000002</v>
      </c>
      <c r="F83" s="40">
        <f>E83/D83*100</f>
        <v>65.390646304881386</v>
      </c>
    </row>
    <row r="84" spans="1:7" ht="27.75" customHeight="1" x14ac:dyDescent="0.25">
      <c r="A84" s="112"/>
      <c r="B84" s="112"/>
      <c r="C84" s="39" t="s">
        <v>21</v>
      </c>
      <c r="D84" s="42">
        <f>D75+D76+D77+D78+D79+D80+D81+D82</f>
        <v>2933.6</v>
      </c>
      <c r="E84" s="42">
        <f>E75+E76+E77+E78+E79+E80+E81+E82</f>
        <v>1918.3000000000002</v>
      </c>
      <c r="F84" s="40">
        <f>E84/D84*100</f>
        <v>65.390646304881386</v>
      </c>
    </row>
    <row r="85" spans="1:7" s="41" customFormat="1" ht="31.5" customHeight="1" x14ac:dyDescent="0.25">
      <c r="A85" s="110" t="s">
        <v>185</v>
      </c>
      <c r="B85" s="111"/>
      <c r="C85" s="111"/>
      <c r="D85" s="111"/>
      <c r="E85" s="111"/>
      <c r="F85" s="111"/>
      <c r="G85" s="52"/>
    </row>
    <row r="86" spans="1:7" ht="33.75" customHeight="1" x14ac:dyDescent="0.25">
      <c r="A86" s="58" t="s">
        <v>27</v>
      </c>
      <c r="B86" s="58" t="s">
        <v>66</v>
      </c>
      <c r="C86" s="76" t="s">
        <v>21</v>
      </c>
      <c r="D86" s="28">
        <v>100</v>
      </c>
      <c r="E86" s="28">
        <v>0</v>
      </c>
      <c r="F86" s="28">
        <f t="shared" si="1"/>
        <v>0</v>
      </c>
    </row>
    <row r="87" spans="1:7" ht="53.25" customHeight="1" x14ac:dyDescent="0.25">
      <c r="A87" s="58" t="s">
        <v>28</v>
      </c>
      <c r="B87" s="58" t="s">
        <v>95</v>
      </c>
      <c r="C87" s="76" t="s">
        <v>21</v>
      </c>
      <c r="D87" s="28">
        <v>133</v>
      </c>
      <c r="E87" s="28">
        <v>87.7</v>
      </c>
      <c r="F87" s="28">
        <f t="shared" si="1"/>
        <v>65.939849624060159</v>
      </c>
    </row>
    <row r="88" spans="1:7" ht="64.5" customHeight="1" x14ac:dyDescent="0.25">
      <c r="A88" s="58" t="s">
        <v>29</v>
      </c>
      <c r="B88" s="58" t="s">
        <v>96</v>
      </c>
      <c r="C88" s="76" t="s">
        <v>21</v>
      </c>
      <c r="D88" s="28">
        <v>40.1</v>
      </c>
      <c r="E88" s="28">
        <v>33.6</v>
      </c>
      <c r="F88" s="28">
        <f t="shared" si="1"/>
        <v>83.790523690773071</v>
      </c>
    </row>
    <row r="89" spans="1:7" ht="135" customHeight="1" x14ac:dyDescent="0.25">
      <c r="A89" s="58" t="s">
        <v>33</v>
      </c>
      <c r="B89" s="58" t="s">
        <v>250</v>
      </c>
      <c r="C89" s="76" t="s">
        <v>21</v>
      </c>
      <c r="D89" s="28">
        <v>350</v>
      </c>
      <c r="E89" s="28">
        <v>197.6</v>
      </c>
      <c r="F89" s="28">
        <f t="shared" si="1"/>
        <v>56.457142857142848</v>
      </c>
    </row>
    <row r="90" spans="1:7" ht="65.25" customHeight="1" x14ac:dyDescent="0.25">
      <c r="A90" s="89" t="s">
        <v>30</v>
      </c>
      <c r="B90" s="58" t="s">
        <v>273</v>
      </c>
      <c r="C90" s="76" t="s">
        <v>21</v>
      </c>
      <c r="D90" s="28">
        <v>28</v>
      </c>
      <c r="E90" s="28">
        <v>12</v>
      </c>
      <c r="F90" s="28">
        <f t="shared" si="1"/>
        <v>42.857142857142854</v>
      </c>
    </row>
    <row r="91" spans="1:7" ht="50.25" customHeight="1" x14ac:dyDescent="0.25">
      <c r="A91" s="90"/>
      <c r="B91" s="58" t="s">
        <v>275</v>
      </c>
      <c r="C91" s="76" t="s">
        <v>21</v>
      </c>
      <c r="D91" s="28">
        <v>6.6</v>
      </c>
      <c r="E91" s="28">
        <v>0</v>
      </c>
      <c r="F91" s="28">
        <f t="shared" si="1"/>
        <v>0</v>
      </c>
    </row>
    <row r="92" spans="1:7" ht="52.5" customHeight="1" x14ac:dyDescent="0.25">
      <c r="A92" s="91"/>
      <c r="B92" s="58" t="s">
        <v>274</v>
      </c>
      <c r="C92" s="76" t="s">
        <v>21</v>
      </c>
      <c r="D92" s="28">
        <v>9</v>
      </c>
      <c r="E92" s="28">
        <v>0</v>
      </c>
      <c r="F92" s="28">
        <f t="shared" si="1"/>
        <v>0</v>
      </c>
    </row>
    <row r="93" spans="1:7" ht="53.25" customHeight="1" x14ac:dyDescent="0.25">
      <c r="A93" s="106" t="s">
        <v>31</v>
      </c>
      <c r="B93" s="58" t="s">
        <v>49</v>
      </c>
      <c r="C93" s="76" t="s">
        <v>21</v>
      </c>
      <c r="D93" s="28">
        <v>10.9</v>
      </c>
      <c r="E93" s="28">
        <v>10.9</v>
      </c>
      <c r="F93" s="28">
        <f t="shared" si="1"/>
        <v>100</v>
      </c>
    </row>
    <row r="94" spans="1:7" ht="96.75" customHeight="1" x14ac:dyDescent="0.25">
      <c r="A94" s="106"/>
      <c r="B94" s="58" t="s">
        <v>50</v>
      </c>
      <c r="C94" s="76" t="s">
        <v>21</v>
      </c>
      <c r="D94" s="28">
        <v>245.4</v>
      </c>
      <c r="E94" s="28">
        <v>236.1</v>
      </c>
      <c r="F94" s="28">
        <f t="shared" si="1"/>
        <v>96.210268948655255</v>
      </c>
    </row>
    <row r="95" spans="1:7" ht="48.75" customHeight="1" x14ac:dyDescent="0.25">
      <c r="A95" s="106"/>
      <c r="B95" s="58" t="s">
        <v>51</v>
      </c>
      <c r="C95" s="76" t="s">
        <v>21</v>
      </c>
      <c r="D95" s="28">
        <v>3</v>
      </c>
      <c r="E95" s="28">
        <v>0</v>
      </c>
      <c r="F95" s="28">
        <f t="shared" si="1"/>
        <v>0</v>
      </c>
    </row>
    <row r="96" spans="1:7" ht="50.25" customHeight="1" x14ac:dyDescent="0.25">
      <c r="A96" s="106"/>
      <c r="B96" s="58" t="s">
        <v>52</v>
      </c>
      <c r="C96" s="76" t="s">
        <v>21</v>
      </c>
      <c r="D96" s="28">
        <v>3</v>
      </c>
      <c r="E96" s="28">
        <v>3</v>
      </c>
      <c r="F96" s="28">
        <f t="shared" si="1"/>
        <v>100</v>
      </c>
    </row>
    <row r="97" spans="1:7" ht="34.5" customHeight="1" x14ac:dyDescent="0.25">
      <c r="A97" s="106" t="s">
        <v>32</v>
      </c>
      <c r="B97" s="58" t="s">
        <v>309</v>
      </c>
      <c r="C97" s="76" t="s">
        <v>21</v>
      </c>
      <c r="D97" s="28">
        <v>7.8</v>
      </c>
      <c r="E97" s="28">
        <v>7.8</v>
      </c>
      <c r="F97" s="28">
        <f t="shared" si="1"/>
        <v>100</v>
      </c>
      <c r="G97" s="33"/>
    </row>
    <row r="98" spans="1:7" ht="64.5" customHeight="1" x14ac:dyDescent="0.25">
      <c r="A98" s="106"/>
      <c r="B98" s="58" t="s">
        <v>310</v>
      </c>
      <c r="C98" s="76" t="s">
        <v>21</v>
      </c>
      <c r="D98" s="28">
        <v>120</v>
      </c>
      <c r="E98" s="28">
        <v>24.3</v>
      </c>
      <c r="F98" s="28">
        <f t="shared" si="1"/>
        <v>20.25</v>
      </c>
      <c r="G98" s="33"/>
    </row>
    <row r="99" spans="1:7" ht="51.75" customHeight="1" x14ac:dyDescent="0.25">
      <c r="A99" s="106"/>
      <c r="B99" s="58" t="s">
        <v>108</v>
      </c>
      <c r="C99" s="76" t="s">
        <v>21</v>
      </c>
      <c r="D99" s="28">
        <v>10</v>
      </c>
      <c r="E99" s="28">
        <v>8.5</v>
      </c>
      <c r="F99" s="28">
        <f t="shared" si="1"/>
        <v>85</v>
      </c>
      <c r="G99" s="33"/>
    </row>
    <row r="100" spans="1:7" ht="180.75" customHeight="1" x14ac:dyDescent="0.25">
      <c r="A100" s="106" t="s">
        <v>34</v>
      </c>
      <c r="B100" s="58" t="s">
        <v>113</v>
      </c>
      <c r="C100" s="76" t="s">
        <v>21</v>
      </c>
      <c r="D100" s="28">
        <v>266.7</v>
      </c>
      <c r="E100" s="28">
        <v>183.2</v>
      </c>
      <c r="F100" s="28">
        <f t="shared" si="1"/>
        <v>68.691413573303336</v>
      </c>
      <c r="G100" s="33"/>
    </row>
    <row r="101" spans="1:7" ht="40.5" customHeight="1" x14ac:dyDescent="0.25">
      <c r="A101" s="106"/>
      <c r="B101" s="58" t="s">
        <v>184</v>
      </c>
      <c r="C101" s="76" t="s">
        <v>21</v>
      </c>
      <c r="D101" s="28">
        <v>5</v>
      </c>
      <c r="E101" s="28">
        <v>5</v>
      </c>
      <c r="F101" s="28">
        <f t="shared" ref="F101" si="4">E101/D101*100</f>
        <v>100</v>
      </c>
      <c r="G101" s="33"/>
    </row>
    <row r="102" spans="1:7" ht="82.5" customHeight="1" x14ac:dyDescent="0.25">
      <c r="A102" s="106" t="s">
        <v>35</v>
      </c>
      <c r="B102" s="58" t="s">
        <v>230</v>
      </c>
      <c r="C102" s="76" t="s">
        <v>21</v>
      </c>
      <c r="D102" s="28">
        <v>615</v>
      </c>
      <c r="E102" s="28">
        <v>162.1</v>
      </c>
      <c r="F102" s="28">
        <f t="shared" si="1"/>
        <v>26.35772357723577</v>
      </c>
      <c r="G102" s="33"/>
    </row>
    <row r="103" spans="1:7" ht="51" customHeight="1" x14ac:dyDescent="0.25">
      <c r="A103" s="106"/>
      <c r="B103" s="58" t="s">
        <v>123</v>
      </c>
      <c r="C103" s="76" t="s">
        <v>21</v>
      </c>
      <c r="D103" s="28">
        <v>15</v>
      </c>
      <c r="E103" s="28">
        <v>12</v>
      </c>
      <c r="F103" s="28">
        <f t="shared" si="1"/>
        <v>80</v>
      </c>
      <c r="G103" s="33"/>
    </row>
    <row r="104" spans="1:7" ht="39" customHeight="1" x14ac:dyDescent="0.25">
      <c r="A104" s="106" t="s">
        <v>36</v>
      </c>
      <c r="B104" s="58" t="s">
        <v>128</v>
      </c>
      <c r="C104" s="76" t="s">
        <v>21</v>
      </c>
      <c r="D104" s="28">
        <v>1262</v>
      </c>
      <c r="E104" s="28">
        <v>0</v>
      </c>
      <c r="F104" s="28">
        <f t="shared" si="1"/>
        <v>0</v>
      </c>
      <c r="G104" s="33"/>
    </row>
    <row r="105" spans="1:7" ht="65.25" customHeight="1" x14ac:dyDescent="0.25">
      <c r="A105" s="106"/>
      <c r="B105" s="58" t="s">
        <v>129</v>
      </c>
      <c r="C105" s="76" t="s">
        <v>21</v>
      </c>
      <c r="D105" s="28">
        <v>1030</v>
      </c>
      <c r="E105" s="28">
        <v>169.4</v>
      </c>
      <c r="F105" s="28">
        <f t="shared" si="1"/>
        <v>16.446601941747574</v>
      </c>
      <c r="G105" s="33"/>
    </row>
    <row r="106" spans="1:7" ht="39.75" customHeight="1" x14ac:dyDescent="0.25">
      <c r="A106" s="106" t="s">
        <v>37</v>
      </c>
      <c r="B106" s="58" t="s">
        <v>151</v>
      </c>
      <c r="C106" s="76" t="s">
        <v>21</v>
      </c>
      <c r="D106" s="28">
        <v>1835.2</v>
      </c>
      <c r="E106" s="28">
        <v>1068.9000000000001</v>
      </c>
      <c r="F106" s="28">
        <f t="shared" si="1"/>
        <v>58.244333042720143</v>
      </c>
      <c r="G106" s="33"/>
    </row>
    <row r="107" spans="1:7" ht="36.75" customHeight="1" x14ac:dyDescent="0.25">
      <c r="A107" s="106"/>
      <c r="B107" s="58" t="s">
        <v>153</v>
      </c>
      <c r="C107" s="76" t="s">
        <v>21</v>
      </c>
      <c r="D107" s="28">
        <v>256.39999999999998</v>
      </c>
      <c r="E107" s="28">
        <v>14</v>
      </c>
      <c r="F107" s="28">
        <f t="shared" si="1"/>
        <v>5.4602184087363499</v>
      </c>
      <c r="G107" s="33"/>
    </row>
    <row r="108" spans="1:7" ht="51" customHeight="1" x14ac:dyDescent="0.25">
      <c r="A108" s="106"/>
      <c r="B108" s="58" t="s">
        <v>154</v>
      </c>
      <c r="C108" s="76" t="s">
        <v>21</v>
      </c>
      <c r="D108" s="28">
        <v>246.3</v>
      </c>
      <c r="E108" s="28">
        <v>212.3</v>
      </c>
      <c r="F108" s="28">
        <f t="shared" si="1"/>
        <v>86.19569630531872</v>
      </c>
      <c r="G108" s="33"/>
    </row>
    <row r="109" spans="1:7" ht="52.5" customHeight="1" x14ac:dyDescent="0.25">
      <c r="A109" s="106" t="s">
        <v>38</v>
      </c>
      <c r="B109" s="58" t="s">
        <v>202</v>
      </c>
      <c r="C109" s="76" t="s">
        <v>21</v>
      </c>
      <c r="D109" s="28">
        <v>98.1</v>
      </c>
      <c r="E109" s="28">
        <v>85.2</v>
      </c>
      <c r="F109" s="28">
        <f t="shared" si="1"/>
        <v>86.850152905198783</v>
      </c>
      <c r="G109" s="33"/>
    </row>
    <row r="110" spans="1:7" ht="49.5" customHeight="1" x14ac:dyDescent="0.25">
      <c r="A110" s="106"/>
      <c r="B110" s="58" t="s">
        <v>203</v>
      </c>
      <c r="C110" s="76" t="s">
        <v>21</v>
      </c>
      <c r="D110" s="28">
        <v>90</v>
      </c>
      <c r="E110" s="28">
        <v>79.099999999999994</v>
      </c>
      <c r="F110" s="28">
        <f t="shared" si="1"/>
        <v>87.888888888888886</v>
      </c>
      <c r="G110" s="33"/>
    </row>
    <row r="111" spans="1:7" ht="51" customHeight="1" x14ac:dyDescent="0.25">
      <c r="A111" s="106"/>
      <c r="B111" s="58" t="s">
        <v>204</v>
      </c>
      <c r="C111" s="76" t="s">
        <v>21</v>
      </c>
      <c r="D111" s="28">
        <v>3.2</v>
      </c>
      <c r="E111" s="28">
        <v>3.2</v>
      </c>
      <c r="F111" s="28">
        <f t="shared" si="1"/>
        <v>100</v>
      </c>
      <c r="G111" s="33"/>
    </row>
    <row r="112" spans="1:7" ht="33.75" customHeight="1" x14ac:dyDescent="0.25">
      <c r="A112" s="112" t="s">
        <v>121</v>
      </c>
      <c r="B112" s="112"/>
      <c r="C112" s="39" t="s">
        <v>176</v>
      </c>
      <c r="D112" s="40">
        <f>SUM(D86:D111)</f>
        <v>6789.7</v>
      </c>
      <c r="E112" s="40">
        <f>SUM(E86:E111)</f>
        <v>2615.8999999999996</v>
      </c>
      <c r="F112" s="40">
        <f>E112/D112*100</f>
        <v>38.527475440741114</v>
      </c>
      <c r="G112" s="33"/>
    </row>
    <row r="113" spans="1:7" ht="26.25" customHeight="1" x14ac:dyDescent="0.25">
      <c r="A113" s="112"/>
      <c r="B113" s="112"/>
      <c r="C113" s="39" t="s">
        <v>21</v>
      </c>
      <c r="D113" s="42">
        <f>D86+D87+D88+D89+D90+D91+D92+D93+D94+D95+D96+D97+D98+D99+D100+D101+D102+D103+D104+D105+D106+D107+D108+D109+D110+D111</f>
        <v>6789.7</v>
      </c>
      <c r="E113" s="42">
        <f>E86+E87+E88+E89+E90+E91+E92+E93+E94+E95+E96+E97+E98+E99+E100+E101+E102+E103+E104+E105+E106+E107+E108+E109+E110+E111</f>
        <v>2615.8999999999996</v>
      </c>
      <c r="F113" s="40">
        <f>E113/D113*100</f>
        <v>38.527475440741114</v>
      </c>
    </row>
    <row r="114" spans="1:7" s="41" customFormat="1" ht="24" customHeight="1" x14ac:dyDescent="0.25">
      <c r="A114" s="107" t="s">
        <v>47</v>
      </c>
      <c r="B114" s="108"/>
      <c r="C114" s="108"/>
      <c r="D114" s="108"/>
      <c r="E114" s="108"/>
      <c r="F114" s="108"/>
      <c r="G114" s="52"/>
    </row>
    <row r="115" spans="1:7" s="64" customFormat="1" ht="36" customHeight="1" x14ac:dyDescent="0.25">
      <c r="A115" s="66" t="s">
        <v>33</v>
      </c>
      <c r="B115" s="66" t="s">
        <v>107</v>
      </c>
      <c r="C115" s="77" t="s">
        <v>21</v>
      </c>
      <c r="D115" s="62">
        <v>80</v>
      </c>
      <c r="E115" s="62">
        <v>36.4</v>
      </c>
      <c r="F115" s="62">
        <f t="shared" si="1"/>
        <v>45.499999999999993</v>
      </c>
      <c r="G115" s="63"/>
    </row>
    <row r="116" spans="1:7" ht="80.25" customHeight="1" x14ac:dyDescent="0.25">
      <c r="A116" s="58" t="s">
        <v>30</v>
      </c>
      <c r="B116" s="58" t="s">
        <v>278</v>
      </c>
      <c r="C116" s="76" t="s">
        <v>21</v>
      </c>
      <c r="D116" s="28">
        <v>83.8</v>
      </c>
      <c r="E116" s="28">
        <v>30.5</v>
      </c>
      <c r="F116" s="28">
        <f t="shared" si="1"/>
        <v>36.396181384248209</v>
      </c>
    </row>
    <row r="117" spans="1:7" ht="148.5" customHeight="1" x14ac:dyDescent="0.25">
      <c r="A117" s="58" t="s">
        <v>31</v>
      </c>
      <c r="B117" s="58" t="s">
        <v>46</v>
      </c>
      <c r="C117" s="76" t="s">
        <v>21</v>
      </c>
      <c r="D117" s="28">
        <v>1338.1</v>
      </c>
      <c r="E117" s="28">
        <v>1030.3</v>
      </c>
      <c r="F117" s="28">
        <f t="shared" si="1"/>
        <v>76.99723488528511</v>
      </c>
    </row>
    <row r="118" spans="1:7" ht="69.75" customHeight="1" x14ac:dyDescent="0.25">
      <c r="A118" s="58" t="s">
        <v>32</v>
      </c>
      <c r="B118" s="58" t="s">
        <v>313</v>
      </c>
      <c r="C118" s="76" t="s">
        <v>21</v>
      </c>
      <c r="D118" s="28">
        <v>144</v>
      </c>
      <c r="E118" s="28">
        <v>45.3</v>
      </c>
      <c r="F118" s="28">
        <f t="shared" si="1"/>
        <v>31.458333333333332</v>
      </c>
    </row>
    <row r="119" spans="1:7" ht="54" customHeight="1" x14ac:dyDescent="0.25">
      <c r="A119" s="58" t="s">
        <v>35</v>
      </c>
      <c r="B119" s="58" t="s">
        <v>233</v>
      </c>
      <c r="C119" s="76" t="s">
        <v>21</v>
      </c>
      <c r="D119" s="28">
        <v>0</v>
      </c>
      <c r="E119" s="28">
        <v>0</v>
      </c>
      <c r="F119" s="28" t="e">
        <f t="shared" si="1"/>
        <v>#DIV/0!</v>
      </c>
    </row>
    <row r="120" spans="1:7" ht="163.5" customHeight="1" x14ac:dyDescent="0.25">
      <c r="A120" s="58" t="s">
        <v>36</v>
      </c>
      <c r="B120" s="58" t="s">
        <v>324</v>
      </c>
      <c r="C120" s="76" t="s">
        <v>21</v>
      </c>
      <c r="D120" s="28">
        <v>2000</v>
      </c>
      <c r="E120" s="28">
        <v>562.5</v>
      </c>
      <c r="F120" s="28">
        <f t="shared" si="1"/>
        <v>28.125</v>
      </c>
    </row>
    <row r="121" spans="1:7" ht="150.75" customHeight="1" x14ac:dyDescent="0.25">
      <c r="A121" s="89" t="s">
        <v>37</v>
      </c>
      <c r="B121" s="58" t="s">
        <v>144</v>
      </c>
      <c r="C121" s="76" t="s">
        <v>21</v>
      </c>
      <c r="D121" s="28">
        <v>1170.8</v>
      </c>
      <c r="E121" s="28">
        <v>317</v>
      </c>
      <c r="F121" s="28">
        <f t="shared" si="1"/>
        <v>27.075503928937479</v>
      </c>
    </row>
    <row r="122" spans="1:7" ht="99.75" customHeight="1" x14ac:dyDescent="0.25">
      <c r="A122" s="90"/>
      <c r="B122" s="58" t="s">
        <v>157</v>
      </c>
      <c r="C122" s="76" t="s">
        <v>21</v>
      </c>
      <c r="D122" s="28">
        <v>4453</v>
      </c>
      <c r="E122" s="28">
        <v>1246.7</v>
      </c>
      <c r="F122" s="28">
        <f t="shared" si="1"/>
        <v>27.996856052099712</v>
      </c>
    </row>
    <row r="123" spans="1:7" ht="32.25" customHeight="1" x14ac:dyDescent="0.25">
      <c r="A123" s="112" t="s">
        <v>121</v>
      </c>
      <c r="B123" s="112"/>
      <c r="C123" s="39" t="s">
        <v>176</v>
      </c>
      <c r="D123" s="40">
        <f>SUM(D115:D122)</f>
        <v>9269.7000000000007</v>
      </c>
      <c r="E123" s="40">
        <f>SUM(E115:E122)</f>
        <v>3268.7</v>
      </c>
      <c r="F123" s="40">
        <f>E123/D123*100</f>
        <v>35.262198345146004</v>
      </c>
    </row>
    <row r="124" spans="1:7" ht="20.25" customHeight="1" x14ac:dyDescent="0.25">
      <c r="A124" s="112"/>
      <c r="B124" s="112"/>
      <c r="C124" s="39" t="s">
        <v>21</v>
      </c>
      <c r="D124" s="42">
        <f>D115+D116+D117+D118+D119+D120+D121+D122</f>
        <v>9269.7000000000007</v>
      </c>
      <c r="E124" s="42">
        <f>E115+E116+E117+E118+E119+E120+E121+E122</f>
        <v>3268.7</v>
      </c>
      <c r="F124" s="40">
        <f>E124/D124*100</f>
        <v>35.262198345146004</v>
      </c>
    </row>
    <row r="125" spans="1:7" ht="25.5" customHeight="1" x14ac:dyDescent="0.25">
      <c r="A125" s="107" t="s">
        <v>190</v>
      </c>
      <c r="B125" s="108"/>
      <c r="C125" s="108"/>
      <c r="D125" s="108"/>
      <c r="E125" s="108"/>
      <c r="F125" s="108"/>
    </row>
    <row r="126" spans="1:7" ht="28.5" customHeight="1" x14ac:dyDescent="0.25">
      <c r="A126" s="106" t="s">
        <v>27</v>
      </c>
      <c r="B126" s="106" t="s">
        <v>294</v>
      </c>
      <c r="C126" s="76" t="s">
        <v>20</v>
      </c>
      <c r="D126" s="28">
        <v>634.6</v>
      </c>
      <c r="E126" s="28">
        <v>0</v>
      </c>
      <c r="F126" s="28">
        <f t="shared" si="1"/>
        <v>0</v>
      </c>
    </row>
    <row r="127" spans="1:7" ht="21" customHeight="1" x14ac:dyDescent="0.25">
      <c r="A127" s="106"/>
      <c r="B127" s="106"/>
      <c r="C127" s="76" t="s">
        <v>21</v>
      </c>
      <c r="D127" s="28">
        <v>19.7</v>
      </c>
      <c r="E127" s="28">
        <v>0</v>
      </c>
      <c r="F127" s="28">
        <f t="shared" si="1"/>
        <v>0</v>
      </c>
    </row>
    <row r="128" spans="1:7" ht="98.25" customHeight="1" x14ac:dyDescent="0.25">
      <c r="A128" s="106"/>
      <c r="B128" s="58" t="s">
        <v>72</v>
      </c>
      <c r="C128" s="76" t="s">
        <v>21</v>
      </c>
      <c r="D128" s="28">
        <v>2298.8000000000002</v>
      </c>
      <c r="E128" s="28">
        <v>927.7</v>
      </c>
      <c r="F128" s="28">
        <f t="shared" si="1"/>
        <v>40.355837828432222</v>
      </c>
    </row>
    <row r="129" spans="1:7" ht="51" customHeight="1" x14ac:dyDescent="0.25">
      <c r="A129" s="58" t="s">
        <v>28</v>
      </c>
      <c r="B129" s="58" t="s">
        <v>89</v>
      </c>
      <c r="C129" s="76" t="s">
        <v>21</v>
      </c>
      <c r="D129" s="28">
        <v>7201.4</v>
      </c>
      <c r="E129" s="28">
        <v>6425.8</v>
      </c>
      <c r="F129" s="28">
        <f>E129/D129*100</f>
        <v>89.2298719693393</v>
      </c>
    </row>
    <row r="130" spans="1:7" ht="32.25" customHeight="1" x14ac:dyDescent="0.25">
      <c r="A130" s="89" t="s">
        <v>29</v>
      </c>
      <c r="B130" s="89" t="s">
        <v>336</v>
      </c>
      <c r="C130" s="76" t="s">
        <v>20</v>
      </c>
      <c r="D130" s="28">
        <v>6177.1</v>
      </c>
      <c r="E130" s="28">
        <v>0</v>
      </c>
      <c r="F130" s="28">
        <f t="shared" si="1"/>
        <v>0</v>
      </c>
    </row>
    <row r="131" spans="1:7" ht="34.5" customHeight="1" x14ac:dyDescent="0.25">
      <c r="A131" s="90"/>
      <c r="B131" s="91"/>
      <c r="C131" s="76" t="s">
        <v>21</v>
      </c>
      <c r="D131" s="28">
        <v>257.39999999999998</v>
      </c>
      <c r="E131" s="28">
        <v>0</v>
      </c>
      <c r="F131" s="28">
        <f t="shared" ref="F131:F132" si="5">E131/D131*100</f>
        <v>0</v>
      </c>
    </row>
    <row r="132" spans="1:7" ht="84" customHeight="1" x14ac:dyDescent="0.25">
      <c r="A132" s="91"/>
      <c r="B132" s="58" t="s">
        <v>325</v>
      </c>
      <c r="C132" s="76" t="s">
        <v>21</v>
      </c>
      <c r="D132" s="28">
        <v>19308.3</v>
      </c>
      <c r="E132" s="28">
        <v>5974.2</v>
      </c>
      <c r="F132" s="28">
        <f t="shared" si="5"/>
        <v>30.941097869827999</v>
      </c>
    </row>
    <row r="133" spans="1:7" ht="69" customHeight="1" x14ac:dyDescent="0.25">
      <c r="A133" s="106" t="s">
        <v>33</v>
      </c>
      <c r="B133" s="58" t="s">
        <v>251</v>
      </c>
      <c r="C133" s="76" t="s">
        <v>21</v>
      </c>
      <c r="D133" s="28">
        <v>6660.6</v>
      </c>
      <c r="E133" s="28">
        <v>3892.9</v>
      </c>
      <c r="F133" s="28">
        <f t="shared" si="1"/>
        <v>58.446686484701068</v>
      </c>
    </row>
    <row r="134" spans="1:7" ht="66.75" customHeight="1" x14ac:dyDescent="0.25">
      <c r="A134" s="106"/>
      <c r="B134" s="58" t="s">
        <v>252</v>
      </c>
      <c r="C134" s="76" t="s">
        <v>21</v>
      </c>
      <c r="D134" s="28">
        <v>171.2</v>
      </c>
      <c r="E134" s="28">
        <v>166.2</v>
      </c>
      <c r="F134" s="28">
        <f t="shared" si="1"/>
        <v>97.079439252336456</v>
      </c>
    </row>
    <row r="135" spans="1:7" s="64" customFormat="1" ht="21.75" customHeight="1" x14ac:dyDescent="0.25">
      <c r="A135" s="114" t="s">
        <v>30</v>
      </c>
      <c r="B135" s="114" t="s">
        <v>326</v>
      </c>
      <c r="C135" s="77" t="s">
        <v>20</v>
      </c>
      <c r="D135" s="62">
        <v>3020</v>
      </c>
      <c r="E135" s="62">
        <v>2467</v>
      </c>
      <c r="F135" s="62">
        <f t="shared" si="1"/>
        <v>81.688741721854313</v>
      </c>
      <c r="G135" s="63"/>
    </row>
    <row r="136" spans="1:7" s="64" customFormat="1" ht="24.75" customHeight="1" x14ac:dyDescent="0.25">
      <c r="A136" s="115"/>
      <c r="B136" s="116"/>
      <c r="C136" s="77" t="s">
        <v>21</v>
      </c>
      <c r="D136" s="62">
        <v>158.9</v>
      </c>
      <c r="E136" s="62">
        <v>129.80000000000001</v>
      </c>
      <c r="F136" s="62">
        <f t="shared" si="1"/>
        <v>81.686595342983011</v>
      </c>
      <c r="G136" s="63"/>
    </row>
    <row r="137" spans="1:7" s="64" customFormat="1" ht="48" customHeight="1" x14ac:dyDescent="0.25">
      <c r="A137" s="116"/>
      <c r="B137" s="66" t="s">
        <v>276</v>
      </c>
      <c r="C137" s="65" t="s">
        <v>21</v>
      </c>
      <c r="D137" s="65">
        <v>2720.3</v>
      </c>
      <c r="E137" s="65">
        <v>875.6</v>
      </c>
      <c r="F137" s="62">
        <f>E137/D137*100</f>
        <v>32.187626364739181</v>
      </c>
      <c r="G137" s="63"/>
    </row>
    <row r="138" spans="1:7" ht="82.5" customHeight="1" x14ac:dyDescent="0.25">
      <c r="A138" s="106" t="s">
        <v>31</v>
      </c>
      <c r="B138" s="106" t="s">
        <v>292</v>
      </c>
      <c r="C138" s="76" t="s">
        <v>20</v>
      </c>
      <c r="D138" s="28">
        <v>8961.9</v>
      </c>
      <c r="E138" s="28">
        <v>0</v>
      </c>
      <c r="F138" s="28">
        <f t="shared" si="1"/>
        <v>0</v>
      </c>
    </row>
    <row r="139" spans="1:7" ht="96.75" customHeight="1" x14ac:dyDescent="0.25">
      <c r="A139" s="106"/>
      <c r="B139" s="106"/>
      <c r="C139" s="76" t="s">
        <v>21</v>
      </c>
      <c r="D139" s="28">
        <v>471.7</v>
      </c>
      <c r="E139" s="28">
        <v>0</v>
      </c>
      <c r="F139" s="28">
        <f t="shared" si="1"/>
        <v>0</v>
      </c>
    </row>
    <row r="140" spans="1:7" ht="46.5" customHeight="1" x14ac:dyDescent="0.25">
      <c r="A140" s="106"/>
      <c r="B140" s="58" t="s">
        <v>194</v>
      </c>
      <c r="C140" s="76" t="s">
        <v>21</v>
      </c>
      <c r="D140" s="28">
        <v>218.4</v>
      </c>
      <c r="E140" s="28">
        <v>0</v>
      </c>
      <c r="F140" s="28">
        <f t="shared" si="1"/>
        <v>0</v>
      </c>
    </row>
    <row r="141" spans="1:7" ht="289.5" customHeight="1" x14ac:dyDescent="0.25">
      <c r="A141" s="106"/>
      <c r="B141" s="58" t="s">
        <v>53</v>
      </c>
      <c r="C141" s="76" t="s">
        <v>21</v>
      </c>
      <c r="D141" s="28">
        <v>3742</v>
      </c>
      <c r="E141" s="28">
        <v>3514.5</v>
      </c>
      <c r="F141" s="28">
        <f t="shared" si="1"/>
        <v>93.920363442009631</v>
      </c>
    </row>
    <row r="142" spans="1:7" ht="25.5" customHeight="1" x14ac:dyDescent="0.25">
      <c r="A142" s="106" t="s">
        <v>32</v>
      </c>
      <c r="B142" s="106" t="s">
        <v>302</v>
      </c>
      <c r="C142" s="76" t="s">
        <v>20</v>
      </c>
      <c r="D142" s="28">
        <v>1381.7</v>
      </c>
      <c r="E142" s="28">
        <v>0</v>
      </c>
      <c r="F142" s="28">
        <f t="shared" si="1"/>
        <v>0</v>
      </c>
    </row>
    <row r="143" spans="1:7" ht="30" customHeight="1" x14ac:dyDescent="0.25">
      <c r="A143" s="106"/>
      <c r="B143" s="106"/>
      <c r="C143" s="76" t="s">
        <v>21</v>
      </c>
      <c r="D143" s="28">
        <v>88.2</v>
      </c>
      <c r="E143" s="28">
        <v>0</v>
      </c>
      <c r="F143" s="28">
        <f t="shared" si="1"/>
        <v>0</v>
      </c>
    </row>
    <row r="144" spans="1:7" ht="48.75" customHeight="1" x14ac:dyDescent="0.25">
      <c r="A144" s="106"/>
      <c r="B144" s="58" t="s">
        <v>303</v>
      </c>
      <c r="C144" s="76" t="s">
        <v>21</v>
      </c>
      <c r="D144" s="28">
        <f>3900.6-D143</f>
        <v>3812.4</v>
      </c>
      <c r="E144" s="28">
        <v>2101.4</v>
      </c>
      <c r="F144" s="28">
        <f t="shared" si="1"/>
        <v>55.120134298604547</v>
      </c>
    </row>
    <row r="145" spans="1:7" ht="116.25" customHeight="1" x14ac:dyDescent="0.25">
      <c r="A145" s="106"/>
      <c r="B145" s="58" t="s">
        <v>311</v>
      </c>
      <c r="C145" s="76" t="s">
        <v>21</v>
      </c>
      <c r="D145" s="28">
        <v>2900</v>
      </c>
      <c r="E145" s="28">
        <v>2126.3000000000002</v>
      </c>
      <c r="F145" s="28">
        <f t="shared" si="1"/>
        <v>73.320689655172416</v>
      </c>
    </row>
    <row r="146" spans="1:7" s="64" customFormat="1" ht="55.5" customHeight="1" x14ac:dyDescent="0.25">
      <c r="A146" s="117" t="s">
        <v>34</v>
      </c>
      <c r="B146" s="66" t="s">
        <v>327</v>
      </c>
      <c r="C146" s="77" t="s">
        <v>21</v>
      </c>
      <c r="D146" s="62">
        <v>100.5</v>
      </c>
      <c r="E146" s="62">
        <v>100.5</v>
      </c>
      <c r="F146" s="62">
        <f t="shared" si="1"/>
        <v>100</v>
      </c>
      <c r="G146" s="63"/>
    </row>
    <row r="147" spans="1:7" s="64" customFormat="1" ht="126.75" customHeight="1" x14ac:dyDescent="0.25">
      <c r="A147" s="117"/>
      <c r="B147" s="66" t="s">
        <v>328</v>
      </c>
      <c r="C147" s="77" t="s">
        <v>21</v>
      </c>
      <c r="D147" s="62">
        <v>11948.2</v>
      </c>
      <c r="E147" s="62">
        <v>9978.7000000000007</v>
      </c>
      <c r="F147" s="62">
        <f t="shared" si="1"/>
        <v>83.516345558326776</v>
      </c>
      <c r="G147" s="63"/>
    </row>
    <row r="148" spans="1:7" s="64" customFormat="1" ht="48.75" customHeight="1" x14ac:dyDescent="0.25">
      <c r="A148" s="106" t="s">
        <v>35</v>
      </c>
      <c r="B148" s="66" t="s">
        <v>298</v>
      </c>
      <c r="C148" s="77" t="s">
        <v>21</v>
      </c>
      <c r="D148" s="62">
        <v>0</v>
      </c>
      <c r="E148" s="62">
        <v>0</v>
      </c>
      <c r="F148" s="62" t="e">
        <f t="shared" si="1"/>
        <v>#DIV/0!</v>
      </c>
      <c r="G148" s="63"/>
    </row>
    <row r="149" spans="1:7" s="64" customFormat="1" ht="301.5" customHeight="1" x14ac:dyDescent="0.25">
      <c r="A149" s="106"/>
      <c r="B149" s="66" t="s">
        <v>232</v>
      </c>
      <c r="C149" s="77" t="s">
        <v>21</v>
      </c>
      <c r="D149" s="62">
        <v>10527</v>
      </c>
      <c r="E149" s="62">
        <v>3500.3</v>
      </c>
      <c r="F149" s="62">
        <f t="shared" si="1"/>
        <v>33.250688705234161</v>
      </c>
      <c r="G149" s="63"/>
    </row>
    <row r="150" spans="1:7" s="64" customFormat="1" ht="274.5" customHeight="1" x14ac:dyDescent="0.25">
      <c r="A150" s="66" t="s">
        <v>36</v>
      </c>
      <c r="B150" s="66" t="s">
        <v>130</v>
      </c>
      <c r="C150" s="77" t="s">
        <v>21</v>
      </c>
      <c r="D150" s="62">
        <v>99569.3</v>
      </c>
      <c r="E150" s="62">
        <v>59741.5</v>
      </c>
      <c r="F150" s="62">
        <f t="shared" si="1"/>
        <v>59.999919653949561</v>
      </c>
      <c r="G150" s="63"/>
    </row>
    <row r="151" spans="1:7" s="64" customFormat="1" ht="42.75" customHeight="1" x14ac:dyDescent="0.25">
      <c r="A151" s="106" t="s">
        <v>37</v>
      </c>
      <c r="B151" s="117" t="s">
        <v>296</v>
      </c>
      <c r="C151" s="77" t="s">
        <v>20</v>
      </c>
      <c r="D151" s="62">
        <v>123289.60000000001</v>
      </c>
      <c r="E151" s="62">
        <v>21961.7</v>
      </c>
      <c r="F151" s="62">
        <f t="shared" si="1"/>
        <v>17.813100212832225</v>
      </c>
      <c r="G151" s="63"/>
    </row>
    <row r="152" spans="1:7" s="64" customFormat="1" ht="58.5" customHeight="1" x14ac:dyDescent="0.25">
      <c r="A152" s="106"/>
      <c r="B152" s="117"/>
      <c r="C152" s="77" t="s">
        <v>21</v>
      </c>
      <c r="D152" s="62">
        <v>6489</v>
      </c>
      <c r="E152" s="62">
        <v>1155.9000000000001</v>
      </c>
      <c r="F152" s="62">
        <f t="shared" si="1"/>
        <v>17.813222376329175</v>
      </c>
      <c r="G152" s="63"/>
    </row>
    <row r="153" spans="1:7" s="64" customFormat="1" ht="76.5" customHeight="1" x14ac:dyDescent="0.25">
      <c r="A153" s="106"/>
      <c r="B153" s="66" t="s">
        <v>156</v>
      </c>
      <c r="C153" s="77" t="s">
        <v>21</v>
      </c>
      <c r="D153" s="62">
        <f>41148.7-D152</f>
        <v>34659.699999999997</v>
      </c>
      <c r="E153" s="62">
        <v>11720.6</v>
      </c>
      <c r="F153" s="62">
        <f t="shared" ref="F153" si="6">E153/D153*100</f>
        <v>33.816218836285373</v>
      </c>
      <c r="G153" s="63"/>
    </row>
    <row r="154" spans="1:7" s="64" customFormat="1" ht="72" customHeight="1" x14ac:dyDescent="0.25">
      <c r="A154" s="106"/>
      <c r="B154" s="66" t="s">
        <v>155</v>
      </c>
      <c r="C154" s="77" t="s">
        <v>21</v>
      </c>
      <c r="D154" s="62">
        <v>5572.4</v>
      </c>
      <c r="E154" s="62">
        <v>3510.7</v>
      </c>
      <c r="F154" s="62">
        <f t="shared" si="1"/>
        <v>63.001579211829728</v>
      </c>
      <c r="G154" s="63"/>
    </row>
    <row r="155" spans="1:7" s="64" customFormat="1" ht="111.75" customHeight="1" x14ac:dyDescent="0.25">
      <c r="A155" s="106" t="s">
        <v>38</v>
      </c>
      <c r="B155" s="66" t="s">
        <v>205</v>
      </c>
      <c r="C155" s="77" t="s">
        <v>21</v>
      </c>
      <c r="D155" s="62">
        <v>6194.8</v>
      </c>
      <c r="E155" s="62">
        <v>5592.6</v>
      </c>
      <c r="F155" s="62">
        <f t="shared" si="1"/>
        <v>90.278943630141413</v>
      </c>
      <c r="G155" s="63"/>
    </row>
    <row r="156" spans="1:7" s="64" customFormat="1" ht="66.75" customHeight="1" x14ac:dyDescent="0.25">
      <c r="A156" s="106"/>
      <c r="B156" s="66" t="s">
        <v>206</v>
      </c>
      <c r="C156" s="77" t="s">
        <v>21</v>
      </c>
      <c r="D156" s="62">
        <v>666.4</v>
      </c>
      <c r="E156" s="62">
        <v>593</v>
      </c>
      <c r="F156" s="62">
        <f t="shared" si="1"/>
        <v>88.985594237695082</v>
      </c>
      <c r="G156" s="63"/>
    </row>
    <row r="157" spans="1:7" ht="30" customHeight="1" x14ac:dyDescent="0.25">
      <c r="A157" s="112" t="s">
        <v>121</v>
      </c>
      <c r="B157" s="112"/>
      <c r="C157" s="39" t="s">
        <v>176</v>
      </c>
      <c r="D157" s="40">
        <f>SUM(D126:D156)</f>
        <v>369221.5</v>
      </c>
      <c r="E157" s="40">
        <f>SUM(E126:E156)</f>
        <v>146456.90000000002</v>
      </c>
      <c r="F157" s="40">
        <f>E157/D157*100</f>
        <v>39.666406208739204</v>
      </c>
    </row>
    <row r="158" spans="1:7" ht="22.5" customHeight="1" x14ac:dyDescent="0.25">
      <c r="A158" s="112"/>
      <c r="B158" s="112"/>
      <c r="C158" s="39" t="s">
        <v>20</v>
      </c>
      <c r="D158" s="40">
        <f>D126+D135+D138+D142+D151+D130</f>
        <v>143464.90000000002</v>
      </c>
      <c r="E158" s="40">
        <f>E126+E135+E138+E142+E151+E130</f>
        <v>24428.7</v>
      </c>
      <c r="F158" s="40">
        <f>E158/D158*100</f>
        <v>17.027649271703389</v>
      </c>
    </row>
    <row r="159" spans="1:7" ht="22.5" customHeight="1" x14ac:dyDescent="0.25">
      <c r="A159" s="112"/>
      <c r="B159" s="112"/>
      <c r="C159" s="39" t="s">
        <v>21</v>
      </c>
      <c r="D159" s="40">
        <f>D127+D128+D129+D131+D132+D133+D134+D136+D137+D139+D140+D141+D143+D144+D145+D146+D147+D148+D149+D150+D152+D153+D154+D155+D156</f>
        <v>225756.59999999998</v>
      </c>
      <c r="E159" s="40">
        <f>E127+E128+E129+E131+E132+E133+E134+E136+E137+E139+E140+E141+E143+E144+E145+E146+E147+E148+E149+E150+E152+E153+E154+E155+E156</f>
        <v>122028.20000000001</v>
      </c>
      <c r="F159" s="40">
        <f>E159/D159*100</f>
        <v>54.052993356561899</v>
      </c>
    </row>
    <row r="160" spans="1:7" ht="25.5" customHeight="1" x14ac:dyDescent="0.25">
      <c r="A160" s="107" t="s">
        <v>83</v>
      </c>
      <c r="B160" s="108"/>
      <c r="C160" s="108"/>
      <c r="D160" s="108"/>
      <c r="E160" s="108"/>
      <c r="F160" s="108"/>
    </row>
    <row r="161" spans="1:7" ht="53.25" customHeight="1" x14ac:dyDescent="0.25">
      <c r="A161" s="58" t="s">
        <v>27</v>
      </c>
      <c r="B161" s="58" t="s">
        <v>67</v>
      </c>
      <c r="C161" s="76" t="s">
        <v>21</v>
      </c>
      <c r="D161" s="28">
        <v>10</v>
      </c>
      <c r="E161" s="28">
        <v>0</v>
      </c>
      <c r="F161" s="28">
        <f t="shared" ref="F161:F172" si="7">E161/D161*100</f>
        <v>0</v>
      </c>
      <c r="G161" s="33"/>
    </row>
    <row r="162" spans="1:7" ht="51.75" customHeight="1" x14ac:dyDescent="0.25">
      <c r="A162" s="58" t="s">
        <v>28</v>
      </c>
      <c r="B162" s="58" t="s">
        <v>90</v>
      </c>
      <c r="C162" s="76" t="s">
        <v>21</v>
      </c>
      <c r="D162" s="28">
        <v>10</v>
      </c>
      <c r="E162" s="28">
        <v>0</v>
      </c>
      <c r="F162" s="28">
        <f t="shared" si="7"/>
        <v>0</v>
      </c>
      <c r="G162" s="33"/>
    </row>
    <row r="163" spans="1:7" ht="46.5" customHeight="1" x14ac:dyDescent="0.25">
      <c r="A163" s="58" t="s">
        <v>29</v>
      </c>
      <c r="B163" s="58" t="s">
        <v>97</v>
      </c>
      <c r="C163" s="76" t="s">
        <v>21</v>
      </c>
      <c r="D163" s="28">
        <v>10</v>
      </c>
      <c r="E163" s="28">
        <v>10</v>
      </c>
      <c r="F163" s="28">
        <f t="shared" si="7"/>
        <v>100</v>
      </c>
      <c r="G163" s="33"/>
    </row>
    <row r="164" spans="1:7" ht="49.5" customHeight="1" x14ac:dyDescent="0.25">
      <c r="A164" s="58" t="s">
        <v>33</v>
      </c>
      <c r="B164" s="58" t="s">
        <v>106</v>
      </c>
      <c r="C164" s="76" t="s">
        <v>21</v>
      </c>
      <c r="D164" s="28">
        <v>20</v>
      </c>
      <c r="E164" s="28">
        <v>20</v>
      </c>
      <c r="F164" s="28">
        <f t="shared" si="7"/>
        <v>100</v>
      </c>
      <c r="G164" s="33"/>
    </row>
    <row r="165" spans="1:7" ht="50.25" customHeight="1" x14ac:dyDescent="0.25">
      <c r="A165" s="58" t="s">
        <v>30</v>
      </c>
      <c r="B165" s="58" t="s">
        <v>277</v>
      </c>
      <c r="C165" s="76" t="s">
        <v>21</v>
      </c>
      <c r="D165" s="28">
        <v>8.4</v>
      </c>
      <c r="E165" s="28">
        <v>5</v>
      </c>
      <c r="F165" s="28">
        <f t="shared" si="7"/>
        <v>59.523809523809526</v>
      </c>
      <c r="G165" s="33"/>
    </row>
    <row r="166" spans="1:7" ht="51" customHeight="1" x14ac:dyDescent="0.25">
      <c r="A166" s="58" t="s">
        <v>31</v>
      </c>
      <c r="B166" s="58" t="s">
        <v>54</v>
      </c>
      <c r="C166" s="76" t="s">
        <v>21</v>
      </c>
      <c r="D166" s="28">
        <v>2</v>
      </c>
      <c r="E166" s="28">
        <v>2</v>
      </c>
      <c r="F166" s="28">
        <f t="shared" si="7"/>
        <v>100</v>
      </c>
      <c r="G166" s="33"/>
    </row>
    <row r="167" spans="1:7" ht="48" customHeight="1" x14ac:dyDescent="0.25">
      <c r="A167" s="58" t="s">
        <v>32</v>
      </c>
      <c r="B167" s="58" t="s">
        <v>312</v>
      </c>
      <c r="C167" s="76" t="s">
        <v>21</v>
      </c>
      <c r="D167" s="28">
        <v>5</v>
      </c>
      <c r="E167" s="28">
        <v>0</v>
      </c>
      <c r="F167" s="28">
        <f t="shared" si="7"/>
        <v>0</v>
      </c>
      <c r="G167" s="33"/>
    </row>
    <row r="168" spans="1:7" ht="49.5" customHeight="1" x14ac:dyDescent="0.25">
      <c r="A168" s="58" t="s">
        <v>34</v>
      </c>
      <c r="B168" s="58" t="s">
        <v>114</v>
      </c>
      <c r="C168" s="76" t="s">
        <v>21</v>
      </c>
      <c r="D168" s="28">
        <v>4</v>
      </c>
      <c r="E168" s="28">
        <v>4</v>
      </c>
      <c r="F168" s="28">
        <f t="shared" si="7"/>
        <v>100</v>
      </c>
      <c r="G168" s="33"/>
    </row>
    <row r="169" spans="1:7" ht="56.25" customHeight="1" x14ac:dyDescent="0.25">
      <c r="A169" s="58" t="s">
        <v>35</v>
      </c>
      <c r="B169" s="58" t="s">
        <v>234</v>
      </c>
      <c r="C169" s="76" t="s">
        <v>21</v>
      </c>
      <c r="D169" s="28">
        <v>10</v>
      </c>
      <c r="E169" s="28">
        <v>0</v>
      </c>
      <c r="F169" s="28">
        <f t="shared" si="7"/>
        <v>0</v>
      </c>
      <c r="G169" s="33"/>
    </row>
    <row r="170" spans="1:7" ht="51.75" customHeight="1" x14ac:dyDescent="0.25">
      <c r="A170" s="58" t="s">
        <v>36</v>
      </c>
      <c r="B170" s="58" t="s">
        <v>131</v>
      </c>
      <c r="C170" s="76" t="s">
        <v>21</v>
      </c>
      <c r="D170" s="28">
        <v>720</v>
      </c>
      <c r="E170" s="28">
        <v>184.2</v>
      </c>
      <c r="F170" s="28">
        <f t="shared" si="7"/>
        <v>25.583333333333329</v>
      </c>
      <c r="G170" s="33"/>
    </row>
    <row r="171" spans="1:7" ht="39" customHeight="1" x14ac:dyDescent="0.25">
      <c r="A171" s="58" t="s">
        <v>37</v>
      </c>
      <c r="B171" s="58" t="s">
        <v>158</v>
      </c>
      <c r="C171" s="76" t="s">
        <v>21</v>
      </c>
      <c r="D171" s="28">
        <v>50</v>
      </c>
      <c r="E171" s="28">
        <v>0</v>
      </c>
      <c r="F171" s="28">
        <f t="shared" si="7"/>
        <v>0</v>
      </c>
      <c r="G171" s="33"/>
    </row>
    <row r="172" spans="1:7" ht="51.75" customHeight="1" x14ac:dyDescent="0.25">
      <c r="A172" s="58" t="s">
        <v>38</v>
      </c>
      <c r="B172" s="58" t="s">
        <v>207</v>
      </c>
      <c r="C172" s="76" t="s">
        <v>21</v>
      </c>
      <c r="D172" s="28">
        <v>2</v>
      </c>
      <c r="E172" s="28">
        <v>0</v>
      </c>
      <c r="F172" s="28">
        <f t="shared" si="7"/>
        <v>0</v>
      </c>
      <c r="G172" s="33"/>
    </row>
    <row r="173" spans="1:7" ht="35.25" customHeight="1" x14ac:dyDescent="0.25">
      <c r="A173" s="112" t="s">
        <v>121</v>
      </c>
      <c r="B173" s="112"/>
      <c r="C173" s="39" t="s">
        <v>176</v>
      </c>
      <c r="D173" s="40">
        <f>SUM(D161:D172)</f>
        <v>851.4</v>
      </c>
      <c r="E173" s="40">
        <f>SUM(E161:E172)</f>
        <v>225.2</v>
      </c>
      <c r="F173" s="40">
        <f>E173/D173*100</f>
        <v>26.450552031947378</v>
      </c>
      <c r="G173" s="33"/>
    </row>
    <row r="174" spans="1:7" ht="18.75" customHeight="1" x14ac:dyDescent="0.25">
      <c r="A174" s="112"/>
      <c r="B174" s="112"/>
      <c r="C174" s="39" t="s">
        <v>21</v>
      </c>
      <c r="D174" s="40">
        <f>D161+D162+D163+D164+D165+D166+D167+D168+D169+D170+D171+D172</f>
        <v>851.4</v>
      </c>
      <c r="E174" s="40">
        <f>E161+E162+E163+E164+E165+E166+E167+E168+E169+E170+E171+E172</f>
        <v>225.2</v>
      </c>
      <c r="F174" s="40">
        <f>E174/D174*100</f>
        <v>26.450552031947378</v>
      </c>
      <c r="G174" s="33"/>
    </row>
    <row r="175" spans="1:7" ht="25.5" customHeight="1" x14ac:dyDescent="0.25">
      <c r="A175" s="107" t="s">
        <v>189</v>
      </c>
      <c r="B175" s="108"/>
      <c r="C175" s="108"/>
      <c r="D175" s="108"/>
      <c r="E175" s="108"/>
      <c r="F175" s="108"/>
      <c r="G175" s="33"/>
    </row>
    <row r="176" spans="1:7" ht="64.5" customHeight="1" x14ac:dyDescent="0.25">
      <c r="A176" s="89" t="s">
        <v>27</v>
      </c>
      <c r="B176" s="89" t="s">
        <v>71</v>
      </c>
      <c r="C176" s="28" t="s">
        <v>20</v>
      </c>
      <c r="D176" s="28">
        <v>300</v>
      </c>
      <c r="E176" s="28">
        <v>0</v>
      </c>
      <c r="F176" s="28">
        <f t="shared" ref="F176:F213" si="8">E176/D176*100</f>
        <v>0</v>
      </c>
      <c r="G176" s="33"/>
    </row>
    <row r="177" spans="1:7" ht="165" customHeight="1" x14ac:dyDescent="0.25">
      <c r="A177" s="90"/>
      <c r="B177" s="91"/>
      <c r="C177" s="76" t="s">
        <v>21</v>
      </c>
      <c r="D177" s="28">
        <v>7534.3</v>
      </c>
      <c r="E177" s="28">
        <v>4713.2</v>
      </c>
      <c r="F177" s="28">
        <f t="shared" si="8"/>
        <v>62.556574598834658</v>
      </c>
      <c r="G177" s="33"/>
    </row>
    <row r="178" spans="1:7" ht="63.75" customHeight="1" x14ac:dyDescent="0.25">
      <c r="A178" s="91"/>
      <c r="B178" s="58" t="s">
        <v>261</v>
      </c>
      <c r="C178" s="76" t="s">
        <v>21</v>
      </c>
      <c r="D178" s="28">
        <v>100</v>
      </c>
      <c r="E178" s="28">
        <v>0</v>
      </c>
      <c r="F178" s="28">
        <f t="shared" si="8"/>
        <v>0</v>
      </c>
      <c r="G178" s="33"/>
    </row>
    <row r="179" spans="1:7" ht="36" customHeight="1" x14ac:dyDescent="0.25">
      <c r="A179" s="89" t="s">
        <v>28</v>
      </c>
      <c r="B179" s="89" t="s">
        <v>341</v>
      </c>
      <c r="C179" s="76" t="s">
        <v>20</v>
      </c>
      <c r="D179" s="28">
        <v>2800</v>
      </c>
      <c r="E179" s="28">
        <v>0</v>
      </c>
      <c r="F179" s="28">
        <f t="shared" si="8"/>
        <v>0</v>
      </c>
      <c r="G179" s="33"/>
    </row>
    <row r="180" spans="1:7" ht="48.75" customHeight="1" x14ac:dyDescent="0.25">
      <c r="A180" s="90"/>
      <c r="B180" s="91"/>
      <c r="C180" s="76" t="s">
        <v>21</v>
      </c>
      <c r="D180" s="28">
        <v>116.7</v>
      </c>
      <c r="E180" s="28">
        <v>0</v>
      </c>
      <c r="F180" s="28">
        <f t="shared" si="8"/>
        <v>0</v>
      </c>
      <c r="G180" s="33"/>
    </row>
    <row r="181" spans="1:7" ht="147.75" customHeight="1" x14ac:dyDescent="0.25">
      <c r="A181" s="91"/>
      <c r="B181" s="58" t="s">
        <v>173</v>
      </c>
      <c r="C181" s="76" t="s">
        <v>21</v>
      </c>
      <c r="D181" s="28">
        <v>7438.3</v>
      </c>
      <c r="E181" s="28">
        <v>4820.7</v>
      </c>
      <c r="F181" s="28">
        <f t="shared" si="8"/>
        <v>64.809163384106583</v>
      </c>
      <c r="G181" s="33"/>
    </row>
    <row r="182" spans="1:7" ht="101.25" customHeight="1" x14ac:dyDescent="0.25">
      <c r="A182" s="58" t="s">
        <v>29</v>
      </c>
      <c r="B182" s="58" t="s">
        <v>100</v>
      </c>
      <c r="C182" s="76" t="s">
        <v>21</v>
      </c>
      <c r="D182" s="28">
        <v>9681</v>
      </c>
      <c r="E182" s="28">
        <v>9057</v>
      </c>
      <c r="F182" s="28">
        <f t="shared" si="8"/>
        <v>93.554384877595282</v>
      </c>
      <c r="G182" s="33"/>
    </row>
    <row r="183" spans="1:7" ht="37.5" customHeight="1" x14ac:dyDescent="0.25">
      <c r="A183" s="89" t="s">
        <v>33</v>
      </c>
      <c r="B183" s="89" t="s">
        <v>333</v>
      </c>
      <c r="C183" s="76" t="s">
        <v>20</v>
      </c>
      <c r="D183" s="28">
        <v>531.1</v>
      </c>
      <c r="E183" s="28">
        <v>0</v>
      </c>
      <c r="F183" s="28">
        <f t="shared" si="8"/>
        <v>0</v>
      </c>
      <c r="G183" s="33"/>
    </row>
    <row r="184" spans="1:7" ht="44.25" customHeight="1" x14ac:dyDescent="0.25">
      <c r="A184" s="90"/>
      <c r="B184" s="91"/>
      <c r="C184" s="76" t="s">
        <v>21</v>
      </c>
      <c r="D184" s="28">
        <v>29</v>
      </c>
      <c r="E184" s="28">
        <v>0</v>
      </c>
      <c r="F184" s="28">
        <f t="shared" si="8"/>
        <v>0</v>
      </c>
      <c r="G184" s="33"/>
    </row>
    <row r="185" spans="1:7" ht="68.25" customHeight="1" x14ac:dyDescent="0.25">
      <c r="A185" s="90"/>
      <c r="B185" s="58" t="s">
        <v>253</v>
      </c>
      <c r="C185" s="76" t="s">
        <v>21</v>
      </c>
      <c r="D185" s="28">
        <v>12472.5</v>
      </c>
      <c r="E185" s="28">
        <v>4744.3999999999996</v>
      </c>
      <c r="F185" s="28">
        <f t="shared" si="8"/>
        <v>38.038885548206053</v>
      </c>
      <c r="G185" s="33"/>
    </row>
    <row r="186" spans="1:7" ht="54.75" customHeight="1" x14ac:dyDescent="0.25">
      <c r="A186" s="90"/>
      <c r="B186" s="58" t="s">
        <v>262</v>
      </c>
      <c r="C186" s="76" t="s">
        <v>21</v>
      </c>
      <c r="D186" s="28">
        <v>150</v>
      </c>
      <c r="E186" s="28">
        <v>130.9</v>
      </c>
      <c r="F186" s="28">
        <f t="shared" si="8"/>
        <v>87.266666666666666</v>
      </c>
      <c r="G186" s="33"/>
    </row>
    <row r="187" spans="1:7" ht="113.25" customHeight="1" x14ac:dyDescent="0.25">
      <c r="A187" s="91"/>
      <c r="B187" s="58" t="s">
        <v>254</v>
      </c>
      <c r="C187" s="76" t="s">
        <v>21</v>
      </c>
      <c r="D187" s="28">
        <v>190.7</v>
      </c>
      <c r="E187" s="28">
        <v>111.4</v>
      </c>
      <c r="F187" s="28">
        <f t="shared" si="8"/>
        <v>58.416360776088105</v>
      </c>
      <c r="G187" s="33"/>
    </row>
    <row r="188" spans="1:7" ht="27.75" customHeight="1" x14ac:dyDescent="0.25">
      <c r="A188" s="89" t="s">
        <v>30</v>
      </c>
      <c r="B188" s="89" t="s">
        <v>352</v>
      </c>
      <c r="C188" s="76" t="s">
        <v>20</v>
      </c>
      <c r="D188" s="28">
        <v>1203.8</v>
      </c>
      <c r="E188" s="28">
        <v>0</v>
      </c>
      <c r="F188" s="28">
        <f t="shared" ref="F188:F192" si="9">E188/D188*100</f>
        <v>0</v>
      </c>
      <c r="G188" s="33"/>
    </row>
    <row r="189" spans="1:7" ht="55.5" customHeight="1" x14ac:dyDescent="0.25">
      <c r="A189" s="90"/>
      <c r="B189" s="90"/>
      <c r="C189" s="76" t="s">
        <v>21</v>
      </c>
      <c r="D189" s="28">
        <v>148.80000000000001</v>
      </c>
      <c r="E189" s="28">
        <v>0</v>
      </c>
      <c r="F189" s="28">
        <f t="shared" si="9"/>
        <v>0</v>
      </c>
      <c r="G189" s="33"/>
    </row>
    <row r="190" spans="1:7" ht="35.25" customHeight="1" x14ac:dyDescent="0.25">
      <c r="A190" s="90"/>
      <c r="B190" s="90"/>
      <c r="C190" s="76" t="s">
        <v>20</v>
      </c>
      <c r="D190" s="28">
        <v>2313.4</v>
      </c>
      <c r="E190" s="28">
        <v>0</v>
      </c>
      <c r="F190" s="28">
        <f t="shared" si="9"/>
        <v>0</v>
      </c>
      <c r="G190" s="33"/>
    </row>
    <row r="191" spans="1:7" ht="66.75" customHeight="1" x14ac:dyDescent="0.25">
      <c r="A191" s="90"/>
      <c r="B191" s="91"/>
      <c r="C191" s="76" t="s">
        <v>21</v>
      </c>
      <c r="D191" s="28">
        <v>1014.2</v>
      </c>
      <c r="E191" s="28">
        <v>0</v>
      </c>
      <c r="F191" s="28">
        <f t="shared" si="9"/>
        <v>0</v>
      </c>
      <c r="G191" s="33"/>
    </row>
    <row r="192" spans="1:7" ht="174" customHeight="1" x14ac:dyDescent="0.25">
      <c r="A192" s="90"/>
      <c r="B192" s="58" t="s">
        <v>279</v>
      </c>
      <c r="C192" s="76" t="s">
        <v>21</v>
      </c>
      <c r="D192" s="28">
        <v>1915.8</v>
      </c>
      <c r="E192" s="28">
        <v>588.1</v>
      </c>
      <c r="F192" s="28">
        <f t="shared" si="9"/>
        <v>30.69735880572085</v>
      </c>
      <c r="G192" s="33"/>
    </row>
    <row r="193" spans="1:7" ht="65.25" customHeight="1" x14ac:dyDescent="0.25">
      <c r="A193" s="90"/>
      <c r="B193" s="58" t="s">
        <v>280</v>
      </c>
      <c r="C193" s="76" t="s">
        <v>21</v>
      </c>
      <c r="D193" s="28">
        <v>2838.9</v>
      </c>
      <c r="E193" s="28">
        <v>1671</v>
      </c>
      <c r="F193" s="28">
        <f t="shared" si="8"/>
        <v>58.860826376413399</v>
      </c>
      <c r="G193" s="33"/>
    </row>
    <row r="194" spans="1:7" ht="66" customHeight="1" x14ac:dyDescent="0.25">
      <c r="A194" s="91"/>
      <c r="B194" s="58" t="s">
        <v>282</v>
      </c>
      <c r="C194" s="76" t="s">
        <v>21</v>
      </c>
      <c r="D194" s="28">
        <v>241.4</v>
      </c>
      <c r="E194" s="28">
        <v>120</v>
      </c>
      <c r="F194" s="28">
        <f t="shared" si="8"/>
        <v>49.710024855012428</v>
      </c>
      <c r="G194" s="33"/>
    </row>
    <row r="195" spans="1:7" ht="160.5" customHeight="1" x14ac:dyDescent="0.25">
      <c r="A195" s="56" t="s">
        <v>31</v>
      </c>
      <c r="B195" s="56" t="s">
        <v>57</v>
      </c>
      <c r="C195" s="76" t="s">
        <v>21</v>
      </c>
      <c r="D195" s="28">
        <v>2959.9</v>
      </c>
      <c r="E195" s="28">
        <v>1575.7</v>
      </c>
      <c r="F195" s="28">
        <f t="shared" si="8"/>
        <v>53.234906584681916</v>
      </c>
      <c r="G195" s="33"/>
    </row>
    <row r="196" spans="1:7" ht="64.5" customHeight="1" x14ac:dyDescent="0.25">
      <c r="A196" s="58" t="s">
        <v>32</v>
      </c>
      <c r="B196" s="58" t="s">
        <v>316</v>
      </c>
      <c r="C196" s="76" t="s">
        <v>21</v>
      </c>
      <c r="D196" s="28">
        <v>10431</v>
      </c>
      <c r="E196" s="28">
        <v>4263</v>
      </c>
      <c r="F196" s="28">
        <f t="shared" si="8"/>
        <v>40.868564854759846</v>
      </c>
      <c r="G196" s="33"/>
    </row>
    <row r="197" spans="1:7" ht="83.25" customHeight="1" x14ac:dyDescent="0.25">
      <c r="A197" s="106" t="s">
        <v>34</v>
      </c>
      <c r="B197" s="58" t="s">
        <v>338</v>
      </c>
      <c r="C197" s="76" t="s">
        <v>21</v>
      </c>
      <c r="D197" s="28">
        <v>750</v>
      </c>
      <c r="E197" s="28">
        <v>583.29999999999995</v>
      </c>
      <c r="F197" s="28">
        <f t="shared" si="8"/>
        <v>77.773333333333326</v>
      </c>
      <c r="G197" s="33"/>
    </row>
    <row r="198" spans="1:7" ht="66.75" customHeight="1" x14ac:dyDescent="0.25">
      <c r="A198" s="106"/>
      <c r="B198" s="58" t="s">
        <v>329</v>
      </c>
      <c r="C198" s="76" t="s">
        <v>21</v>
      </c>
      <c r="D198" s="28">
        <v>1100</v>
      </c>
      <c r="E198" s="28">
        <v>95</v>
      </c>
      <c r="F198" s="28">
        <f t="shared" si="8"/>
        <v>8.6363636363636367</v>
      </c>
      <c r="G198" s="33"/>
    </row>
    <row r="199" spans="1:7" ht="81" customHeight="1" x14ac:dyDescent="0.25">
      <c r="A199" s="106"/>
      <c r="B199" s="58" t="s">
        <v>122</v>
      </c>
      <c r="C199" s="76" t="s">
        <v>21</v>
      </c>
      <c r="D199" s="28">
        <v>5900</v>
      </c>
      <c r="E199" s="28">
        <v>4060.3</v>
      </c>
      <c r="F199" s="28">
        <f t="shared" si="8"/>
        <v>68.818644067796612</v>
      </c>
      <c r="G199" s="33"/>
    </row>
    <row r="200" spans="1:7" ht="38.25" customHeight="1" x14ac:dyDescent="0.25">
      <c r="A200" s="89" t="s">
        <v>35</v>
      </c>
      <c r="B200" s="89" t="s">
        <v>346</v>
      </c>
      <c r="C200" s="76" t="s">
        <v>20</v>
      </c>
      <c r="D200" s="28">
        <v>318.7</v>
      </c>
      <c r="E200" s="28">
        <v>0</v>
      </c>
      <c r="F200" s="28">
        <v>0</v>
      </c>
      <c r="G200" s="33"/>
    </row>
    <row r="201" spans="1:7" ht="43.5" customHeight="1" x14ac:dyDescent="0.25">
      <c r="A201" s="90"/>
      <c r="B201" s="91"/>
      <c r="C201" s="76" t="s">
        <v>21</v>
      </c>
      <c r="D201" s="28">
        <v>24</v>
      </c>
      <c r="E201" s="28">
        <v>0</v>
      </c>
      <c r="F201" s="28">
        <v>0</v>
      </c>
      <c r="G201" s="33"/>
    </row>
    <row r="202" spans="1:7" ht="257.25" customHeight="1" x14ac:dyDescent="0.25">
      <c r="A202" s="90"/>
      <c r="B202" s="58" t="s">
        <v>235</v>
      </c>
      <c r="C202" s="76" t="s">
        <v>21</v>
      </c>
      <c r="D202" s="28">
        <v>2855.8</v>
      </c>
      <c r="E202" s="28">
        <v>1643.9</v>
      </c>
      <c r="F202" s="28">
        <f t="shared" si="8"/>
        <v>57.563554870789268</v>
      </c>
      <c r="G202" s="33"/>
    </row>
    <row r="203" spans="1:7" ht="48.75" customHeight="1" x14ac:dyDescent="0.25">
      <c r="A203" s="90"/>
      <c r="B203" s="58" t="s">
        <v>242</v>
      </c>
      <c r="C203" s="76" t="s">
        <v>21</v>
      </c>
      <c r="D203" s="28">
        <v>100</v>
      </c>
      <c r="E203" s="28">
        <v>28.3</v>
      </c>
      <c r="F203" s="28">
        <f t="shared" si="8"/>
        <v>28.300000000000004</v>
      </c>
      <c r="G203" s="33"/>
    </row>
    <row r="204" spans="1:7" ht="52.5" customHeight="1" x14ac:dyDescent="0.25">
      <c r="A204" s="91"/>
      <c r="B204" s="58" t="s">
        <v>347</v>
      </c>
      <c r="C204" s="76" t="s">
        <v>21</v>
      </c>
      <c r="D204" s="28">
        <v>0</v>
      </c>
      <c r="E204" s="28">
        <v>0</v>
      </c>
      <c r="F204" s="28" t="e">
        <f t="shared" si="8"/>
        <v>#DIV/0!</v>
      </c>
      <c r="G204" s="33"/>
    </row>
    <row r="205" spans="1:7" ht="35.25" customHeight="1" x14ac:dyDescent="0.25">
      <c r="A205" s="89" t="s">
        <v>36</v>
      </c>
      <c r="B205" s="89" t="s">
        <v>349</v>
      </c>
      <c r="C205" s="76" t="s">
        <v>20</v>
      </c>
      <c r="D205" s="28">
        <v>212.5</v>
      </c>
      <c r="E205" s="28">
        <v>0</v>
      </c>
      <c r="F205" s="28">
        <f t="shared" si="8"/>
        <v>0</v>
      </c>
      <c r="G205" s="33"/>
    </row>
    <row r="206" spans="1:7" ht="43.5" customHeight="1" x14ac:dyDescent="0.25">
      <c r="A206" s="90"/>
      <c r="B206" s="91"/>
      <c r="C206" s="76" t="s">
        <v>21</v>
      </c>
      <c r="D206" s="28">
        <v>16</v>
      </c>
      <c r="E206" s="28">
        <v>0</v>
      </c>
      <c r="F206" s="28">
        <f t="shared" si="8"/>
        <v>0</v>
      </c>
      <c r="G206" s="33"/>
    </row>
    <row r="207" spans="1:7" ht="258.75" customHeight="1" x14ac:dyDescent="0.25">
      <c r="A207" s="91"/>
      <c r="B207" s="56" t="s">
        <v>135</v>
      </c>
      <c r="C207" s="76" t="s">
        <v>21</v>
      </c>
      <c r="D207" s="28">
        <v>48879</v>
      </c>
      <c r="E207" s="28">
        <v>31978.1</v>
      </c>
      <c r="F207" s="28">
        <f t="shared" si="8"/>
        <v>65.422983285255427</v>
      </c>
      <c r="G207" s="33"/>
    </row>
    <row r="208" spans="1:7" ht="371.25" customHeight="1" x14ac:dyDescent="0.25">
      <c r="A208" s="89" t="s">
        <v>37</v>
      </c>
      <c r="B208" s="56" t="s">
        <v>297</v>
      </c>
      <c r="C208" s="76" t="s">
        <v>21</v>
      </c>
      <c r="D208" s="28">
        <v>1462.4</v>
      </c>
      <c r="E208" s="28">
        <v>550.5</v>
      </c>
      <c r="F208" s="28">
        <f t="shared" si="8"/>
        <v>37.643599562363235</v>
      </c>
      <c r="G208" s="33"/>
    </row>
    <row r="209" spans="1:7" ht="81" customHeight="1" x14ac:dyDescent="0.25">
      <c r="A209" s="90"/>
      <c r="B209" s="58" t="s">
        <v>162</v>
      </c>
      <c r="C209" s="76" t="s">
        <v>21</v>
      </c>
      <c r="D209" s="28">
        <v>29939.4</v>
      </c>
      <c r="E209" s="28">
        <v>16501.8</v>
      </c>
      <c r="F209" s="28">
        <f t="shared" si="8"/>
        <v>55.117337020781974</v>
      </c>
      <c r="G209" s="33"/>
    </row>
    <row r="210" spans="1:7" ht="180" customHeight="1" x14ac:dyDescent="0.25">
      <c r="A210" s="91"/>
      <c r="B210" s="58" t="s">
        <v>163</v>
      </c>
      <c r="C210" s="76" t="s">
        <v>21</v>
      </c>
      <c r="D210" s="28">
        <v>2704.4</v>
      </c>
      <c r="E210" s="28">
        <v>1899.8</v>
      </c>
      <c r="F210" s="28">
        <f t="shared" si="8"/>
        <v>70.248483952078089</v>
      </c>
      <c r="G210" s="33"/>
    </row>
    <row r="211" spans="1:7" ht="116.25" customHeight="1" x14ac:dyDescent="0.25">
      <c r="A211" s="89" t="s">
        <v>38</v>
      </c>
      <c r="B211" s="58" t="s">
        <v>211</v>
      </c>
      <c r="C211" s="76" t="s">
        <v>21</v>
      </c>
      <c r="D211" s="28">
        <v>3076.5</v>
      </c>
      <c r="E211" s="28">
        <v>2074.9</v>
      </c>
      <c r="F211" s="28">
        <f t="shared" si="8"/>
        <v>67.443523484479115</v>
      </c>
      <c r="G211" s="33"/>
    </row>
    <row r="212" spans="1:7" ht="35.25" customHeight="1" x14ac:dyDescent="0.25">
      <c r="A212" s="90"/>
      <c r="B212" s="58" t="s">
        <v>222</v>
      </c>
      <c r="C212" s="76" t="s">
        <v>21</v>
      </c>
      <c r="D212" s="28">
        <v>323</v>
      </c>
      <c r="E212" s="28">
        <v>323</v>
      </c>
      <c r="F212" s="28">
        <f t="shared" si="8"/>
        <v>100</v>
      </c>
      <c r="G212" s="33"/>
    </row>
    <row r="213" spans="1:7" ht="57.75" customHeight="1" x14ac:dyDescent="0.25">
      <c r="A213" s="91"/>
      <c r="B213" s="58" t="s">
        <v>212</v>
      </c>
      <c r="C213" s="76" t="s">
        <v>21</v>
      </c>
      <c r="D213" s="28">
        <v>150</v>
      </c>
      <c r="E213" s="28">
        <v>90</v>
      </c>
      <c r="F213" s="28">
        <f t="shared" si="8"/>
        <v>60</v>
      </c>
      <c r="G213" s="33"/>
    </row>
    <row r="214" spans="1:7" ht="35.25" customHeight="1" x14ac:dyDescent="0.25">
      <c r="A214" s="112" t="s">
        <v>121</v>
      </c>
      <c r="B214" s="112"/>
      <c r="C214" s="39" t="s">
        <v>176</v>
      </c>
      <c r="D214" s="40">
        <f>SUM(D176:D213)</f>
        <v>162222.5</v>
      </c>
      <c r="E214" s="40">
        <f>SUM(E176:E213)</f>
        <v>91624.300000000017</v>
      </c>
      <c r="F214" s="40">
        <f>E214/D214*100</f>
        <v>56.48063616329425</v>
      </c>
      <c r="G214" s="33"/>
    </row>
    <row r="215" spans="1:7" ht="33" customHeight="1" x14ac:dyDescent="0.25">
      <c r="A215" s="112"/>
      <c r="B215" s="112"/>
      <c r="C215" s="39" t="s">
        <v>177</v>
      </c>
      <c r="D215" s="40">
        <v>0</v>
      </c>
      <c r="E215" s="40">
        <v>0</v>
      </c>
      <c r="F215" s="40">
        <v>0</v>
      </c>
      <c r="G215" s="33"/>
    </row>
    <row r="216" spans="1:7" ht="18" customHeight="1" x14ac:dyDescent="0.25">
      <c r="A216" s="112"/>
      <c r="B216" s="112"/>
      <c r="C216" s="39" t="s">
        <v>20</v>
      </c>
      <c r="D216" s="40">
        <f>D176+D179+D183+D188+D190+D200+D205</f>
        <v>7679.4999999999991</v>
      </c>
      <c r="E216" s="40">
        <f>E176+E179+E183+E188+E190+E200+E205</f>
        <v>0</v>
      </c>
      <c r="F216" s="40">
        <v>0</v>
      </c>
      <c r="G216" s="33"/>
    </row>
    <row r="217" spans="1:7" ht="20.25" customHeight="1" x14ac:dyDescent="0.25">
      <c r="A217" s="112"/>
      <c r="B217" s="112"/>
      <c r="C217" s="39" t="s">
        <v>21</v>
      </c>
      <c r="D217" s="40">
        <f>D177+D178+D180+D181+D184+D182+D185+D186+D187+D189+D191+D192+D193+D194+D195+D196+D197+D198+D199+D201+D202+D203+D204+D206+D207+D208+D209+D210+D211+D212+D213</f>
        <v>154543</v>
      </c>
      <c r="E217" s="40">
        <f>E177+E178+E180+E181+E184+E182+E185+E186+E187+E189+E191+E192+E193+E194+E195+E196+E197+E198+E199+E201+E202+E203+E204+E206+E207+E208+E209+E210+E211+E212+E213</f>
        <v>91624.300000000017</v>
      </c>
      <c r="F217" s="40">
        <f t="shared" ref="F217" si="10">E217/D217*100</f>
        <v>59.287253385789086</v>
      </c>
      <c r="G217" s="33"/>
    </row>
    <row r="218" spans="1:7" ht="19.5" customHeight="1" x14ac:dyDescent="0.25">
      <c r="A218" s="107" t="s">
        <v>84</v>
      </c>
      <c r="B218" s="108"/>
      <c r="C218" s="108"/>
      <c r="D218" s="108"/>
      <c r="E218" s="108"/>
      <c r="F218" s="108"/>
      <c r="G218" s="33"/>
    </row>
    <row r="219" spans="1:7" ht="33.75" customHeight="1" x14ac:dyDescent="0.25">
      <c r="A219" s="58" t="s">
        <v>33</v>
      </c>
      <c r="B219" s="58" t="s">
        <v>255</v>
      </c>
      <c r="C219" s="76" t="s">
        <v>21</v>
      </c>
      <c r="D219" s="28">
        <v>100</v>
      </c>
      <c r="E219" s="28">
        <v>100</v>
      </c>
      <c r="F219" s="28">
        <f t="shared" si="1"/>
        <v>100</v>
      </c>
      <c r="G219" s="33"/>
    </row>
    <row r="220" spans="1:7" ht="73.5" customHeight="1" x14ac:dyDescent="0.25">
      <c r="A220" s="56" t="s">
        <v>31</v>
      </c>
      <c r="B220" s="56" t="s">
        <v>55</v>
      </c>
      <c r="C220" s="76" t="s">
        <v>21</v>
      </c>
      <c r="D220" s="28">
        <v>405</v>
      </c>
      <c r="E220" s="28">
        <v>364.9</v>
      </c>
      <c r="F220" s="28">
        <f t="shared" si="1"/>
        <v>90.098765432098759</v>
      </c>
      <c r="G220" s="33"/>
    </row>
    <row r="221" spans="1:7" ht="114" customHeight="1" x14ac:dyDescent="0.25">
      <c r="A221" s="58" t="s">
        <v>36</v>
      </c>
      <c r="B221" s="58" t="s">
        <v>133</v>
      </c>
      <c r="C221" s="76" t="s">
        <v>21</v>
      </c>
      <c r="D221" s="28">
        <v>8873.6</v>
      </c>
      <c r="E221" s="28">
        <v>2892.9</v>
      </c>
      <c r="F221" s="28">
        <f t="shared" si="1"/>
        <v>32.601199062387302</v>
      </c>
      <c r="G221" s="33"/>
    </row>
    <row r="222" spans="1:7" ht="47.25" customHeight="1" x14ac:dyDescent="0.25">
      <c r="A222" s="89" t="s">
        <v>37</v>
      </c>
      <c r="B222" s="89" t="s">
        <v>354</v>
      </c>
      <c r="C222" s="76" t="s">
        <v>20</v>
      </c>
      <c r="D222" s="28">
        <v>40556.400000000001</v>
      </c>
      <c r="E222" s="28">
        <v>0</v>
      </c>
      <c r="F222" s="28">
        <f t="shared" si="1"/>
        <v>0</v>
      </c>
      <c r="G222" s="33"/>
    </row>
    <row r="223" spans="1:7" ht="38.25" customHeight="1" x14ac:dyDescent="0.25">
      <c r="A223" s="90"/>
      <c r="B223" s="91"/>
      <c r="C223" s="76" t="s">
        <v>21</v>
      </c>
      <c r="D223" s="28">
        <v>2134.6</v>
      </c>
      <c r="E223" s="28">
        <v>0</v>
      </c>
      <c r="F223" s="28">
        <f t="shared" si="1"/>
        <v>0</v>
      </c>
      <c r="G223" s="33"/>
    </row>
    <row r="224" spans="1:7" ht="178.5" customHeight="1" x14ac:dyDescent="0.25">
      <c r="A224" s="90"/>
      <c r="B224" s="58" t="s">
        <v>160</v>
      </c>
      <c r="C224" s="76" t="s">
        <v>21</v>
      </c>
      <c r="D224" s="28">
        <v>23760.799999999999</v>
      </c>
      <c r="E224" s="28">
        <v>9779.7000000000007</v>
      </c>
      <c r="F224" s="28">
        <f t="shared" si="1"/>
        <v>41.158967711524866</v>
      </c>
      <c r="G224" s="33"/>
    </row>
    <row r="225" spans="1:7" ht="84.75" customHeight="1" x14ac:dyDescent="0.25">
      <c r="A225" s="91"/>
      <c r="B225" s="58" t="s">
        <v>264</v>
      </c>
      <c r="C225" s="76" t="s">
        <v>21</v>
      </c>
      <c r="D225" s="28">
        <v>3418.1</v>
      </c>
      <c r="E225" s="28">
        <v>2184.1999999999998</v>
      </c>
      <c r="F225" s="28">
        <f t="shared" si="1"/>
        <v>63.900997630262424</v>
      </c>
      <c r="G225" s="33"/>
    </row>
    <row r="226" spans="1:7" ht="82.5" customHeight="1" x14ac:dyDescent="0.25">
      <c r="A226" s="58" t="s">
        <v>38</v>
      </c>
      <c r="B226" s="58" t="s">
        <v>208</v>
      </c>
      <c r="C226" s="76" t="s">
        <v>21</v>
      </c>
      <c r="D226" s="28">
        <v>191.9</v>
      </c>
      <c r="E226" s="28">
        <v>191.9</v>
      </c>
      <c r="F226" s="28">
        <f t="shared" si="1"/>
        <v>100</v>
      </c>
      <c r="G226" s="33"/>
    </row>
    <row r="227" spans="1:7" ht="33.75" customHeight="1" x14ac:dyDescent="0.25">
      <c r="A227" s="112" t="s">
        <v>121</v>
      </c>
      <c r="B227" s="112"/>
      <c r="C227" s="39" t="s">
        <v>176</v>
      </c>
      <c r="D227" s="40">
        <f>SUM(D219:D226)</f>
        <v>79440.399999999994</v>
      </c>
      <c r="E227" s="40">
        <f>SUM(E219:E226)</f>
        <v>15513.6</v>
      </c>
      <c r="F227" s="40">
        <f>E227/D227*100</f>
        <v>19.528602575012215</v>
      </c>
      <c r="G227" s="33"/>
    </row>
    <row r="228" spans="1:7" ht="20.25" customHeight="1" x14ac:dyDescent="0.25">
      <c r="A228" s="112"/>
      <c r="B228" s="112"/>
      <c r="C228" s="39" t="s">
        <v>20</v>
      </c>
      <c r="D228" s="40">
        <f>D222</f>
        <v>40556.400000000001</v>
      </c>
      <c r="E228" s="40">
        <f>E222</f>
        <v>0</v>
      </c>
      <c r="F228" s="40">
        <f>E228/D228*100</f>
        <v>0</v>
      </c>
      <c r="G228" s="33"/>
    </row>
    <row r="229" spans="1:7" ht="19.5" customHeight="1" x14ac:dyDescent="0.25">
      <c r="A229" s="112"/>
      <c r="B229" s="112"/>
      <c r="C229" s="39" t="s">
        <v>21</v>
      </c>
      <c r="D229" s="40">
        <f>D219+D220+D221+D223+D224+D225+D226</f>
        <v>38884</v>
      </c>
      <c r="E229" s="40">
        <f>E219+E220+E221+E224+E225+E226</f>
        <v>15513.6</v>
      </c>
      <c r="F229" s="40">
        <f t="shared" ref="F229" si="11">E229/D229*100</f>
        <v>39.897129924904846</v>
      </c>
      <c r="G229" s="33"/>
    </row>
    <row r="230" spans="1:7" ht="22.5" customHeight="1" x14ac:dyDescent="0.25">
      <c r="A230" s="107" t="s">
        <v>85</v>
      </c>
      <c r="B230" s="108"/>
      <c r="C230" s="108"/>
      <c r="D230" s="108"/>
      <c r="E230" s="108"/>
      <c r="F230" s="108"/>
      <c r="G230" s="33"/>
    </row>
    <row r="231" spans="1:7" ht="79.5" customHeight="1" x14ac:dyDescent="0.25">
      <c r="A231" s="58" t="s">
        <v>27</v>
      </c>
      <c r="B231" s="58" t="s">
        <v>79</v>
      </c>
      <c r="C231" s="76" t="s">
        <v>21</v>
      </c>
      <c r="D231" s="28">
        <v>361.2</v>
      </c>
      <c r="E231" s="28">
        <v>43.1</v>
      </c>
      <c r="F231" s="28">
        <f t="shared" si="1"/>
        <v>11.932447397563678</v>
      </c>
      <c r="G231" s="33"/>
    </row>
    <row r="232" spans="1:7" ht="147.75" customHeight="1" x14ac:dyDescent="0.25">
      <c r="A232" s="58" t="s">
        <v>31</v>
      </c>
      <c r="B232" s="58" t="s">
        <v>56</v>
      </c>
      <c r="C232" s="76" t="s">
        <v>21</v>
      </c>
      <c r="D232" s="28">
        <v>1103.5999999999999</v>
      </c>
      <c r="E232" s="28">
        <v>524</v>
      </c>
      <c r="F232" s="28">
        <f t="shared" ref="F232:F348" si="12">E232/D232*100</f>
        <v>47.480971366437117</v>
      </c>
      <c r="G232" s="33"/>
    </row>
    <row r="233" spans="1:7" ht="52.5" customHeight="1" x14ac:dyDescent="0.25">
      <c r="A233" s="58" t="s">
        <v>32</v>
      </c>
      <c r="B233" s="58" t="s">
        <v>314</v>
      </c>
      <c r="C233" s="76" t="s">
        <v>21</v>
      </c>
      <c r="D233" s="28">
        <v>235.5</v>
      </c>
      <c r="E233" s="28">
        <v>0</v>
      </c>
      <c r="F233" s="28">
        <f t="shared" si="12"/>
        <v>0</v>
      </c>
      <c r="G233" s="33"/>
    </row>
    <row r="234" spans="1:7" ht="96.75" customHeight="1" x14ac:dyDescent="0.25">
      <c r="A234" s="58" t="s">
        <v>36</v>
      </c>
      <c r="B234" s="58" t="s">
        <v>132</v>
      </c>
      <c r="C234" s="76" t="s">
        <v>21</v>
      </c>
      <c r="D234" s="28">
        <v>1772.7</v>
      </c>
      <c r="E234" s="28">
        <v>673.1</v>
      </c>
      <c r="F234" s="28">
        <f t="shared" si="12"/>
        <v>37.97032774863203</v>
      </c>
      <c r="G234" s="33"/>
    </row>
    <row r="235" spans="1:7" ht="53.25" customHeight="1" x14ac:dyDescent="0.25">
      <c r="A235" s="58" t="s">
        <v>37</v>
      </c>
      <c r="B235" s="58" t="s">
        <v>161</v>
      </c>
      <c r="C235" s="76" t="s">
        <v>21</v>
      </c>
      <c r="D235" s="28">
        <v>1567.9</v>
      </c>
      <c r="E235" s="28">
        <v>0</v>
      </c>
      <c r="F235" s="28">
        <f t="shared" si="12"/>
        <v>0</v>
      </c>
      <c r="G235" s="33"/>
    </row>
    <row r="236" spans="1:7" ht="35.25" customHeight="1" x14ac:dyDescent="0.25">
      <c r="A236" s="89" t="s">
        <v>38</v>
      </c>
      <c r="B236" s="89" t="s">
        <v>345</v>
      </c>
      <c r="C236" s="76" t="s">
        <v>20</v>
      </c>
      <c r="D236" s="28">
        <v>1321.6</v>
      </c>
      <c r="E236" s="28">
        <v>0</v>
      </c>
      <c r="F236" s="28">
        <f t="shared" si="12"/>
        <v>0</v>
      </c>
      <c r="G236" s="33"/>
    </row>
    <row r="237" spans="1:7" ht="48.75" customHeight="1" x14ac:dyDescent="0.25">
      <c r="A237" s="90"/>
      <c r="B237" s="91"/>
      <c r="C237" s="76" t="s">
        <v>21</v>
      </c>
      <c r="D237" s="28">
        <v>233.2</v>
      </c>
      <c r="E237" s="28">
        <v>0</v>
      </c>
      <c r="F237" s="28">
        <f t="shared" si="12"/>
        <v>0</v>
      </c>
      <c r="G237" s="33"/>
    </row>
    <row r="238" spans="1:7" ht="50.25" customHeight="1" x14ac:dyDescent="0.25">
      <c r="A238" s="91"/>
      <c r="B238" s="56" t="s">
        <v>210</v>
      </c>
      <c r="C238" s="76" t="s">
        <v>21</v>
      </c>
      <c r="D238" s="28">
        <v>4200.1000000000004</v>
      </c>
      <c r="E238" s="28">
        <v>120.4</v>
      </c>
      <c r="F238" s="28">
        <f t="shared" si="12"/>
        <v>2.8665984143234682</v>
      </c>
      <c r="G238" s="33"/>
    </row>
    <row r="239" spans="1:7" ht="34.5" customHeight="1" x14ac:dyDescent="0.25">
      <c r="A239" s="112" t="s">
        <v>121</v>
      </c>
      <c r="B239" s="112"/>
      <c r="C239" s="39" t="s">
        <v>176</v>
      </c>
      <c r="D239" s="40">
        <f>SUM(D231:D238)</f>
        <v>10795.8</v>
      </c>
      <c r="E239" s="40">
        <f>SUM(E231:E238)</f>
        <v>1360.6000000000001</v>
      </c>
      <c r="F239" s="40">
        <f>E239/D239*100</f>
        <v>12.603049334000261</v>
      </c>
      <c r="G239" s="33"/>
    </row>
    <row r="240" spans="1:7" ht="18" customHeight="1" x14ac:dyDescent="0.25">
      <c r="A240" s="112"/>
      <c r="B240" s="112"/>
      <c r="C240" s="39" t="s">
        <v>20</v>
      </c>
      <c r="D240" s="40">
        <f>D236</f>
        <v>1321.6</v>
      </c>
      <c r="E240" s="40">
        <f>E236</f>
        <v>0</v>
      </c>
      <c r="F240" s="40">
        <f>E240/D240*100</f>
        <v>0</v>
      </c>
      <c r="G240" s="33"/>
    </row>
    <row r="241" spans="1:7" ht="20.25" customHeight="1" x14ac:dyDescent="0.25">
      <c r="A241" s="112"/>
      <c r="B241" s="112"/>
      <c r="C241" s="39" t="s">
        <v>21</v>
      </c>
      <c r="D241" s="40">
        <f>D231+D232+D233+D234+D235+D237+D238</f>
        <v>9474.2000000000007</v>
      </c>
      <c r="E241" s="40">
        <f>E231+E232+E233+E234+E235+E237+E238</f>
        <v>1360.6000000000001</v>
      </c>
      <c r="F241" s="40">
        <f>E241/D241*100</f>
        <v>14.361107006396317</v>
      </c>
      <c r="G241" s="33"/>
    </row>
    <row r="242" spans="1:7" ht="22.5" customHeight="1" x14ac:dyDescent="0.25">
      <c r="A242" s="107" t="s">
        <v>86</v>
      </c>
      <c r="B242" s="108"/>
      <c r="C242" s="108"/>
      <c r="D242" s="108"/>
      <c r="E242" s="108"/>
      <c r="F242" s="108"/>
      <c r="G242" s="33"/>
    </row>
    <row r="243" spans="1:7" ht="67.5" customHeight="1" x14ac:dyDescent="0.25">
      <c r="A243" s="58" t="s">
        <v>27</v>
      </c>
      <c r="B243" s="58" t="s">
        <v>78</v>
      </c>
      <c r="C243" s="76" t="s">
        <v>21</v>
      </c>
      <c r="D243" s="28">
        <v>430</v>
      </c>
      <c r="E243" s="28">
        <v>428.4</v>
      </c>
      <c r="F243" s="28">
        <f t="shared" si="12"/>
        <v>99.627906976744185</v>
      </c>
      <c r="G243" s="33"/>
    </row>
    <row r="244" spans="1:7" ht="52.5" customHeight="1" x14ac:dyDescent="0.25">
      <c r="A244" s="89" t="s">
        <v>33</v>
      </c>
      <c r="B244" s="58" t="s">
        <v>357</v>
      </c>
      <c r="C244" s="76" t="s">
        <v>21</v>
      </c>
      <c r="D244" s="28">
        <v>10</v>
      </c>
      <c r="E244" s="28">
        <v>0</v>
      </c>
      <c r="F244" s="28">
        <f t="shared" si="12"/>
        <v>0</v>
      </c>
      <c r="G244" s="33"/>
    </row>
    <row r="245" spans="1:7" ht="48" customHeight="1" x14ac:dyDescent="0.25">
      <c r="A245" s="91"/>
      <c r="B245" s="58" t="s">
        <v>358</v>
      </c>
      <c r="C245" s="76" t="s">
        <v>21</v>
      </c>
      <c r="D245" s="28">
        <v>10</v>
      </c>
      <c r="E245" s="28">
        <v>0</v>
      </c>
      <c r="F245" s="28">
        <f t="shared" si="12"/>
        <v>0</v>
      </c>
      <c r="G245" s="33"/>
    </row>
    <row r="246" spans="1:7" ht="49.5" customHeight="1" x14ac:dyDescent="0.25">
      <c r="A246" s="58" t="s">
        <v>30</v>
      </c>
      <c r="B246" s="58" t="s">
        <v>281</v>
      </c>
      <c r="C246" s="76" t="s">
        <v>21</v>
      </c>
      <c r="D246" s="28">
        <v>0</v>
      </c>
      <c r="E246" s="28">
        <v>0</v>
      </c>
      <c r="F246" s="28" t="e">
        <f t="shared" si="12"/>
        <v>#DIV/0!</v>
      </c>
      <c r="G246" s="33"/>
    </row>
    <row r="247" spans="1:7" ht="81.75" customHeight="1" x14ac:dyDescent="0.25">
      <c r="A247" s="106" t="s">
        <v>31</v>
      </c>
      <c r="B247" s="58" t="s">
        <v>58</v>
      </c>
      <c r="C247" s="76" t="s">
        <v>21</v>
      </c>
      <c r="D247" s="28">
        <v>223</v>
      </c>
      <c r="E247" s="28">
        <v>149.1</v>
      </c>
      <c r="F247" s="28">
        <f t="shared" si="12"/>
        <v>66.860986547085204</v>
      </c>
      <c r="G247" s="33"/>
    </row>
    <row r="248" spans="1:7" ht="53.25" customHeight="1" x14ac:dyDescent="0.25">
      <c r="A248" s="106"/>
      <c r="B248" s="58" t="s">
        <v>193</v>
      </c>
      <c r="C248" s="76" t="s">
        <v>21</v>
      </c>
      <c r="D248" s="28">
        <v>30</v>
      </c>
      <c r="E248" s="28">
        <v>0</v>
      </c>
      <c r="F248" s="28">
        <f t="shared" si="12"/>
        <v>0</v>
      </c>
      <c r="G248" s="33"/>
    </row>
    <row r="249" spans="1:7" ht="54" customHeight="1" x14ac:dyDescent="0.25">
      <c r="A249" s="58" t="s">
        <v>32</v>
      </c>
      <c r="B249" s="58" t="s">
        <v>317</v>
      </c>
      <c r="C249" s="76" t="s">
        <v>21</v>
      </c>
      <c r="D249" s="28">
        <v>200</v>
      </c>
      <c r="E249" s="28">
        <v>8.1999999999999993</v>
      </c>
      <c r="F249" s="28">
        <f t="shared" si="12"/>
        <v>4.0999999999999996</v>
      </c>
      <c r="G249" s="33"/>
    </row>
    <row r="250" spans="1:7" ht="147" customHeight="1" x14ac:dyDescent="0.25">
      <c r="A250" s="58" t="s">
        <v>36</v>
      </c>
      <c r="B250" s="58" t="s">
        <v>134</v>
      </c>
      <c r="C250" s="76" t="s">
        <v>21</v>
      </c>
      <c r="D250" s="28">
        <v>4760</v>
      </c>
      <c r="E250" s="28">
        <v>2376.6999999999998</v>
      </c>
      <c r="F250" s="28">
        <f t="shared" si="12"/>
        <v>49.930672268907564</v>
      </c>
      <c r="G250" s="33"/>
    </row>
    <row r="251" spans="1:7" ht="63" customHeight="1" x14ac:dyDescent="0.25">
      <c r="A251" s="89" t="s">
        <v>37</v>
      </c>
      <c r="B251" s="58" t="s">
        <v>159</v>
      </c>
      <c r="C251" s="76" t="s">
        <v>21</v>
      </c>
      <c r="D251" s="28">
        <v>10649.6</v>
      </c>
      <c r="E251" s="28">
        <v>0</v>
      </c>
      <c r="F251" s="28">
        <f t="shared" si="12"/>
        <v>0</v>
      </c>
      <c r="G251" s="33"/>
    </row>
    <row r="252" spans="1:7" ht="54" customHeight="1" x14ac:dyDescent="0.25">
      <c r="A252" s="91"/>
      <c r="B252" s="58" t="s">
        <v>265</v>
      </c>
      <c r="C252" s="76" t="s">
        <v>21</v>
      </c>
      <c r="D252" s="28">
        <v>76.7</v>
      </c>
      <c r="E252" s="28">
        <v>0</v>
      </c>
      <c r="F252" s="28">
        <f t="shared" si="12"/>
        <v>0</v>
      </c>
      <c r="G252" s="33"/>
    </row>
    <row r="253" spans="1:7" ht="48.75" customHeight="1" x14ac:dyDescent="0.25">
      <c r="A253" s="58" t="s">
        <v>38</v>
      </c>
      <c r="B253" s="58" t="s">
        <v>209</v>
      </c>
      <c r="C253" s="76" t="s">
        <v>21</v>
      </c>
      <c r="D253" s="28">
        <v>2152</v>
      </c>
      <c r="E253" s="28">
        <v>1250</v>
      </c>
      <c r="F253" s="28">
        <f t="shared" si="12"/>
        <v>58.085501858736052</v>
      </c>
      <c r="G253" s="33"/>
    </row>
    <row r="254" spans="1:7" ht="33" customHeight="1" x14ac:dyDescent="0.25">
      <c r="A254" s="112" t="s">
        <v>121</v>
      </c>
      <c r="B254" s="112"/>
      <c r="C254" s="39" t="s">
        <v>176</v>
      </c>
      <c r="D254" s="40">
        <f>SUM(D243:D253)</f>
        <v>18541.3</v>
      </c>
      <c r="E254" s="40">
        <f>SUM(E243:E253)</f>
        <v>4212.3999999999996</v>
      </c>
      <c r="F254" s="40">
        <f>E254/D254*100</f>
        <v>22.719011072578514</v>
      </c>
      <c r="G254" s="33"/>
    </row>
    <row r="255" spans="1:7" ht="27" customHeight="1" x14ac:dyDescent="0.25">
      <c r="A255" s="112"/>
      <c r="B255" s="112"/>
      <c r="C255" s="39" t="s">
        <v>21</v>
      </c>
      <c r="D255" s="40">
        <f>D243+D244+D245+D246+D247+D248+D249+D250+D251+D252+D253</f>
        <v>18541.3</v>
      </c>
      <c r="E255" s="40">
        <f>E243+E244+E245+E246+E247+E248+E249+E250+E251+E252+E253</f>
        <v>4212.3999999999996</v>
      </c>
      <c r="F255" s="40">
        <f>E255/D255*100</f>
        <v>22.719011072578514</v>
      </c>
      <c r="G255" s="33"/>
    </row>
    <row r="256" spans="1:7" ht="20.25" customHeight="1" x14ac:dyDescent="0.25">
      <c r="A256" s="107" t="s">
        <v>87</v>
      </c>
      <c r="B256" s="108"/>
      <c r="C256" s="108"/>
      <c r="D256" s="108"/>
      <c r="E256" s="108"/>
      <c r="F256" s="108"/>
      <c r="G256" s="33"/>
    </row>
    <row r="257" spans="1:7" ht="47.25" customHeight="1" x14ac:dyDescent="0.25">
      <c r="A257" s="89" t="s">
        <v>33</v>
      </c>
      <c r="B257" s="89" t="s">
        <v>334</v>
      </c>
      <c r="C257" s="76" t="s">
        <v>20</v>
      </c>
      <c r="D257" s="28">
        <v>3121.3</v>
      </c>
      <c r="E257" s="28">
        <v>0</v>
      </c>
      <c r="F257" s="28">
        <f t="shared" si="12"/>
        <v>0</v>
      </c>
      <c r="G257" s="33"/>
    </row>
    <row r="258" spans="1:7" ht="87" customHeight="1" x14ac:dyDescent="0.25">
      <c r="A258" s="90"/>
      <c r="B258" s="91"/>
      <c r="C258" s="76" t="s">
        <v>21</v>
      </c>
      <c r="D258" s="28">
        <v>59.4</v>
      </c>
      <c r="E258" s="28">
        <v>0</v>
      </c>
      <c r="F258" s="28">
        <f t="shared" si="12"/>
        <v>0</v>
      </c>
      <c r="G258" s="33"/>
    </row>
    <row r="259" spans="1:7" ht="36" customHeight="1" x14ac:dyDescent="0.25">
      <c r="A259" s="91"/>
      <c r="B259" s="57" t="s">
        <v>335</v>
      </c>
      <c r="C259" s="76" t="s">
        <v>21</v>
      </c>
      <c r="D259" s="28">
        <v>5.6</v>
      </c>
      <c r="E259" s="28">
        <v>5.6</v>
      </c>
      <c r="F259" s="28">
        <f t="shared" si="12"/>
        <v>100</v>
      </c>
      <c r="G259" s="33"/>
    </row>
    <row r="260" spans="1:7" ht="24" customHeight="1" x14ac:dyDescent="0.25">
      <c r="A260" s="89" t="s">
        <v>32</v>
      </c>
      <c r="B260" s="106" t="s">
        <v>339</v>
      </c>
      <c r="C260" s="43" t="s">
        <v>20</v>
      </c>
      <c r="D260" s="49">
        <v>3851.9</v>
      </c>
      <c r="E260" s="49">
        <v>0</v>
      </c>
      <c r="F260" s="49">
        <f t="shared" si="12"/>
        <v>0</v>
      </c>
      <c r="G260" s="33"/>
    </row>
    <row r="261" spans="1:7" ht="27.75" customHeight="1" x14ac:dyDescent="0.25">
      <c r="A261" s="90"/>
      <c r="B261" s="106"/>
      <c r="C261" s="76" t="s">
        <v>21</v>
      </c>
      <c r="D261" s="28">
        <v>245.9</v>
      </c>
      <c r="E261" s="28">
        <v>0</v>
      </c>
      <c r="F261" s="49">
        <f t="shared" si="12"/>
        <v>0</v>
      </c>
      <c r="G261" s="33"/>
    </row>
    <row r="262" spans="1:7" ht="34.5" customHeight="1" x14ac:dyDescent="0.25">
      <c r="A262" s="91"/>
      <c r="B262" s="58" t="s">
        <v>315</v>
      </c>
      <c r="C262" s="76" t="s">
        <v>21</v>
      </c>
      <c r="D262" s="28">
        <v>7.4</v>
      </c>
      <c r="E262" s="28">
        <v>7.4</v>
      </c>
      <c r="F262" s="28">
        <f>E262/D262*100</f>
        <v>100</v>
      </c>
      <c r="G262" s="33"/>
    </row>
    <row r="263" spans="1:7" ht="34.5" customHeight="1" x14ac:dyDescent="0.25">
      <c r="A263" s="89" t="s">
        <v>37</v>
      </c>
      <c r="B263" s="89" t="s">
        <v>353</v>
      </c>
      <c r="C263" s="76" t="s">
        <v>20</v>
      </c>
      <c r="D263" s="28">
        <v>389.3</v>
      </c>
      <c r="E263" s="28">
        <v>389.3</v>
      </c>
      <c r="F263" s="28">
        <f t="shared" ref="F263" si="13">E263/D263*100</f>
        <v>100</v>
      </c>
      <c r="G263" s="33"/>
    </row>
    <row r="264" spans="1:7" ht="32.25" customHeight="1" x14ac:dyDescent="0.25">
      <c r="A264" s="90"/>
      <c r="B264" s="91"/>
      <c r="C264" s="76" t="s">
        <v>21</v>
      </c>
      <c r="D264" s="28">
        <v>363.6</v>
      </c>
      <c r="E264" s="28">
        <v>363.6</v>
      </c>
      <c r="F264" s="28">
        <f t="shared" si="12"/>
        <v>100</v>
      </c>
      <c r="G264" s="33"/>
    </row>
    <row r="265" spans="1:7" ht="36" customHeight="1" x14ac:dyDescent="0.25">
      <c r="A265" s="91"/>
      <c r="B265" s="58" t="s">
        <v>330</v>
      </c>
      <c r="C265" s="76" t="s">
        <v>21</v>
      </c>
      <c r="D265" s="28">
        <v>5077.3</v>
      </c>
      <c r="E265" s="28">
        <v>0</v>
      </c>
      <c r="F265" s="28">
        <f t="shared" si="12"/>
        <v>0</v>
      </c>
      <c r="G265" s="33"/>
    </row>
    <row r="266" spans="1:7" ht="34.5" customHeight="1" x14ac:dyDescent="0.25">
      <c r="A266" s="112" t="s">
        <v>121</v>
      </c>
      <c r="B266" s="112"/>
      <c r="C266" s="39" t="s">
        <v>176</v>
      </c>
      <c r="D266" s="40">
        <f>D257+D258+D259+D260+D261+D262+D263+D264+D265</f>
        <v>13121.7</v>
      </c>
      <c r="E266" s="40">
        <f>E257+E258+E259+E260+E261+E262+E263+E264+E265</f>
        <v>765.90000000000009</v>
      </c>
      <c r="F266" s="40">
        <f>E266/D266*100</f>
        <v>5.8368961338850918</v>
      </c>
      <c r="G266" s="33"/>
    </row>
    <row r="267" spans="1:7" ht="34.5" customHeight="1" x14ac:dyDescent="0.25">
      <c r="A267" s="112"/>
      <c r="B267" s="112"/>
      <c r="C267" s="39" t="s">
        <v>177</v>
      </c>
      <c r="D267" s="40">
        <v>0</v>
      </c>
      <c r="E267" s="40">
        <v>0</v>
      </c>
      <c r="F267" s="40">
        <v>0</v>
      </c>
      <c r="G267" s="33"/>
    </row>
    <row r="268" spans="1:7" ht="22.5" customHeight="1" x14ac:dyDescent="0.25">
      <c r="A268" s="112"/>
      <c r="B268" s="112"/>
      <c r="C268" s="39" t="s">
        <v>20</v>
      </c>
      <c r="D268" s="40">
        <f>D257+D260+D263</f>
        <v>7362.5000000000009</v>
      </c>
      <c r="E268" s="40">
        <f>E257+E260+E263</f>
        <v>389.3</v>
      </c>
      <c r="F268" s="40">
        <f t="shared" ref="F268:F269" si="14">E268/D268*100</f>
        <v>5.2876061120543287</v>
      </c>
      <c r="G268" s="33"/>
    </row>
    <row r="269" spans="1:7" ht="22.5" customHeight="1" x14ac:dyDescent="0.25">
      <c r="A269" s="112"/>
      <c r="B269" s="112"/>
      <c r="C269" s="39" t="s">
        <v>21</v>
      </c>
      <c r="D269" s="40">
        <f>D258+D259+D261+D262+D264+D265</f>
        <v>5759.2</v>
      </c>
      <c r="E269" s="40">
        <f>E258+E259+E261+E262+E264+E265</f>
        <v>376.6</v>
      </c>
      <c r="F269" s="40">
        <f t="shared" si="14"/>
        <v>6.539102653146271</v>
      </c>
      <c r="G269" s="33"/>
    </row>
    <row r="270" spans="1:7" ht="21.75" customHeight="1" x14ac:dyDescent="0.25">
      <c r="A270" s="107" t="s">
        <v>82</v>
      </c>
      <c r="B270" s="108"/>
      <c r="C270" s="108"/>
      <c r="D270" s="108"/>
      <c r="E270" s="108"/>
      <c r="F270" s="108"/>
      <c r="G270" s="33"/>
    </row>
    <row r="271" spans="1:7" ht="36" customHeight="1" x14ac:dyDescent="0.25">
      <c r="A271" s="58" t="s">
        <v>27</v>
      </c>
      <c r="B271" s="58" t="s">
        <v>74</v>
      </c>
      <c r="C271" s="76" t="s">
        <v>21</v>
      </c>
      <c r="D271" s="28">
        <v>60</v>
      </c>
      <c r="E271" s="28">
        <v>8</v>
      </c>
      <c r="F271" s="28">
        <f t="shared" ref="F271:F281" si="15">E271/D271*100</f>
        <v>13.333333333333334</v>
      </c>
      <c r="G271" s="33"/>
    </row>
    <row r="272" spans="1:7" ht="52.5" customHeight="1" x14ac:dyDescent="0.25">
      <c r="A272" s="58" t="s">
        <v>28</v>
      </c>
      <c r="B272" s="58" t="s">
        <v>92</v>
      </c>
      <c r="C272" s="76" t="s">
        <v>21</v>
      </c>
      <c r="D272" s="28">
        <v>110</v>
      </c>
      <c r="E272" s="28">
        <v>102.9</v>
      </c>
      <c r="F272" s="28">
        <f t="shared" si="15"/>
        <v>93.545454545454561</v>
      </c>
      <c r="G272" s="33"/>
    </row>
    <row r="273" spans="1:7" ht="33.75" customHeight="1" x14ac:dyDescent="0.25">
      <c r="A273" s="58" t="s">
        <v>29</v>
      </c>
      <c r="B273" s="58" t="s">
        <v>102</v>
      </c>
      <c r="C273" s="76" t="s">
        <v>21</v>
      </c>
      <c r="D273" s="28">
        <v>181.7</v>
      </c>
      <c r="E273" s="28">
        <v>157.4</v>
      </c>
      <c r="F273" s="28">
        <f t="shared" si="15"/>
        <v>86.626307099614763</v>
      </c>
      <c r="G273" s="33"/>
    </row>
    <row r="274" spans="1:7" ht="34.5" customHeight="1" x14ac:dyDescent="0.25">
      <c r="A274" s="58" t="s">
        <v>33</v>
      </c>
      <c r="B274" s="58" t="s">
        <v>260</v>
      </c>
      <c r="C274" s="76" t="s">
        <v>21</v>
      </c>
      <c r="D274" s="28">
        <v>304.60000000000002</v>
      </c>
      <c r="E274" s="28">
        <v>304.60000000000002</v>
      </c>
      <c r="F274" s="28">
        <f t="shared" si="15"/>
        <v>100</v>
      </c>
      <c r="G274" s="33"/>
    </row>
    <row r="275" spans="1:7" ht="98.25" customHeight="1" x14ac:dyDescent="0.25">
      <c r="A275" s="58" t="s">
        <v>30</v>
      </c>
      <c r="B275" s="58" t="s">
        <v>283</v>
      </c>
      <c r="C275" s="76" t="s">
        <v>21</v>
      </c>
      <c r="D275" s="28">
        <v>45.4</v>
      </c>
      <c r="E275" s="28">
        <v>32.200000000000003</v>
      </c>
      <c r="F275" s="28">
        <f t="shared" si="15"/>
        <v>70.925110132158594</v>
      </c>
      <c r="G275" s="33"/>
    </row>
    <row r="276" spans="1:7" ht="67.5" customHeight="1" x14ac:dyDescent="0.25">
      <c r="A276" s="58" t="s">
        <v>31</v>
      </c>
      <c r="B276" s="58" t="s">
        <v>59</v>
      </c>
      <c r="C276" s="76" t="s">
        <v>21</v>
      </c>
      <c r="D276" s="28">
        <v>23.4</v>
      </c>
      <c r="E276" s="28">
        <v>19.600000000000001</v>
      </c>
      <c r="F276" s="28">
        <f t="shared" si="15"/>
        <v>83.760683760683776</v>
      </c>
      <c r="G276" s="33"/>
    </row>
    <row r="277" spans="1:7" ht="84" customHeight="1" x14ac:dyDescent="0.25">
      <c r="A277" s="58" t="s">
        <v>34</v>
      </c>
      <c r="B277" s="58" t="s">
        <v>115</v>
      </c>
      <c r="C277" s="76" t="s">
        <v>21</v>
      </c>
      <c r="D277" s="28">
        <v>83.8</v>
      </c>
      <c r="E277" s="28">
        <v>63.8</v>
      </c>
      <c r="F277" s="28">
        <f t="shared" si="15"/>
        <v>76.133651551312653</v>
      </c>
      <c r="G277" s="33"/>
    </row>
    <row r="278" spans="1:7" ht="43.5" customHeight="1" x14ac:dyDescent="0.25">
      <c r="A278" s="58" t="s">
        <v>35</v>
      </c>
      <c r="B278" s="58" t="s">
        <v>236</v>
      </c>
      <c r="C278" s="76" t="s">
        <v>21</v>
      </c>
      <c r="D278" s="28">
        <v>211.9</v>
      </c>
      <c r="E278" s="28">
        <v>211.9</v>
      </c>
      <c r="F278" s="28">
        <f t="shared" si="15"/>
        <v>100</v>
      </c>
      <c r="G278" s="33"/>
    </row>
    <row r="279" spans="1:7" ht="33.75" customHeight="1" x14ac:dyDescent="0.25">
      <c r="A279" s="58" t="s">
        <v>36</v>
      </c>
      <c r="B279" s="58" t="s">
        <v>136</v>
      </c>
      <c r="C279" s="76" t="s">
        <v>21</v>
      </c>
      <c r="D279" s="28">
        <v>437</v>
      </c>
      <c r="E279" s="28">
        <v>437</v>
      </c>
      <c r="F279" s="28">
        <f t="shared" si="15"/>
        <v>100</v>
      </c>
      <c r="G279" s="33"/>
    </row>
    <row r="280" spans="1:7" ht="65.25" customHeight="1" x14ac:dyDescent="0.25">
      <c r="A280" s="58" t="s">
        <v>37</v>
      </c>
      <c r="B280" s="58" t="s">
        <v>164</v>
      </c>
      <c r="C280" s="76" t="s">
        <v>21</v>
      </c>
      <c r="D280" s="28">
        <v>4073.4</v>
      </c>
      <c r="E280" s="28">
        <v>2866.1</v>
      </c>
      <c r="F280" s="28">
        <f t="shared" si="15"/>
        <v>70.36136888103303</v>
      </c>
      <c r="G280" s="33"/>
    </row>
    <row r="281" spans="1:7" ht="48.75" customHeight="1" x14ac:dyDescent="0.25">
      <c r="A281" s="58" t="s">
        <v>38</v>
      </c>
      <c r="B281" s="58" t="s">
        <v>213</v>
      </c>
      <c r="C281" s="76" t="s">
        <v>21</v>
      </c>
      <c r="D281" s="28">
        <v>124.9</v>
      </c>
      <c r="E281" s="28"/>
      <c r="F281" s="28">
        <f t="shared" si="15"/>
        <v>0</v>
      </c>
      <c r="G281" s="33"/>
    </row>
    <row r="282" spans="1:7" ht="38.25" customHeight="1" x14ac:dyDescent="0.25">
      <c r="A282" s="112" t="s">
        <v>121</v>
      </c>
      <c r="B282" s="112"/>
      <c r="C282" s="39" t="s">
        <v>176</v>
      </c>
      <c r="D282" s="40">
        <f>SUM(D271:D281)</f>
        <v>5656.0999999999995</v>
      </c>
      <c r="E282" s="40">
        <f>SUM(E271:E281)</f>
        <v>4203.5</v>
      </c>
      <c r="F282" s="40">
        <f>E282/D282*100</f>
        <v>74.317992963349312</v>
      </c>
      <c r="G282" s="33"/>
    </row>
    <row r="283" spans="1:7" ht="28.5" customHeight="1" x14ac:dyDescent="0.25">
      <c r="A283" s="112"/>
      <c r="B283" s="112"/>
      <c r="C283" s="39" t="s">
        <v>21</v>
      </c>
      <c r="D283" s="40">
        <f>D271+D272+D273+D274+D275+D276+D277+D278+D279+D280+D281</f>
        <v>5656.0999999999995</v>
      </c>
      <c r="E283" s="40">
        <f>E271+E272+E273+E274+E275+E276+E277+E278+E279+E280+E281</f>
        <v>4203.5</v>
      </c>
      <c r="F283" s="40">
        <f>E283/D283*100</f>
        <v>74.317992963349312</v>
      </c>
      <c r="G283" s="33"/>
    </row>
    <row r="284" spans="1:7" ht="24" customHeight="1" x14ac:dyDescent="0.25">
      <c r="A284" s="107" t="s">
        <v>187</v>
      </c>
      <c r="B284" s="108"/>
      <c r="C284" s="108"/>
      <c r="D284" s="108"/>
      <c r="E284" s="108"/>
      <c r="F284" s="108"/>
      <c r="G284" s="33"/>
    </row>
    <row r="285" spans="1:7" ht="21.75" customHeight="1" x14ac:dyDescent="0.25">
      <c r="A285" s="106" t="s">
        <v>27</v>
      </c>
      <c r="B285" s="106" t="s">
        <v>170</v>
      </c>
      <c r="C285" s="76" t="s">
        <v>20</v>
      </c>
      <c r="D285" s="28">
        <v>2291.1</v>
      </c>
      <c r="E285" s="28">
        <v>1435.6</v>
      </c>
      <c r="F285" s="28">
        <f t="shared" si="12"/>
        <v>62.659857710270174</v>
      </c>
      <c r="G285" s="33"/>
    </row>
    <row r="286" spans="1:7" ht="34.5" customHeight="1" x14ac:dyDescent="0.25">
      <c r="A286" s="106"/>
      <c r="B286" s="106"/>
      <c r="C286" s="76" t="s">
        <v>21</v>
      </c>
      <c r="D286" s="28">
        <v>941.6</v>
      </c>
      <c r="E286" s="62">
        <v>589.20000000000005</v>
      </c>
      <c r="F286" s="28">
        <f t="shared" si="12"/>
        <v>62.574341546304169</v>
      </c>
      <c r="G286" s="33"/>
    </row>
    <row r="287" spans="1:7" ht="52.5" customHeight="1" x14ac:dyDescent="0.25">
      <c r="A287" s="106"/>
      <c r="B287" s="58" t="s">
        <v>75</v>
      </c>
      <c r="C287" s="76" t="s">
        <v>21</v>
      </c>
      <c r="D287" s="28">
        <v>2203.3000000000002</v>
      </c>
      <c r="E287" s="62">
        <v>1712.4</v>
      </c>
      <c r="F287" s="28">
        <f t="shared" si="12"/>
        <v>77.719783960423001</v>
      </c>
      <c r="G287" s="33"/>
    </row>
    <row r="288" spans="1:7" ht="52.5" customHeight="1" x14ac:dyDescent="0.25">
      <c r="A288" s="106"/>
      <c r="B288" s="58" t="s">
        <v>70</v>
      </c>
      <c r="C288" s="76" t="s">
        <v>21</v>
      </c>
      <c r="D288" s="28">
        <v>199.1</v>
      </c>
      <c r="E288" s="28">
        <v>199.1</v>
      </c>
      <c r="F288" s="28">
        <f t="shared" si="12"/>
        <v>100</v>
      </c>
      <c r="G288" s="33"/>
    </row>
    <row r="289" spans="1:7" ht="51" customHeight="1" x14ac:dyDescent="0.25">
      <c r="A289" s="106"/>
      <c r="B289" s="58" t="s">
        <v>81</v>
      </c>
      <c r="C289" s="76" t="s">
        <v>21</v>
      </c>
      <c r="D289" s="28">
        <v>50</v>
      </c>
      <c r="E289" s="28">
        <v>7.1</v>
      </c>
      <c r="F289" s="28">
        <f t="shared" si="12"/>
        <v>14.2</v>
      </c>
      <c r="G289" s="33"/>
    </row>
    <row r="290" spans="1:7" ht="22.5" customHeight="1" x14ac:dyDescent="0.25">
      <c r="A290" s="89" t="s">
        <v>28</v>
      </c>
      <c r="B290" s="106" t="s">
        <v>178</v>
      </c>
      <c r="C290" s="76" t="s">
        <v>20</v>
      </c>
      <c r="D290" s="28">
        <v>4462.1000000000004</v>
      </c>
      <c r="E290" s="28">
        <v>3304.9</v>
      </c>
      <c r="F290" s="28">
        <f t="shared" ref="F290:F291" si="16">E290/D290*100</f>
        <v>74.066022724726025</v>
      </c>
      <c r="G290" s="33"/>
    </row>
    <row r="291" spans="1:7" ht="24.75" customHeight="1" x14ac:dyDescent="0.25">
      <c r="A291" s="90"/>
      <c r="B291" s="106"/>
      <c r="C291" s="76" t="s">
        <v>21</v>
      </c>
      <c r="D291" s="28">
        <v>2101</v>
      </c>
      <c r="E291" s="28">
        <v>1555.2</v>
      </c>
      <c r="F291" s="28">
        <f t="shared" si="16"/>
        <v>74.021894336030471</v>
      </c>
      <c r="G291" s="33"/>
    </row>
    <row r="292" spans="1:7" ht="35.25" customHeight="1" x14ac:dyDescent="0.25">
      <c r="A292" s="90"/>
      <c r="B292" s="89" t="s">
        <v>93</v>
      </c>
      <c r="C292" s="76" t="s">
        <v>20</v>
      </c>
      <c r="D292" s="28">
        <v>550</v>
      </c>
      <c r="E292" s="28">
        <v>550</v>
      </c>
      <c r="F292" s="28">
        <f t="shared" si="12"/>
        <v>100</v>
      </c>
      <c r="G292" s="33"/>
    </row>
    <row r="293" spans="1:7" ht="48" customHeight="1" x14ac:dyDescent="0.25">
      <c r="A293" s="91"/>
      <c r="B293" s="91"/>
      <c r="C293" s="76" t="s">
        <v>21</v>
      </c>
      <c r="D293" s="28">
        <v>6895.9</v>
      </c>
      <c r="E293" s="28">
        <v>5552.6</v>
      </c>
      <c r="F293" s="28">
        <f t="shared" ref="F293" si="17">E293/D293*100</f>
        <v>80.520309169216503</v>
      </c>
      <c r="G293" s="33"/>
    </row>
    <row r="294" spans="1:7" ht="31.5" customHeight="1" x14ac:dyDescent="0.25">
      <c r="A294" s="106" t="s">
        <v>29</v>
      </c>
      <c r="B294" s="106" t="s">
        <v>195</v>
      </c>
      <c r="C294" s="76" t="s">
        <v>20</v>
      </c>
      <c r="D294" s="28">
        <v>2837</v>
      </c>
      <c r="E294" s="28">
        <v>2068.6999999999998</v>
      </c>
      <c r="F294" s="28">
        <f t="shared" si="12"/>
        <v>72.918575960521665</v>
      </c>
      <c r="G294" s="33"/>
    </row>
    <row r="295" spans="1:7" ht="54.75" customHeight="1" x14ac:dyDescent="0.25">
      <c r="A295" s="106"/>
      <c r="B295" s="106"/>
      <c r="C295" s="76" t="s">
        <v>21</v>
      </c>
      <c r="D295" s="28">
        <v>981.2</v>
      </c>
      <c r="E295" s="28">
        <v>715.6</v>
      </c>
      <c r="F295" s="28">
        <f t="shared" si="12"/>
        <v>72.931104769669787</v>
      </c>
      <c r="G295" s="33"/>
    </row>
    <row r="296" spans="1:7" ht="54.75" customHeight="1" x14ac:dyDescent="0.25">
      <c r="A296" s="106"/>
      <c r="B296" s="58" t="s">
        <v>98</v>
      </c>
      <c r="C296" s="76" t="s">
        <v>21</v>
      </c>
      <c r="D296" s="28">
        <v>2951</v>
      </c>
      <c r="E296" s="28">
        <v>2513.8000000000002</v>
      </c>
      <c r="F296" s="28">
        <f t="shared" si="12"/>
        <v>85.184683158251445</v>
      </c>
      <c r="G296" s="33"/>
    </row>
    <row r="297" spans="1:7" ht="82.5" customHeight="1" x14ac:dyDescent="0.25">
      <c r="A297" s="106"/>
      <c r="B297" s="78" t="s">
        <v>105</v>
      </c>
      <c r="C297" s="76" t="s">
        <v>21</v>
      </c>
      <c r="D297" s="28">
        <v>61</v>
      </c>
      <c r="E297" s="28">
        <v>61</v>
      </c>
      <c r="F297" s="28">
        <f t="shared" si="12"/>
        <v>100</v>
      </c>
      <c r="G297" s="33"/>
    </row>
    <row r="298" spans="1:7" ht="24.75" customHeight="1" x14ac:dyDescent="0.25">
      <c r="A298" s="89" t="s">
        <v>33</v>
      </c>
      <c r="B298" s="106" t="s">
        <v>244</v>
      </c>
      <c r="C298" s="76" t="s">
        <v>20</v>
      </c>
      <c r="D298" s="62">
        <v>3952.9</v>
      </c>
      <c r="E298" s="62">
        <v>2574.6999999999998</v>
      </c>
      <c r="F298" s="28">
        <f t="shared" si="12"/>
        <v>65.134458245844812</v>
      </c>
      <c r="G298" s="33"/>
    </row>
    <row r="299" spans="1:7" ht="29.25" customHeight="1" x14ac:dyDescent="0.25">
      <c r="A299" s="90"/>
      <c r="B299" s="106"/>
      <c r="C299" s="76" t="s">
        <v>21</v>
      </c>
      <c r="D299" s="62">
        <v>1214</v>
      </c>
      <c r="E299" s="62">
        <v>910.5</v>
      </c>
      <c r="F299" s="62">
        <f t="shared" si="12"/>
        <v>75</v>
      </c>
      <c r="G299" s="33"/>
    </row>
    <row r="300" spans="1:7" ht="27" customHeight="1" x14ac:dyDescent="0.25">
      <c r="A300" s="90"/>
      <c r="B300" s="89" t="s">
        <v>243</v>
      </c>
      <c r="C300" s="76" t="s">
        <v>20</v>
      </c>
      <c r="D300" s="62">
        <v>530</v>
      </c>
      <c r="E300" s="62">
        <v>530</v>
      </c>
      <c r="F300" s="28">
        <f t="shared" si="12"/>
        <v>100</v>
      </c>
      <c r="G300" s="33"/>
    </row>
    <row r="301" spans="1:7" ht="22.5" customHeight="1" x14ac:dyDescent="0.25">
      <c r="A301" s="90"/>
      <c r="B301" s="90"/>
      <c r="C301" s="76" t="s">
        <v>21</v>
      </c>
      <c r="D301" s="62">
        <v>23.9</v>
      </c>
      <c r="E301" s="62">
        <v>23.9</v>
      </c>
      <c r="F301" s="28">
        <f t="shared" si="12"/>
        <v>100</v>
      </c>
      <c r="G301" s="33"/>
    </row>
    <row r="302" spans="1:7" ht="39" customHeight="1" x14ac:dyDescent="0.25">
      <c r="A302" s="90"/>
      <c r="B302" s="91"/>
      <c r="C302" s="76" t="s">
        <v>21</v>
      </c>
      <c r="D302" s="62">
        <f>7948.6-D299-D301</f>
        <v>6710.7000000000007</v>
      </c>
      <c r="E302" s="62">
        <f>4925.2-E299-E301</f>
        <v>3990.7999999999997</v>
      </c>
      <c r="F302" s="28">
        <f t="shared" ref="F302" si="18">E302/D302*100</f>
        <v>59.469205895063091</v>
      </c>
      <c r="G302" s="33"/>
    </row>
    <row r="303" spans="1:7" ht="55.5" customHeight="1" x14ac:dyDescent="0.25">
      <c r="A303" s="91"/>
      <c r="B303" s="78" t="s">
        <v>263</v>
      </c>
      <c r="C303" s="76" t="s">
        <v>21</v>
      </c>
      <c r="D303" s="28">
        <v>90</v>
      </c>
      <c r="E303" s="28">
        <v>80</v>
      </c>
      <c r="F303" s="28">
        <f t="shared" si="12"/>
        <v>88.888888888888886</v>
      </c>
      <c r="G303" s="33"/>
    </row>
    <row r="304" spans="1:7" ht="27" customHeight="1" x14ac:dyDescent="0.25">
      <c r="A304" s="106" t="s">
        <v>30</v>
      </c>
      <c r="B304" s="89" t="s">
        <v>350</v>
      </c>
      <c r="C304" s="76" t="s">
        <v>20</v>
      </c>
      <c r="D304" s="28">
        <v>3976.1</v>
      </c>
      <c r="E304" s="28">
        <v>2542.9</v>
      </c>
      <c r="F304" s="28">
        <f t="shared" ref="F304:F307" si="19">E304/D304*100</f>
        <v>63.954628907723652</v>
      </c>
      <c r="G304" s="33"/>
    </row>
    <row r="305" spans="1:7" ht="24" customHeight="1" x14ac:dyDescent="0.25">
      <c r="A305" s="106"/>
      <c r="B305" s="90"/>
      <c r="C305" s="76" t="s">
        <v>21</v>
      </c>
      <c r="D305" s="28">
        <v>1172.4000000000001</v>
      </c>
      <c r="E305" s="28">
        <v>751</v>
      </c>
      <c r="F305" s="28">
        <f t="shared" si="19"/>
        <v>64.056635960423051</v>
      </c>
      <c r="G305" s="33"/>
    </row>
    <row r="306" spans="1:7" ht="23.25" customHeight="1" x14ac:dyDescent="0.25">
      <c r="A306" s="106"/>
      <c r="B306" s="90"/>
      <c r="C306" s="76" t="s">
        <v>20</v>
      </c>
      <c r="D306" s="28">
        <v>28</v>
      </c>
      <c r="E306" s="28">
        <v>28</v>
      </c>
      <c r="F306" s="28">
        <f t="shared" si="19"/>
        <v>100</v>
      </c>
      <c r="G306" s="33"/>
    </row>
    <row r="307" spans="1:7" ht="26.25" customHeight="1" x14ac:dyDescent="0.25">
      <c r="A307" s="106"/>
      <c r="B307" s="91"/>
      <c r="C307" s="76" t="s">
        <v>21</v>
      </c>
      <c r="D307" s="28">
        <v>3.5</v>
      </c>
      <c r="E307" s="28">
        <v>3.5</v>
      </c>
      <c r="F307" s="28">
        <f t="shared" si="19"/>
        <v>100</v>
      </c>
      <c r="G307" s="33"/>
    </row>
    <row r="308" spans="1:7" ht="53.25" customHeight="1" x14ac:dyDescent="0.25">
      <c r="A308" s="106"/>
      <c r="B308" s="58" t="s">
        <v>284</v>
      </c>
      <c r="C308" s="76" t="s">
        <v>21</v>
      </c>
      <c r="D308" s="28">
        <v>5380</v>
      </c>
      <c r="E308" s="28">
        <v>4030.6</v>
      </c>
      <c r="F308" s="28">
        <f>E308/D308*100</f>
        <v>74.918215613382898</v>
      </c>
      <c r="G308" s="33"/>
    </row>
    <row r="309" spans="1:7" ht="33" customHeight="1" x14ac:dyDescent="0.25">
      <c r="A309" s="106"/>
      <c r="B309" s="106" t="s">
        <v>351</v>
      </c>
      <c r="C309" s="76" t="s">
        <v>20</v>
      </c>
      <c r="D309" s="28">
        <v>34.6</v>
      </c>
      <c r="E309" s="28">
        <v>34.6</v>
      </c>
      <c r="F309" s="28">
        <f t="shared" si="12"/>
        <v>100</v>
      </c>
      <c r="G309" s="33"/>
    </row>
    <row r="310" spans="1:7" ht="35.25" customHeight="1" x14ac:dyDescent="0.25">
      <c r="A310" s="106"/>
      <c r="B310" s="106"/>
      <c r="C310" s="76" t="s">
        <v>21</v>
      </c>
      <c r="D310" s="28">
        <v>10.3</v>
      </c>
      <c r="E310" s="28">
        <v>10.3</v>
      </c>
      <c r="F310" s="28">
        <f t="shared" si="12"/>
        <v>100</v>
      </c>
      <c r="G310" s="33"/>
    </row>
    <row r="311" spans="1:7" ht="95.25" customHeight="1" x14ac:dyDescent="0.25">
      <c r="A311" s="106"/>
      <c r="B311" s="58" t="s">
        <v>322</v>
      </c>
      <c r="C311" s="76" t="s">
        <v>21</v>
      </c>
      <c r="D311" s="28">
        <v>134.80000000000001</v>
      </c>
      <c r="E311" s="28">
        <v>134.80000000000001</v>
      </c>
      <c r="F311" s="28">
        <f t="shared" si="12"/>
        <v>100</v>
      </c>
      <c r="G311" s="33"/>
    </row>
    <row r="312" spans="1:7" ht="63" customHeight="1" x14ac:dyDescent="0.25">
      <c r="A312" s="106"/>
      <c r="B312" s="58" t="s">
        <v>285</v>
      </c>
      <c r="C312" s="76" t="s">
        <v>21</v>
      </c>
      <c r="D312" s="28">
        <v>67.5</v>
      </c>
      <c r="E312" s="28">
        <v>67.5</v>
      </c>
      <c r="F312" s="28">
        <f t="shared" si="12"/>
        <v>100</v>
      </c>
      <c r="G312" s="33"/>
    </row>
    <row r="313" spans="1:7" ht="21.75" customHeight="1" x14ac:dyDescent="0.25">
      <c r="A313" s="106" t="s">
        <v>31</v>
      </c>
      <c r="B313" s="106" t="s">
        <v>179</v>
      </c>
      <c r="C313" s="76" t="s">
        <v>20</v>
      </c>
      <c r="D313" s="28">
        <v>3936.2</v>
      </c>
      <c r="E313" s="28">
        <v>2952.2</v>
      </c>
      <c r="F313" s="28">
        <f t="shared" si="12"/>
        <v>75.001270260657478</v>
      </c>
      <c r="G313" s="33"/>
    </row>
    <row r="314" spans="1:7" ht="30.75" customHeight="1" x14ac:dyDescent="0.25">
      <c r="A314" s="106"/>
      <c r="B314" s="106"/>
      <c r="C314" s="76" t="s">
        <v>21</v>
      </c>
      <c r="D314" s="28">
        <v>1029.3</v>
      </c>
      <c r="E314" s="28">
        <v>770.6</v>
      </c>
      <c r="F314" s="28">
        <f t="shared" si="12"/>
        <v>74.866414067813082</v>
      </c>
      <c r="G314" s="33"/>
    </row>
    <row r="315" spans="1:7" ht="37.5" customHeight="1" x14ac:dyDescent="0.25">
      <c r="A315" s="106"/>
      <c r="B315" s="56" t="s">
        <v>39</v>
      </c>
      <c r="C315" s="76" t="s">
        <v>20</v>
      </c>
      <c r="D315" s="28"/>
      <c r="E315" s="28"/>
      <c r="F315" s="28" t="e">
        <f t="shared" ref="F315:F316" si="20">E315/D315*100</f>
        <v>#DIV/0!</v>
      </c>
      <c r="G315" s="33"/>
    </row>
    <row r="316" spans="1:7" ht="48.75" customHeight="1" x14ac:dyDescent="0.25">
      <c r="A316" s="106"/>
      <c r="B316" s="56" t="s">
        <v>39</v>
      </c>
      <c r="C316" s="76" t="s">
        <v>21</v>
      </c>
      <c r="D316" s="28">
        <v>4802</v>
      </c>
      <c r="E316" s="28">
        <f>3225.7+15+30</f>
        <v>3270.7</v>
      </c>
      <c r="F316" s="28">
        <f t="shared" si="20"/>
        <v>68.111203665139513</v>
      </c>
      <c r="G316" s="33"/>
    </row>
    <row r="317" spans="1:7" ht="54" customHeight="1" x14ac:dyDescent="0.25">
      <c r="A317" s="106"/>
      <c r="B317" s="58" t="s">
        <v>174</v>
      </c>
      <c r="C317" s="76" t="s">
        <v>21</v>
      </c>
      <c r="D317" s="28">
        <v>264.10000000000002</v>
      </c>
      <c r="E317" s="28">
        <v>264.10000000000002</v>
      </c>
      <c r="F317" s="28">
        <f t="shared" si="12"/>
        <v>100</v>
      </c>
      <c r="G317" s="33"/>
    </row>
    <row r="318" spans="1:7" ht="24" customHeight="1" x14ac:dyDescent="0.25">
      <c r="A318" s="106" t="s">
        <v>32</v>
      </c>
      <c r="B318" s="106" t="s">
        <v>180</v>
      </c>
      <c r="C318" s="76" t="s">
        <v>20</v>
      </c>
      <c r="D318" s="28">
        <v>5413.1</v>
      </c>
      <c r="E318" s="28">
        <v>4059.8</v>
      </c>
      <c r="F318" s="28">
        <f t="shared" ref="F318:F322" si="21">E318/D318*100</f>
        <v>74.999538157432895</v>
      </c>
      <c r="G318" s="33"/>
    </row>
    <row r="319" spans="1:7" ht="26.25" customHeight="1" x14ac:dyDescent="0.25">
      <c r="A319" s="106"/>
      <c r="B319" s="106"/>
      <c r="C319" s="76" t="s">
        <v>21</v>
      </c>
      <c r="D319" s="28">
        <v>1664.5</v>
      </c>
      <c r="E319" s="28">
        <v>1248</v>
      </c>
      <c r="F319" s="28">
        <f t="shared" si="21"/>
        <v>74.977470711925491</v>
      </c>
      <c r="G319" s="33"/>
    </row>
    <row r="320" spans="1:7" ht="36.75" customHeight="1" x14ac:dyDescent="0.25">
      <c r="A320" s="106"/>
      <c r="B320" s="89" t="s">
        <v>301</v>
      </c>
      <c r="C320" s="76" t="s">
        <v>20</v>
      </c>
      <c r="D320" s="28">
        <v>150</v>
      </c>
      <c r="E320" s="28">
        <v>150</v>
      </c>
      <c r="F320" s="28">
        <f t="shared" si="21"/>
        <v>100</v>
      </c>
      <c r="G320" s="33"/>
    </row>
    <row r="321" spans="1:7" ht="98.25" customHeight="1" x14ac:dyDescent="0.25">
      <c r="A321" s="106"/>
      <c r="B321" s="91"/>
      <c r="C321" s="76" t="s">
        <v>21</v>
      </c>
      <c r="D321" s="28">
        <f>14243.3-D319</f>
        <v>12578.8</v>
      </c>
      <c r="E321" s="28">
        <v>10040.6</v>
      </c>
      <c r="F321" s="28">
        <f t="shared" si="21"/>
        <v>79.821604604572784</v>
      </c>
      <c r="G321" s="33"/>
    </row>
    <row r="322" spans="1:7" ht="48" customHeight="1" x14ac:dyDescent="0.25">
      <c r="A322" s="106"/>
      <c r="B322" s="58" t="s">
        <v>318</v>
      </c>
      <c r="C322" s="76" t="s">
        <v>21</v>
      </c>
      <c r="D322" s="28">
        <v>100</v>
      </c>
      <c r="E322" s="28">
        <v>71.400000000000006</v>
      </c>
      <c r="F322" s="28">
        <f t="shared" si="21"/>
        <v>71.400000000000006</v>
      </c>
      <c r="G322" s="33"/>
    </row>
    <row r="323" spans="1:7" ht="23.25" customHeight="1" x14ac:dyDescent="0.25">
      <c r="A323" s="106" t="s">
        <v>34</v>
      </c>
      <c r="B323" s="106" t="s">
        <v>342</v>
      </c>
      <c r="C323" s="76" t="s">
        <v>20</v>
      </c>
      <c r="D323" s="28">
        <v>3547.5</v>
      </c>
      <c r="E323" s="28">
        <v>2660.6</v>
      </c>
      <c r="F323" s="28">
        <f t="shared" si="12"/>
        <v>74.99929527836504</v>
      </c>
      <c r="G323" s="33"/>
    </row>
    <row r="324" spans="1:7" ht="24.75" customHeight="1" x14ac:dyDescent="0.25">
      <c r="A324" s="106"/>
      <c r="B324" s="106"/>
      <c r="C324" s="76" t="s">
        <v>21</v>
      </c>
      <c r="D324" s="28">
        <v>1500</v>
      </c>
      <c r="E324" s="28">
        <v>1124</v>
      </c>
      <c r="F324" s="28">
        <f t="shared" si="12"/>
        <v>74.933333333333323</v>
      </c>
      <c r="G324" s="33"/>
    </row>
    <row r="325" spans="1:7" ht="24.75" customHeight="1" x14ac:dyDescent="0.25">
      <c r="A325" s="106"/>
      <c r="B325" s="106" t="s">
        <v>343</v>
      </c>
      <c r="C325" s="76" t="s">
        <v>20</v>
      </c>
      <c r="D325" s="28">
        <f>100+31.5</f>
        <v>131.5</v>
      </c>
      <c r="E325" s="28">
        <v>0</v>
      </c>
      <c r="F325" s="28">
        <f t="shared" ref="F325:F326" si="22">E325/D325*100</f>
        <v>0</v>
      </c>
      <c r="G325" s="33"/>
    </row>
    <row r="326" spans="1:7" ht="24.75" customHeight="1" x14ac:dyDescent="0.25">
      <c r="A326" s="106"/>
      <c r="B326" s="106"/>
      <c r="C326" s="76" t="s">
        <v>21</v>
      </c>
      <c r="D326" s="28">
        <v>21.4</v>
      </c>
      <c r="E326" s="28">
        <v>0</v>
      </c>
      <c r="F326" s="28">
        <f t="shared" si="22"/>
        <v>0</v>
      </c>
      <c r="G326" s="33"/>
    </row>
    <row r="327" spans="1:7" ht="30" customHeight="1" x14ac:dyDescent="0.25">
      <c r="A327" s="106"/>
      <c r="B327" s="106" t="s">
        <v>344</v>
      </c>
      <c r="C327" s="76" t="s">
        <v>20</v>
      </c>
      <c r="D327" s="28">
        <f>150+47.1</f>
        <v>197.1</v>
      </c>
      <c r="E327" s="28">
        <v>0</v>
      </c>
      <c r="F327" s="28">
        <f t="shared" ref="F327:F328" si="23">E327/D327*100</f>
        <v>0</v>
      </c>
      <c r="G327" s="33"/>
    </row>
    <row r="328" spans="1:7" ht="36" customHeight="1" x14ac:dyDescent="0.25">
      <c r="A328" s="106"/>
      <c r="B328" s="106"/>
      <c r="C328" s="76" t="s">
        <v>21</v>
      </c>
      <c r="D328" s="28">
        <v>32.1</v>
      </c>
      <c r="E328" s="28">
        <v>0</v>
      </c>
      <c r="F328" s="28">
        <f t="shared" si="23"/>
        <v>0</v>
      </c>
      <c r="G328" s="33"/>
    </row>
    <row r="329" spans="1:7" ht="132" customHeight="1" x14ac:dyDescent="0.25">
      <c r="A329" s="106"/>
      <c r="B329" s="58" t="s">
        <v>116</v>
      </c>
      <c r="C329" s="76" t="s">
        <v>21</v>
      </c>
      <c r="D329" s="28">
        <v>11023.9</v>
      </c>
      <c r="E329" s="28">
        <v>4980.3999999999996</v>
      </c>
      <c r="F329" s="28">
        <f t="shared" si="12"/>
        <v>45.178203721006177</v>
      </c>
      <c r="G329" s="33"/>
    </row>
    <row r="330" spans="1:7" ht="55.5" customHeight="1" x14ac:dyDescent="0.25">
      <c r="A330" s="106"/>
      <c r="B330" s="58" t="s">
        <v>118</v>
      </c>
      <c r="C330" s="76" t="s">
        <v>21</v>
      </c>
      <c r="D330" s="28">
        <v>100</v>
      </c>
      <c r="E330" s="28">
        <v>92.9</v>
      </c>
      <c r="F330" s="28">
        <f t="shared" si="12"/>
        <v>92.9</v>
      </c>
      <c r="G330" s="33"/>
    </row>
    <row r="331" spans="1:7" ht="25.5" customHeight="1" x14ac:dyDescent="0.25">
      <c r="A331" s="89" t="s">
        <v>35</v>
      </c>
      <c r="B331" s="89" t="s">
        <v>181</v>
      </c>
      <c r="C331" s="76" t="s">
        <v>20</v>
      </c>
      <c r="D331" s="28">
        <v>5841.9</v>
      </c>
      <c r="E331" s="28">
        <v>3436</v>
      </c>
      <c r="F331" s="28">
        <f t="shared" si="12"/>
        <v>58.816480939420401</v>
      </c>
      <c r="G331" s="33"/>
    </row>
    <row r="332" spans="1:7" ht="32.25" customHeight="1" x14ac:dyDescent="0.25">
      <c r="A332" s="90"/>
      <c r="B332" s="91"/>
      <c r="C332" s="76" t="s">
        <v>21</v>
      </c>
      <c r="D332" s="28">
        <v>2351.4</v>
      </c>
      <c r="E332" s="28">
        <v>1899.5</v>
      </c>
      <c r="F332" s="28">
        <f>E332/D332*100</f>
        <v>80.781661988602522</v>
      </c>
      <c r="G332" s="33"/>
    </row>
    <row r="333" spans="1:7" ht="192.75" customHeight="1" x14ac:dyDescent="0.25">
      <c r="A333" s="90"/>
      <c r="B333" s="58" t="s">
        <v>237</v>
      </c>
      <c r="C333" s="76" t="s">
        <v>21</v>
      </c>
      <c r="D333" s="28">
        <f>6335.4+306.4+370</f>
        <v>7011.7999999999993</v>
      </c>
      <c r="E333" s="28">
        <v>5005.7</v>
      </c>
      <c r="F333" s="28">
        <f>E333/D333*100</f>
        <v>71.389657434610228</v>
      </c>
      <c r="G333" s="33"/>
    </row>
    <row r="334" spans="1:7" ht="66" customHeight="1" x14ac:dyDescent="0.25">
      <c r="A334" s="91"/>
      <c r="B334" s="58" t="s">
        <v>238</v>
      </c>
      <c r="C334" s="76" t="s">
        <v>21</v>
      </c>
      <c r="D334" s="28">
        <v>103</v>
      </c>
      <c r="E334" s="28">
        <v>103</v>
      </c>
      <c r="F334" s="28">
        <f t="shared" si="12"/>
        <v>100</v>
      </c>
      <c r="G334" s="33"/>
    </row>
    <row r="335" spans="1:7" ht="23.25" customHeight="1" x14ac:dyDescent="0.25">
      <c r="A335" s="106" t="s">
        <v>36</v>
      </c>
      <c r="B335" s="106" t="s">
        <v>182</v>
      </c>
      <c r="C335" s="76" t="s">
        <v>20</v>
      </c>
      <c r="D335" s="28">
        <v>7058.9</v>
      </c>
      <c r="E335" s="28">
        <v>5294.2</v>
      </c>
      <c r="F335" s="28">
        <f t="shared" si="12"/>
        <v>75.000354162829908</v>
      </c>
      <c r="G335" s="33"/>
    </row>
    <row r="336" spans="1:7" ht="29.25" customHeight="1" x14ac:dyDescent="0.25">
      <c r="A336" s="106"/>
      <c r="B336" s="106"/>
      <c r="C336" s="76" t="s">
        <v>21</v>
      </c>
      <c r="D336" s="28">
        <v>2874.4</v>
      </c>
      <c r="E336" s="28">
        <v>1724</v>
      </c>
      <c r="F336" s="28">
        <f t="shared" si="12"/>
        <v>59.977734483718336</v>
      </c>
      <c r="G336" s="33"/>
    </row>
    <row r="337" spans="1:7" ht="226.5" customHeight="1" x14ac:dyDescent="0.25">
      <c r="A337" s="106"/>
      <c r="B337" s="58" t="s">
        <v>138</v>
      </c>
      <c r="C337" s="76" t="s">
        <v>21</v>
      </c>
      <c r="D337" s="28">
        <v>37720.1</v>
      </c>
      <c r="E337" s="28">
        <v>14882.1</v>
      </c>
      <c r="F337" s="28">
        <f t="shared" si="12"/>
        <v>39.454031139896237</v>
      </c>
      <c r="G337" s="33"/>
    </row>
    <row r="338" spans="1:7" ht="144" customHeight="1" x14ac:dyDescent="0.25">
      <c r="A338" s="106"/>
      <c r="B338" s="58" t="s">
        <v>137</v>
      </c>
      <c r="C338" s="76" t="s">
        <v>21</v>
      </c>
      <c r="D338" s="28">
        <v>4609</v>
      </c>
      <c r="E338" s="28">
        <v>272.8</v>
      </c>
      <c r="F338" s="28">
        <f t="shared" si="12"/>
        <v>5.9188544152744633</v>
      </c>
      <c r="G338" s="33"/>
    </row>
    <row r="339" spans="1:7" ht="25.5" customHeight="1" x14ac:dyDescent="0.25">
      <c r="A339" s="106" t="s">
        <v>37</v>
      </c>
      <c r="B339" s="106" t="s">
        <v>175</v>
      </c>
      <c r="C339" s="76" t="s">
        <v>20</v>
      </c>
      <c r="D339" s="28">
        <v>17811.7</v>
      </c>
      <c r="E339" s="28">
        <v>11785.6</v>
      </c>
      <c r="F339" s="28">
        <f t="shared" si="12"/>
        <v>66.167743674101857</v>
      </c>
      <c r="G339" s="33"/>
    </row>
    <row r="340" spans="1:7" ht="30.75" customHeight="1" x14ac:dyDescent="0.25">
      <c r="A340" s="106"/>
      <c r="B340" s="106"/>
      <c r="C340" s="76" t="s">
        <v>21</v>
      </c>
      <c r="D340" s="28">
        <v>8881.4</v>
      </c>
      <c r="E340" s="28">
        <v>5883.9</v>
      </c>
      <c r="F340" s="28">
        <f t="shared" si="12"/>
        <v>66.24969036413178</v>
      </c>
      <c r="G340" s="33"/>
    </row>
    <row r="341" spans="1:7" ht="32.25" customHeight="1" x14ac:dyDescent="0.25">
      <c r="A341" s="106"/>
      <c r="B341" s="106" t="s">
        <v>331</v>
      </c>
      <c r="C341" s="76" t="s">
        <v>20</v>
      </c>
      <c r="D341" s="28">
        <v>7789.3</v>
      </c>
      <c r="E341" s="28">
        <v>7530.6</v>
      </c>
      <c r="F341" s="28">
        <f t="shared" si="12"/>
        <v>96.678777297061359</v>
      </c>
      <c r="G341" s="33"/>
    </row>
    <row r="342" spans="1:7" ht="34.5" customHeight="1" x14ac:dyDescent="0.25">
      <c r="A342" s="106"/>
      <c r="B342" s="106"/>
      <c r="C342" s="76" t="s">
        <v>21</v>
      </c>
      <c r="D342" s="28">
        <v>770.4</v>
      </c>
      <c r="E342" s="28">
        <v>744.8</v>
      </c>
      <c r="F342" s="28">
        <f t="shared" si="12"/>
        <v>96.677050882658349</v>
      </c>
      <c r="G342" s="33"/>
    </row>
    <row r="343" spans="1:7" ht="99.75" customHeight="1" x14ac:dyDescent="0.25">
      <c r="A343" s="106"/>
      <c r="B343" s="58" t="s">
        <v>165</v>
      </c>
      <c r="C343" s="76" t="s">
        <v>21</v>
      </c>
      <c r="D343" s="28">
        <v>18992.900000000001</v>
      </c>
      <c r="E343" s="28">
        <v>13010.1</v>
      </c>
      <c r="F343" s="28">
        <f t="shared" si="12"/>
        <v>68.499807822923302</v>
      </c>
      <c r="G343" s="33"/>
    </row>
    <row r="344" spans="1:7" ht="22.5" customHeight="1" x14ac:dyDescent="0.25">
      <c r="A344" s="106" t="s">
        <v>38</v>
      </c>
      <c r="B344" s="106" t="s">
        <v>214</v>
      </c>
      <c r="C344" s="76" t="s">
        <v>20</v>
      </c>
      <c r="D344" s="28">
        <v>3046.7</v>
      </c>
      <c r="E344" s="28">
        <v>2258.1</v>
      </c>
      <c r="F344" s="28">
        <f t="shared" si="12"/>
        <v>74.116256933731577</v>
      </c>
      <c r="G344" s="33"/>
    </row>
    <row r="345" spans="1:7" ht="27" customHeight="1" x14ac:dyDescent="0.25">
      <c r="A345" s="106"/>
      <c r="B345" s="106"/>
      <c r="C345" s="76" t="s">
        <v>21</v>
      </c>
      <c r="D345" s="28">
        <v>468</v>
      </c>
      <c r="E345" s="28">
        <v>345.9</v>
      </c>
      <c r="F345" s="28">
        <f t="shared" si="12"/>
        <v>73.910256410256409</v>
      </c>
      <c r="G345" s="33"/>
    </row>
    <row r="346" spans="1:7" ht="52.5" customHeight="1" x14ac:dyDescent="0.25">
      <c r="A346" s="106"/>
      <c r="B346" s="58" t="s">
        <v>215</v>
      </c>
      <c r="C346" s="76" t="s">
        <v>21</v>
      </c>
      <c r="D346" s="28">
        <v>5778.4</v>
      </c>
      <c r="E346" s="28">
        <v>3172.3</v>
      </c>
      <c r="F346" s="28">
        <f t="shared" si="12"/>
        <v>54.899280077530122</v>
      </c>
      <c r="G346" s="33"/>
    </row>
    <row r="347" spans="1:7" ht="83.25" customHeight="1" x14ac:dyDescent="0.25">
      <c r="A347" s="106"/>
      <c r="B347" s="58" t="s">
        <v>216</v>
      </c>
      <c r="C347" s="76" t="s">
        <v>21</v>
      </c>
      <c r="D347" s="28">
        <v>3137.1</v>
      </c>
      <c r="E347" s="28">
        <v>2659.7</v>
      </c>
      <c r="F347" s="28">
        <f t="shared" si="12"/>
        <v>84.782123617353605</v>
      </c>
      <c r="G347" s="33"/>
    </row>
    <row r="348" spans="1:7" ht="69" customHeight="1" x14ac:dyDescent="0.25">
      <c r="A348" s="106"/>
      <c r="B348" s="58" t="s">
        <v>217</v>
      </c>
      <c r="C348" s="76" t="s">
        <v>21</v>
      </c>
      <c r="D348" s="28">
        <v>11.5</v>
      </c>
      <c r="E348" s="28">
        <v>11.5</v>
      </c>
      <c r="F348" s="28">
        <f t="shared" si="12"/>
        <v>100</v>
      </c>
      <c r="G348" s="33"/>
    </row>
    <row r="349" spans="1:7" ht="35.25" customHeight="1" x14ac:dyDescent="0.25">
      <c r="A349" s="112" t="s">
        <v>121</v>
      </c>
      <c r="B349" s="112"/>
      <c r="C349" s="39" t="s">
        <v>176</v>
      </c>
      <c r="D349" s="40">
        <f>SUM(D285:D348)</f>
        <v>230602.4</v>
      </c>
      <c r="E349" s="40">
        <f>SUM(E285:E348)</f>
        <v>147683.4</v>
      </c>
      <c r="F349" s="40">
        <f>E349/D349*100</f>
        <v>64.042438413477058</v>
      </c>
      <c r="G349" s="33"/>
    </row>
    <row r="350" spans="1:7" ht="37.5" customHeight="1" x14ac:dyDescent="0.25">
      <c r="A350" s="112"/>
      <c r="B350" s="112"/>
      <c r="C350" s="39" t="s">
        <v>177</v>
      </c>
      <c r="D350" s="40">
        <v>0</v>
      </c>
      <c r="E350" s="40">
        <v>0</v>
      </c>
      <c r="F350" s="40">
        <v>0</v>
      </c>
      <c r="G350" s="33"/>
    </row>
    <row r="351" spans="1:7" ht="20.25" customHeight="1" x14ac:dyDescent="0.25">
      <c r="A351" s="112"/>
      <c r="B351" s="112"/>
      <c r="C351" s="39" t="s">
        <v>20</v>
      </c>
      <c r="D351" s="40">
        <f>D285+D290+D292+D294+D298+D300+D304+D306+D309+D313+D318+D320+D323+D325+D327+D331+D335+D339+D341+D344</f>
        <v>73585.7</v>
      </c>
      <c r="E351" s="40">
        <f>E285+E290+E292+E294+E298+E300+E304+E306+E309+E313+E318+E320+E323+E325+E327+E331+E335+E339+E341+E344</f>
        <v>53196.499999999993</v>
      </c>
      <c r="F351" s="40">
        <f t="shared" ref="F351:F352" si="24">E351/D351*100</f>
        <v>72.291899105396823</v>
      </c>
      <c r="G351" s="33"/>
    </row>
    <row r="352" spans="1:7" ht="21" customHeight="1" x14ac:dyDescent="0.25">
      <c r="A352" s="112"/>
      <c r="B352" s="112"/>
      <c r="C352" s="39" t="s">
        <v>21</v>
      </c>
      <c r="D352" s="40">
        <f>D286+D287+D288+D289+D291+D293+D295+D296+D297+D299+D301+D302+D303+D305+D307+D308+D310+D311+D312+D314+D316+D317+D319+D321+D322+D324+D326+D328+D329+D330+D332+D333+D334+D336+D337+D338+D340+D342+D343+D345+D346+D347+D348</f>
        <v>157016.69999999998</v>
      </c>
      <c r="E352" s="40">
        <f>E286+E287+E288+E289+E291+E293+E295+E296+E297+E299+E301+E302+E303+E305+E307+E308+E310+E311+E312+E314+E316+E317+E319+E321+E322+E324+E326+E328+E329+E330+E332+E333+E334+E336+E337+E338+E340+E342+E343+E345+E346+E347+E348</f>
        <v>94486.9</v>
      </c>
      <c r="F352" s="40">
        <f t="shared" si="24"/>
        <v>60.176337930933464</v>
      </c>
      <c r="G352" s="33"/>
    </row>
    <row r="353" spans="1:7" ht="22.5" customHeight="1" x14ac:dyDescent="0.25">
      <c r="A353" s="107" t="s">
        <v>188</v>
      </c>
      <c r="B353" s="108"/>
      <c r="C353" s="108"/>
      <c r="D353" s="108"/>
      <c r="E353" s="108"/>
      <c r="F353" s="108"/>
      <c r="G353" s="33"/>
    </row>
    <row r="354" spans="1:7" ht="42.75" customHeight="1" x14ac:dyDescent="0.25">
      <c r="A354" s="58" t="s">
        <v>27</v>
      </c>
      <c r="B354" s="58" t="s">
        <v>73</v>
      </c>
      <c r="C354" s="76" t="s">
        <v>21</v>
      </c>
      <c r="D354" s="28">
        <v>100</v>
      </c>
      <c r="E354" s="28">
        <v>26.6</v>
      </c>
      <c r="F354" s="28">
        <f t="shared" ref="F354:F367" si="25">E354/D354*100</f>
        <v>26.6</v>
      </c>
      <c r="G354" s="33"/>
    </row>
    <row r="355" spans="1:7" ht="51.75" customHeight="1" x14ac:dyDescent="0.25">
      <c r="A355" s="58" t="s">
        <v>28</v>
      </c>
      <c r="B355" s="58" t="s">
        <v>223</v>
      </c>
      <c r="C355" s="76" t="s">
        <v>21</v>
      </c>
      <c r="D355" s="28">
        <v>1405</v>
      </c>
      <c r="E355" s="28">
        <v>95.4</v>
      </c>
      <c r="F355" s="28">
        <f t="shared" si="25"/>
        <v>6.7900355871886129</v>
      </c>
      <c r="G355" s="33"/>
    </row>
    <row r="356" spans="1:7" ht="37.5" customHeight="1" x14ac:dyDescent="0.25">
      <c r="A356" s="58" t="s">
        <v>29</v>
      </c>
      <c r="B356" s="58" t="s">
        <v>101</v>
      </c>
      <c r="C356" s="76" t="s">
        <v>21</v>
      </c>
      <c r="D356" s="28">
        <v>28</v>
      </c>
      <c r="E356" s="28">
        <v>10.6</v>
      </c>
      <c r="F356" s="28">
        <f t="shared" si="25"/>
        <v>37.857142857142854</v>
      </c>
      <c r="G356" s="33"/>
    </row>
    <row r="357" spans="1:7" ht="41.25" customHeight="1" x14ac:dyDescent="0.25">
      <c r="A357" s="58" t="s">
        <v>33</v>
      </c>
      <c r="B357" s="58" t="s">
        <v>257</v>
      </c>
      <c r="C357" s="76" t="s">
        <v>21</v>
      </c>
      <c r="D357" s="28">
        <v>200</v>
      </c>
      <c r="E357" s="28">
        <v>175.8</v>
      </c>
      <c r="F357" s="28">
        <f t="shared" si="25"/>
        <v>87.9</v>
      </c>
      <c r="G357" s="33"/>
    </row>
    <row r="358" spans="1:7" ht="49.5" customHeight="1" x14ac:dyDescent="0.25">
      <c r="A358" s="58" t="s">
        <v>356</v>
      </c>
      <c r="B358" s="58" t="s">
        <v>288</v>
      </c>
      <c r="C358" s="76" t="s">
        <v>21</v>
      </c>
      <c r="D358" s="28">
        <v>95.4</v>
      </c>
      <c r="E358" s="28">
        <v>0</v>
      </c>
      <c r="F358" s="28">
        <f t="shared" si="25"/>
        <v>0</v>
      </c>
      <c r="G358" s="33"/>
    </row>
    <row r="359" spans="1:7" ht="66" customHeight="1" x14ac:dyDescent="0.25">
      <c r="A359" s="58" t="s">
        <v>31</v>
      </c>
      <c r="B359" s="58" t="s">
        <v>61</v>
      </c>
      <c r="C359" s="76" t="s">
        <v>21</v>
      </c>
      <c r="D359" s="28">
        <v>88.5</v>
      </c>
      <c r="E359" s="28">
        <v>50.6</v>
      </c>
      <c r="F359" s="28">
        <f t="shared" si="25"/>
        <v>57.175141242937855</v>
      </c>
      <c r="G359" s="33"/>
    </row>
    <row r="360" spans="1:7" ht="50.25" customHeight="1" x14ac:dyDescent="0.25">
      <c r="A360" s="58" t="s">
        <v>32</v>
      </c>
      <c r="B360" s="58" t="s">
        <v>320</v>
      </c>
      <c r="C360" s="76" t="s">
        <v>21</v>
      </c>
      <c r="D360" s="28">
        <v>70</v>
      </c>
      <c r="E360" s="28">
        <v>50</v>
      </c>
      <c r="F360" s="28">
        <f t="shared" si="25"/>
        <v>71.428571428571431</v>
      </c>
      <c r="G360" s="33"/>
    </row>
    <row r="361" spans="1:7" ht="67.5" customHeight="1" x14ac:dyDescent="0.25">
      <c r="A361" s="58" t="s">
        <v>34</v>
      </c>
      <c r="B361" s="58" t="s">
        <v>120</v>
      </c>
      <c r="C361" s="76" t="s">
        <v>21</v>
      </c>
      <c r="D361" s="28">
        <v>570</v>
      </c>
      <c r="E361" s="28">
        <v>99.8</v>
      </c>
      <c r="F361" s="28">
        <f t="shared" si="25"/>
        <v>17.508771929824558</v>
      </c>
      <c r="G361" s="33"/>
    </row>
    <row r="362" spans="1:7" ht="45.75" customHeight="1" x14ac:dyDescent="0.25">
      <c r="A362" s="89" t="s">
        <v>35</v>
      </c>
      <c r="B362" s="89" t="s">
        <v>348</v>
      </c>
      <c r="C362" s="76" t="s">
        <v>20</v>
      </c>
      <c r="D362" s="28">
        <v>1093.5</v>
      </c>
      <c r="E362" s="28">
        <v>0</v>
      </c>
      <c r="F362" s="28">
        <f t="shared" si="25"/>
        <v>0</v>
      </c>
      <c r="G362" s="33"/>
    </row>
    <row r="363" spans="1:7" ht="41.25" customHeight="1" x14ac:dyDescent="0.25">
      <c r="A363" s="90"/>
      <c r="B363" s="91"/>
      <c r="C363" s="76" t="s">
        <v>21</v>
      </c>
      <c r="D363" s="28">
        <v>1560.3</v>
      </c>
      <c r="E363" s="28">
        <v>0</v>
      </c>
      <c r="F363" s="28">
        <f t="shared" si="25"/>
        <v>0</v>
      </c>
      <c r="G363" s="33"/>
    </row>
    <row r="364" spans="1:7" ht="85.5" customHeight="1" x14ac:dyDescent="0.25">
      <c r="A364" s="91"/>
      <c r="B364" s="56" t="s">
        <v>241</v>
      </c>
      <c r="C364" s="76" t="s">
        <v>21</v>
      </c>
      <c r="D364" s="28">
        <v>5741.3</v>
      </c>
      <c r="E364" s="28">
        <v>3511.7</v>
      </c>
      <c r="F364" s="28">
        <f t="shared" si="25"/>
        <v>61.165589674812317</v>
      </c>
      <c r="G364" s="33"/>
    </row>
    <row r="365" spans="1:7" ht="85.5" customHeight="1" x14ac:dyDescent="0.25">
      <c r="A365" s="58" t="s">
        <v>36</v>
      </c>
      <c r="B365" s="58" t="s">
        <v>142</v>
      </c>
      <c r="C365" s="76" t="s">
        <v>21</v>
      </c>
      <c r="D365" s="28">
        <v>22272.400000000001</v>
      </c>
      <c r="E365" s="28">
        <v>13500</v>
      </c>
      <c r="F365" s="28">
        <f t="shared" si="25"/>
        <v>60.61313553995079</v>
      </c>
      <c r="G365" s="33"/>
    </row>
    <row r="366" spans="1:7" ht="52.5" customHeight="1" x14ac:dyDescent="0.25">
      <c r="A366" s="58" t="s">
        <v>37</v>
      </c>
      <c r="B366" s="58" t="s">
        <v>169</v>
      </c>
      <c r="C366" s="76" t="s">
        <v>21</v>
      </c>
      <c r="D366" s="28">
        <v>12170.1</v>
      </c>
      <c r="E366" s="28">
        <v>9141.1</v>
      </c>
      <c r="F366" s="28">
        <f t="shared" si="25"/>
        <v>75.111133022736055</v>
      </c>
      <c r="G366" s="33"/>
    </row>
    <row r="367" spans="1:7" ht="39" customHeight="1" x14ac:dyDescent="0.25">
      <c r="A367" s="58" t="s">
        <v>38</v>
      </c>
      <c r="B367" s="58" t="s">
        <v>221</v>
      </c>
      <c r="C367" s="76" t="s">
        <v>21</v>
      </c>
      <c r="D367" s="28">
        <v>17.899999999999999</v>
      </c>
      <c r="E367" s="28">
        <v>0</v>
      </c>
      <c r="F367" s="28">
        <f t="shared" si="25"/>
        <v>0</v>
      </c>
      <c r="G367" s="33"/>
    </row>
    <row r="368" spans="1:7" ht="35.25" customHeight="1" x14ac:dyDescent="0.25">
      <c r="A368" s="112" t="s">
        <v>121</v>
      </c>
      <c r="B368" s="112"/>
      <c r="C368" s="39" t="s">
        <v>176</v>
      </c>
      <c r="D368" s="40">
        <f>SUM(D354:D367)</f>
        <v>45412.4</v>
      </c>
      <c r="E368" s="40">
        <f>SUM(E354:E367)</f>
        <v>26661.599999999999</v>
      </c>
      <c r="F368" s="40">
        <f>E368/D368*100</f>
        <v>58.709955871083665</v>
      </c>
      <c r="G368" s="33"/>
    </row>
    <row r="369" spans="1:7" ht="21" customHeight="1" x14ac:dyDescent="0.25">
      <c r="A369" s="112"/>
      <c r="B369" s="112"/>
      <c r="C369" s="39" t="s">
        <v>20</v>
      </c>
      <c r="D369" s="40">
        <f>D362</f>
        <v>1093.5</v>
      </c>
      <c r="E369" s="40">
        <f>E362</f>
        <v>0</v>
      </c>
      <c r="F369" s="40">
        <f t="shared" ref="F369:F370" si="26">E369/D369*100</f>
        <v>0</v>
      </c>
      <c r="G369" s="33"/>
    </row>
    <row r="370" spans="1:7" ht="21.75" customHeight="1" x14ac:dyDescent="0.25">
      <c r="A370" s="112"/>
      <c r="B370" s="112"/>
      <c r="C370" s="39" t="s">
        <v>21</v>
      </c>
      <c r="D370" s="40">
        <f>D354+D355+D356+D357+D358+D359+D360+D361+D363+D364+D365+D366+D367</f>
        <v>44318.9</v>
      </c>
      <c r="E370" s="40">
        <f>E354+E355+E356+E357+E358+E359+E360+E361+E363+E364+E365+E366+E367</f>
        <v>26661.599999999999</v>
      </c>
      <c r="F370" s="40">
        <f t="shared" si="26"/>
        <v>60.158532815570773</v>
      </c>
      <c r="G370" s="33"/>
    </row>
    <row r="371" spans="1:7" ht="24" customHeight="1" x14ac:dyDescent="0.25">
      <c r="A371" s="107" t="s">
        <v>186</v>
      </c>
      <c r="B371" s="108"/>
      <c r="C371" s="108"/>
      <c r="D371" s="108"/>
      <c r="E371" s="108"/>
      <c r="F371" s="108"/>
      <c r="G371" s="33"/>
    </row>
    <row r="372" spans="1:7" ht="49.5" customHeight="1" x14ac:dyDescent="0.25">
      <c r="A372" s="58" t="s">
        <v>27</v>
      </c>
      <c r="B372" s="58" t="s">
        <v>69</v>
      </c>
      <c r="C372" s="76" t="s">
        <v>21</v>
      </c>
      <c r="D372" s="28">
        <v>50</v>
      </c>
      <c r="E372" s="28">
        <v>6.5</v>
      </c>
      <c r="F372" s="28">
        <f t="shared" ref="F372:F380" si="27">E372/D372*100</f>
        <v>13</v>
      </c>
      <c r="G372" s="33"/>
    </row>
    <row r="373" spans="1:7" ht="48.75" customHeight="1" x14ac:dyDescent="0.25">
      <c r="A373" s="58" t="s">
        <v>33</v>
      </c>
      <c r="B373" s="58" t="s">
        <v>259</v>
      </c>
      <c r="C373" s="76" t="s">
        <v>21</v>
      </c>
      <c r="D373" s="28">
        <v>50</v>
      </c>
      <c r="E373" s="28">
        <v>21.7</v>
      </c>
      <c r="F373" s="28">
        <f t="shared" si="27"/>
        <v>43.4</v>
      </c>
      <c r="G373" s="33"/>
    </row>
    <row r="374" spans="1:7" ht="48.75" customHeight="1" x14ac:dyDescent="0.25">
      <c r="A374" s="58" t="s">
        <v>30</v>
      </c>
      <c r="B374" s="58" t="s">
        <v>286</v>
      </c>
      <c r="C374" s="76" t="s">
        <v>21</v>
      </c>
      <c r="D374" s="28">
        <v>68.5</v>
      </c>
      <c r="E374" s="28">
        <v>68.5</v>
      </c>
      <c r="F374" s="28">
        <f t="shared" si="27"/>
        <v>100</v>
      </c>
      <c r="G374" s="33"/>
    </row>
    <row r="375" spans="1:7" ht="129" customHeight="1" x14ac:dyDescent="0.25">
      <c r="A375" s="58" t="s">
        <v>31</v>
      </c>
      <c r="B375" s="58" t="s">
        <v>45</v>
      </c>
      <c r="C375" s="76" t="s">
        <v>21</v>
      </c>
      <c r="D375" s="28">
        <v>414.5</v>
      </c>
      <c r="E375" s="28">
        <v>212.8</v>
      </c>
      <c r="F375" s="28">
        <f t="shared" si="27"/>
        <v>51.338962605548858</v>
      </c>
      <c r="G375" s="33"/>
    </row>
    <row r="376" spans="1:7" ht="54.75" customHeight="1" x14ac:dyDescent="0.25">
      <c r="A376" s="58" t="s">
        <v>34</v>
      </c>
      <c r="B376" s="58" t="s">
        <v>224</v>
      </c>
      <c r="C376" s="76" t="s">
        <v>21</v>
      </c>
      <c r="D376" s="28">
        <v>200</v>
      </c>
      <c r="E376" s="28">
        <v>92.5</v>
      </c>
      <c r="F376" s="28">
        <f t="shared" si="27"/>
        <v>46.25</v>
      </c>
      <c r="G376" s="33"/>
    </row>
    <row r="377" spans="1:7" ht="81.75" customHeight="1" x14ac:dyDescent="0.25">
      <c r="A377" s="58" t="s">
        <v>35</v>
      </c>
      <c r="B377" s="58" t="s">
        <v>231</v>
      </c>
      <c r="C377" s="76" t="s">
        <v>21</v>
      </c>
      <c r="D377" s="28">
        <v>279.5</v>
      </c>
      <c r="E377" s="28">
        <v>150</v>
      </c>
      <c r="F377" s="28">
        <f t="shared" si="27"/>
        <v>53.667262969588549</v>
      </c>
      <c r="G377" s="33"/>
    </row>
    <row r="378" spans="1:7" ht="51.75" customHeight="1" x14ac:dyDescent="0.25">
      <c r="A378" s="58" t="s">
        <v>36</v>
      </c>
      <c r="B378" s="58" t="s">
        <v>143</v>
      </c>
      <c r="C378" s="76" t="s">
        <v>21</v>
      </c>
      <c r="D378" s="28">
        <v>350</v>
      </c>
      <c r="E378" s="28">
        <v>0</v>
      </c>
      <c r="F378" s="28">
        <f t="shared" si="27"/>
        <v>0</v>
      </c>
      <c r="G378" s="33"/>
    </row>
    <row r="379" spans="1:7" ht="69.75" customHeight="1" x14ac:dyDescent="0.25">
      <c r="A379" s="58" t="s">
        <v>37</v>
      </c>
      <c r="B379" s="58" t="s">
        <v>168</v>
      </c>
      <c r="C379" s="76" t="s">
        <v>21</v>
      </c>
      <c r="D379" s="28">
        <v>399.7</v>
      </c>
      <c r="E379" s="28">
        <v>89.2</v>
      </c>
      <c r="F379" s="28">
        <f t="shared" si="27"/>
        <v>22.316737553164874</v>
      </c>
      <c r="G379" s="33"/>
    </row>
    <row r="380" spans="1:7" ht="50.25" customHeight="1" x14ac:dyDescent="0.25">
      <c r="A380" s="58" t="s">
        <v>38</v>
      </c>
      <c r="B380" s="58" t="s">
        <v>220</v>
      </c>
      <c r="C380" s="76" t="s">
        <v>21</v>
      </c>
      <c r="D380" s="28">
        <v>75</v>
      </c>
      <c r="E380" s="28">
        <v>0</v>
      </c>
      <c r="F380" s="28">
        <f t="shared" si="27"/>
        <v>0</v>
      </c>
      <c r="G380" s="33"/>
    </row>
    <row r="381" spans="1:7" ht="38.25" customHeight="1" x14ac:dyDescent="0.25">
      <c r="A381" s="112" t="s">
        <v>121</v>
      </c>
      <c r="B381" s="112"/>
      <c r="C381" s="39" t="s">
        <v>176</v>
      </c>
      <c r="D381" s="40">
        <f>SUM(D372:D380)</f>
        <v>1887.2</v>
      </c>
      <c r="E381" s="40">
        <f>SUM(E372:E380)</f>
        <v>641.20000000000005</v>
      </c>
      <c r="F381" s="40">
        <f>E381/D381*100</f>
        <v>33.976261127596445</v>
      </c>
      <c r="G381" s="33"/>
    </row>
    <row r="382" spans="1:7" ht="26.25" customHeight="1" x14ac:dyDescent="0.25">
      <c r="A382" s="112"/>
      <c r="B382" s="112"/>
      <c r="C382" s="39" t="s">
        <v>21</v>
      </c>
      <c r="D382" s="40">
        <f>D372+D373+D374+D375+D376+D377+D378+D379+D380</f>
        <v>1887.2</v>
      </c>
      <c r="E382" s="40">
        <f>E372+E373+E374+E375+E376+E377+E378+E379+E380</f>
        <v>641.20000000000005</v>
      </c>
      <c r="F382" s="40">
        <f>E382/D382*100</f>
        <v>33.976261127596445</v>
      </c>
      <c r="G382" s="33"/>
    </row>
    <row r="383" spans="1:7" ht="26.25" customHeight="1" x14ac:dyDescent="0.25">
      <c r="A383" s="107" t="s">
        <v>183</v>
      </c>
      <c r="B383" s="108"/>
      <c r="C383" s="108"/>
      <c r="D383" s="108"/>
      <c r="E383" s="108"/>
      <c r="F383" s="108"/>
      <c r="G383" s="33"/>
    </row>
    <row r="384" spans="1:7" ht="72.75" customHeight="1" x14ac:dyDescent="0.25">
      <c r="A384" s="58" t="s">
        <v>28</v>
      </c>
      <c r="B384" s="58" t="s">
        <v>91</v>
      </c>
      <c r="C384" s="76" t="s">
        <v>21</v>
      </c>
      <c r="D384" s="28">
        <v>30</v>
      </c>
      <c r="E384" s="28">
        <v>15</v>
      </c>
      <c r="F384" s="28">
        <f t="shared" ref="F384:F391" si="28">E384/D384*100</f>
        <v>50</v>
      </c>
      <c r="G384" s="33"/>
    </row>
    <row r="385" spans="1:7" ht="56.25" customHeight="1" x14ac:dyDescent="0.25">
      <c r="A385" s="58" t="s">
        <v>33</v>
      </c>
      <c r="B385" s="58" t="s">
        <v>258</v>
      </c>
      <c r="C385" s="76" t="s">
        <v>21</v>
      </c>
      <c r="D385" s="28">
        <v>30</v>
      </c>
      <c r="E385" s="28">
        <v>0</v>
      </c>
      <c r="F385" s="28">
        <f t="shared" si="28"/>
        <v>0</v>
      </c>
    </row>
    <row r="386" spans="1:7" ht="114.75" customHeight="1" x14ac:dyDescent="0.25">
      <c r="A386" s="58" t="s">
        <v>30</v>
      </c>
      <c r="B386" s="58" t="s">
        <v>287</v>
      </c>
      <c r="C386" s="76" t="s">
        <v>21</v>
      </c>
      <c r="D386" s="28">
        <v>12</v>
      </c>
      <c r="E386" s="28">
        <v>12</v>
      </c>
      <c r="F386" s="28">
        <f t="shared" si="28"/>
        <v>100</v>
      </c>
    </row>
    <row r="387" spans="1:7" ht="64.5" customHeight="1" x14ac:dyDescent="0.25">
      <c r="A387" s="58" t="s">
        <v>32</v>
      </c>
      <c r="B387" s="58" t="s">
        <v>321</v>
      </c>
      <c r="C387" s="76" t="s">
        <v>21</v>
      </c>
      <c r="D387" s="28">
        <v>30</v>
      </c>
      <c r="E387" s="28">
        <v>15</v>
      </c>
      <c r="F387" s="28">
        <f t="shared" si="28"/>
        <v>50</v>
      </c>
    </row>
    <row r="388" spans="1:7" ht="66" customHeight="1" x14ac:dyDescent="0.25">
      <c r="A388" s="58" t="s">
        <v>35</v>
      </c>
      <c r="B388" s="58" t="s">
        <v>240</v>
      </c>
      <c r="C388" s="76" t="s">
        <v>21</v>
      </c>
      <c r="D388" s="28">
        <v>30</v>
      </c>
      <c r="E388" s="28">
        <v>30</v>
      </c>
      <c r="F388" s="28">
        <f t="shared" si="28"/>
        <v>100</v>
      </c>
    </row>
    <row r="389" spans="1:7" ht="52.5" customHeight="1" x14ac:dyDescent="0.25">
      <c r="A389" s="58" t="s">
        <v>36</v>
      </c>
      <c r="B389" s="58" t="s">
        <v>141</v>
      </c>
      <c r="C389" s="76" t="s">
        <v>21</v>
      </c>
      <c r="D389" s="28">
        <v>400</v>
      </c>
      <c r="E389" s="28">
        <v>400</v>
      </c>
      <c r="F389" s="28">
        <f t="shared" si="28"/>
        <v>100</v>
      </c>
    </row>
    <row r="390" spans="1:7" ht="38.25" customHeight="1" x14ac:dyDescent="0.25">
      <c r="A390" s="58" t="s">
        <v>37</v>
      </c>
      <c r="B390" s="58" t="s">
        <v>167</v>
      </c>
      <c r="C390" s="76" t="s">
        <v>21</v>
      </c>
      <c r="D390" s="28">
        <v>158.4</v>
      </c>
      <c r="E390" s="28">
        <v>158.4</v>
      </c>
      <c r="F390" s="28">
        <f t="shared" si="28"/>
        <v>100</v>
      </c>
    </row>
    <row r="391" spans="1:7" ht="66" customHeight="1" x14ac:dyDescent="0.25">
      <c r="A391" s="58" t="s">
        <v>38</v>
      </c>
      <c r="B391" s="58" t="s">
        <v>219</v>
      </c>
      <c r="C391" s="76" t="s">
        <v>21</v>
      </c>
      <c r="D391" s="28">
        <v>5</v>
      </c>
      <c r="E391" s="28">
        <v>0</v>
      </c>
      <c r="F391" s="28">
        <f t="shared" si="28"/>
        <v>0</v>
      </c>
    </row>
    <row r="392" spans="1:7" ht="34.5" customHeight="1" x14ac:dyDescent="0.25">
      <c r="A392" s="112" t="s">
        <v>121</v>
      </c>
      <c r="B392" s="112"/>
      <c r="C392" s="39" t="s">
        <v>176</v>
      </c>
      <c r="D392" s="40">
        <f>SUM(D384:D391)</f>
        <v>695.4</v>
      </c>
      <c r="E392" s="40">
        <f>SUM(E384:E391)</f>
        <v>630.4</v>
      </c>
      <c r="F392" s="40">
        <f>E392/D392*100</f>
        <v>90.652861662352606</v>
      </c>
    </row>
    <row r="393" spans="1:7" ht="22.5" customHeight="1" x14ac:dyDescent="0.25">
      <c r="A393" s="112"/>
      <c r="B393" s="112"/>
      <c r="C393" s="39" t="s">
        <v>21</v>
      </c>
      <c r="D393" s="40">
        <f>D384+D385+D386+D387+D388+D389+D390+D391</f>
        <v>695.4</v>
      </c>
      <c r="E393" s="40">
        <f>E384+E385+E386+E387+E388+E389+E390+E391</f>
        <v>630.4</v>
      </c>
      <c r="F393" s="40">
        <f>E393/D393*100</f>
        <v>90.652861662352606</v>
      </c>
    </row>
    <row r="394" spans="1:7" ht="21" customHeight="1" x14ac:dyDescent="0.25">
      <c r="A394" s="107" t="s">
        <v>88</v>
      </c>
      <c r="B394" s="108"/>
      <c r="C394" s="108"/>
      <c r="D394" s="108"/>
      <c r="E394" s="108"/>
      <c r="F394" s="108"/>
    </row>
    <row r="395" spans="1:7" ht="57" customHeight="1" x14ac:dyDescent="0.25">
      <c r="A395" s="89" t="s">
        <v>37</v>
      </c>
      <c r="B395" s="58" t="s">
        <v>166</v>
      </c>
      <c r="C395" s="76" t="s">
        <v>21</v>
      </c>
      <c r="D395" s="28">
        <v>964</v>
      </c>
      <c r="E395" s="28">
        <v>460</v>
      </c>
      <c r="F395" s="28">
        <f t="shared" ref="F395:F396" si="29">E395/D395*100</f>
        <v>47.717842323651453</v>
      </c>
    </row>
    <row r="396" spans="1:7" ht="55.5" customHeight="1" x14ac:dyDescent="0.25">
      <c r="A396" s="91"/>
      <c r="B396" s="58" t="s">
        <v>266</v>
      </c>
      <c r="C396" s="76" t="s">
        <v>21</v>
      </c>
      <c r="D396" s="28">
        <v>44.4</v>
      </c>
      <c r="E396" s="28">
        <v>41.7</v>
      </c>
      <c r="F396" s="28">
        <f t="shared" si="29"/>
        <v>93.918918918918919</v>
      </c>
    </row>
    <row r="397" spans="1:7" ht="33" customHeight="1" x14ac:dyDescent="0.25">
      <c r="A397" s="112" t="s">
        <v>121</v>
      </c>
      <c r="B397" s="112"/>
      <c r="C397" s="39" t="s">
        <v>176</v>
      </c>
      <c r="D397" s="40">
        <f>SUM(D395:D396)</f>
        <v>1008.4</v>
      </c>
      <c r="E397" s="40">
        <f>SUM(E395:E396)</f>
        <v>501.7</v>
      </c>
      <c r="F397" s="40">
        <f>E397/D397*100</f>
        <v>49.75208250694169</v>
      </c>
    </row>
    <row r="398" spans="1:7" ht="24.75" customHeight="1" x14ac:dyDescent="0.25">
      <c r="A398" s="112"/>
      <c r="B398" s="112"/>
      <c r="C398" s="39" t="s">
        <v>21</v>
      </c>
      <c r="D398" s="40">
        <f>D395+D396</f>
        <v>1008.4</v>
      </c>
      <c r="E398" s="40">
        <f>E395+E396</f>
        <v>501.7</v>
      </c>
      <c r="F398" s="40">
        <f>E398/D398*100</f>
        <v>49.75208250694169</v>
      </c>
    </row>
    <row r="399" spans="1:7" s="44" customFormat="1" ht="104.25" customHeight="1" x14ac:dyDescent="0.25">
      <c r="A399" s="113" t="s">
        <v>191</v>
      </c>
      <c r="B399" s="113"/>
      <c r="C399" s="67"/>
      <c r="D399" s="68">
        <f>D72+D83+D112+D123+D157+D173+D214+D227+D239+D254+D266+D282+D349+D368+D381+D392+D397</f>
        <v>1182824.1999999997</v>
      </c>
      <c r="E399" s="68">
        <f>E72+E83+E112+E123+E157+E173+E214+E227+E239+E254+E266+E282+E349+E368+E381+E392+E397</f>
        <v>601869.89999999991</v>
      </c>
      <c r="F399" s="69">
        <f>E399/D399*100</f>
        <v>50.884138150031092</v>
      </c>
      <c r="G399" s="53"/>
    </row>
    <row r="400" spans="1:7" ht="15.75" customHeight="1" x14ac:dyDescent="0.25">
      <c r="A400" s="106" t="s">
        <v>3</v>
      </c>
      <c r="B400" s="106"/>
      <c r="C400" s="76" t="s">
        <v>20</v>
      </c>
      <c r="D400" s="61">
        <f>D126+D285+D176</f>
        <v>3225.7</v>
      </c>
      <c r="E400" s="61">
        <f>E126+E285+E176</f>
        <v>1435.6</v>
      </c>
      <c r="F400" s="28">
        <f t="shared" ref="F400:F438" si="30">E400/D400*100</f>
        <v>44.505068667266016</v>
      </c>
    </row>
    <row r="401" spans="1:7" x14ac:dyDescent="0.25">
      <c r="A401" s="106"/>
      <c r="B401" s="106"/>
      <c r="C401" s="76" t="s">
        <v>21</v>
      </c>
      <c r="D401" s="28">
        <f>D6+D7+D8+D9+D10+D11+D12+D75+D86+D127+D128+D161+D177+D178+D231+D243+D271+D286+D287+D288+D289+D354+D372</f>
        <v>22636.1</v>
      </c>
      <c r="E401" s="28">
        <f>E6+E7+E8+E9+E10+E11+E12+E75+E86+E127+E128+E161+E177+E231+E243+E271+E286+E287+E288+E289+E354+E372+E178</f>
        <v>13701.900000000001</v>
      </c>
      <c r="F401" s="28">
        <f t="shared" si="30"/>
        <v>60.53118690940579</v>
      </c>
    </row>
    <row r="402" spans="1:7" s="60" customFormat="1" x14ac:dyDescent="0.25">
      <c r="A402" s="106"/>
      <c r="B402" s="106"/>
      <c r="C402" s="8" t="s">
        <v>23</v>
      </c>
      <c r="D402" s="9">
        <f>D400+D401</f>
        <v>25861.8</v>
      </c>
      <c r="E402" s="9">
        <f>E400+E401</f>
        <v>15137.500000000002</v>
      </c>
      <c r="F402" s="9">
        <f t="shared" si="30"/>
        <v>58.53227540233086</v>
      </c>
      <c r="G402" s="59"/>
    </row>
    <row r="403" spans="1:7" ht="15.75" customHeight="1" x14ac:dyDescent="0.25">
      <c r="A403" s="106" t="s">
        <v>2</v>
      </c>
      <c r="B403" s="106"/>
      <c r="C403" s="76" t="s">
        <v>20</v>
      </c>
      <c r="D403" s="61">
        <f>D290+D292+D179</f>
        <v>7812.1</v>
      </c>
      <c r="E403" s="61">
        <f>E290+E292+E179</f>
        <v>3854.9</v>
      </c>
      <c r="F403" s="28">
        <f t="shared" si="30"/>
        <v>49.3452464766196</v>
      </c>
    </row>
    <row r="404" spans="1:7" x14ac:dyDescent="0.25">
      <c r="A404" s="106"/>
      <c r="B404" s="106"/>
      <c r="C404" s="76" t="s">
        <v>21</v>
      </c>
      <c r="D404" s="28">
        <f>D13+D14+D15+D87+D129+D162+D181+D272+D291+D355+D384+D293+D180</f>
        <v>38746.1</v>
      </c>
      <c r="E404" s="28">
        <f>E13+E14+E15+E87+E129+E162+E181+E272+E291+E355+E384+E293+E180</f>
        <v>27245.100000000006</v>
      </c>
      <c r="F404" s="28">
        <f t="shared" si="30"/>
        <v>70.317012550940632</v>
      </c>
    </row>
    <row r="405" spans="1:7" s="60" customFormat="1" x14ac:dyDescent="0.25">
      <c r="A405" s="106"/>
      <c r="B405" s="106"/>
      <c r="C405" s="70" t="s">
        <v>23</v>
      </c>
      <c r="D405" s="71">
        <f>D403+D404</f>
        <v>46558.2</v>
      </c>
      <c r="E405" s="71">
        <f>E403+E404</f>
        <v>31100.000000000007</v>
      </c>
      <c r="F405" s="71">
        <f t="shared" si="30"/>
        <v>66.798115047403044</v>
      </c>
      <c r="G405" s="59"/>
    </row>
    <row r="406" spans="1:7" ht="15.75" customHeight="1" x14ac:dyDescent="0.25">
      <c r="A406" s="106" t="s">
        <v>4</v>
      </c>
      <c r="B406" s="106"/>
      <c r="C406" s="76" t="s">
        <v>20</v>
      </c>
      <c r="D406" s="61">
        <f>D130+D294</f>
        <v>9014.1</v>
      </c>
      <c r="E406" s="61">
        <f>E130+E294</f>
        <v>2068.6999999999998</v>
      </c>
      <c r="F406" s="28">
        <f t="shared" si="30"/>
        <v>22.949601180372969</v>
      </c>
    </row>
    <row r="407" spans="1:7" x14ac:dyDescent="0.25">
      <c r="A407" s="106"/>
      <c r="B407" s="106"/>
      <c r="C407" s="76" t="s">
        <v>21</v>
      </c>
      <c r="D407" s="28">
        <f>D16+D17+D18+D19+D88+D131+D132+D182+D273+D295+D296+D297+D356+D163</f>
        <v>41976.299999999996</v>
      </c>
      <c r="E407" s="28">
        <f>E16+E17+E18+E19+E88+E131+E132+E182+E273+E295+E296+E297+E356+E163</f>
        <v>24859.599999999999</v>
      </c>
      <c r="F407" s="28">
        <f t="shared" si="30"/>
        <v>59.222942469917548</v>
      </c>
    </row>
    <row r="408" spans="1:7" s="60" customFormat="1" x14ac:dyDescent="0.25">
      <c r="A408" s="106"/>
      <c r="B408" s="106"/>
      <c r="C408" s="8" t="s">
        <v>23</v>
      </c>
      <c r="D408" s="9">
        <f>D406+D407</f>
        <v>50990.399999999994</v>
      </c>
      <c r="E408" s="9">
        <f>E406+E407</f>
        <v>26928.3</v>
      </c>
      <c r="F408" s="9">
        <f t="shared" si="30"/>
        <v>52.81052904076062</v>
      </c>
      <c r="G408" s="59"/>
    </row>
    <row r="409" spans="1:7" ht="15.75" customHeight="1" x14ac:dyDescent="0.25">
      <c r="A409" s="106" t="s">
        <v>5</v>
      </c>
      <c r="B409" s="106"/>
      <c r="C409" s="76" t="s">
        <v>20</v>
      </c>
      <c r="D409" s="61">
        <f>D183+D257+D298+D300</f>
        <v>8135.3</v>
      </c>
      <c r="E409" s="61">
        <f>E183+E257+E298+E300</f>
        <v>3104.7</v>
      </c>
      <c r="F409" s="28">
        <f t="shared" si="30"/>
        <v>38.163312969404934</v>
      </c>
    </row>
    <row r="410" spans="1:7" x14ac:dyDescent="0.25">
      <c r="A410" s="106"/>
      <c r="B410" s="106"/>
      <c r="C410" s="76" t="s">
        <v>21</v>
      </c>
      <c r="D410" s="28">
        <f>D20+D21+D22+D23+D24+D25+D76+D89+D115+D133+D134+D164+D184+D185+D186+D187+D244+D245+D258+D259+D274+D299+D301+D302+D303+D357+D373+D385+D219</f>
        <v>42409.599999999991</v>
      </c>
      <c r="E410" s="28">
        <f>E20+E21+E22+E23+E24+E25+E76+E89+E115+E133+E134+E164+E184+E185+E186+E187+E244+E245+E258+E259+E274+E299+E301+E302+E303+E357+E373+E385+E219</f>
        <v>23605.3</v>
      </c>
      <c r="F410" s="28">
        <f t="shared" si="30"/>
        <v>55.66027503206822</v>
      </c>
    </row>
    <row r="411" spans="1:7" s="60" customFormat="1" x14ac:dyDescent="0.25">
      <c r="A411" s="106"/>
      <c r="B411" s="106"/>
      <c r="C411" s="8" t="s">
        <v>23</v>
      </c>
      <c r="D411" s="9">
        <f>D409+D410</f>
        <v>50544.899999999994</v>
      </c>
      <c r="E411" s="9">
        <f>E409+E410</f>
        <v>26710</v>
      </c>
      <c r="F411" s="9">
        <f t="shared" si="30"/>
        <v>52.84410494431684</v>
      </c>
      <c r="G411" s="59"/>
    </row>
    <row r="412" spans="1:7" ht="15.75" customHeight="1" x14ac:dyDescent="0.25">
      <c r="A412" s="106" t="s">
        <v>10</v>
      </c>
      <c r="B412" s="106"/>
      <c r="C412" s="76" t="s">
        <v>20</v>
      </c>
      <c r="D412" s="61">
        <f>D138+D313</f>
        <v>12898.099999999999</v>
      </c>
      <c r="E412" s="61">
        <f>E138+E313</f>
        <v>2952.2</v>
      </c>
      <c r="F412" s="28">
        <f t="shared" si="30"/>
        <v>22.888642513238384</v>
      </c>
    </row>
    <row r="413" spans="1:7" x14ac:dyDescent="0.25">
      <c r="A413" s="106"/>
      <c r="B413" s="106"/>
      <c r="C413" s="76" t="s">
        <v>21</v>
      </c>
      <c r="D413" s="28">
        <f>D32+D33+D34+D35+D36+D37+D78+D93+D94+D95+D96+D117+D139+D140+D141+D166+D195+D220+D232+D247+D248+D276+D314+D316+D317+D359+D375</f>
        <v>24195.1</v>
      </c>
      <c r="E413" s="28">
        <f>E32+E33+E34+E35+E36+E37+E78+E93+E94+E95+E96+E117+E139+E140+E141+E166+E195+E220+E232+E247+E248+E276+E314+E316+E317+E359+E375</f>
        <v>16481</v>
      </c>
      <c r="F413" s="28">
        <f t="shared" si="30"/>
        <v>68.117098090109167</v>
      </c>
    </row>
    <row r="414" spans="1:7" s="60" customFormat="1" ht="21.75" customHeight="1" x14ac:dyDescent="0.25">
      <c r="A414" s="106"/>
      <c r="B414" s="106"/>
      <c r="C414" s="8" t="s">
        <v>23</v>
      </c>
      <c r="D414" s="9">
        <f>D412+D413</f>
        <v>37093.199999999997</v>
      </c>
      <c r="E414" s="9">
        <f>E412+E413</f>
        <v>19433.2</v>
      </c>
      <c r="F414" s="9">
        <f t="shared" si="30"/>
        <v>52.39019550753239</v>
      </c>
      <c r="G414" s="59"/>
    </row>
    <row r="415" spans="1:7" ht="15.75" customHeight="1" x14ac:dyDescent="0.25">
      <c r="A415" s="106" t="s">
        <v>11</v>
      </c>
      <c r="B415" s="106"/>
      <c r="C415" s="76" t="s">
        <v>20</v>
      </c>
      <c r="D415" s="61">
        <f>D135+D188+D190+D304+D306+D309</f>
        <v>10575.900000000001</v>
      </c>
      <c r="E415" s="61">
        <f>E135+E188+E190+E304+E306+E309</f>
        <v>5072.5</v>
      </c>
      <c r="F415" s="28">
        <f t="shared" si="30"/>
        <v>47.962821131062128</v>
      </c>
    </row>
    <row r="416" spans="1:7" x14ac:dyDescent="0.25">
      <c r="A416" s="106"/>
      <c r="B416" s="106"/>
      <c r="C416" s="76" t="s">
        <v>21</v>
      </c>
      <c r="D416" s="28">
        <f>D26+D27+D28+D29+D30+D31+D77+D90+D91+D92+D116+D136+D137+D165+D189+D191+D192+D193+D194+D246+D275+D305+D307+D308+D310+D311+D312+D358+D374+D386</f>
        <v>26351.200000000004</v>
      </c>
      <c r="E416" s="28">
        <f>E26+E27+E28+E29+E30+E31+E77+E90+E91+E92+E116+E136+E137+E165+E189+E191+E192+E193+E194+E246+E275+E305+E307+E308+E310+E311+E312+E358+E374+E386</f>
        <v>14996.300000000001</v>
      </c>
      <c r="F416" s="28">
        <f t="shared" si="30"/>
        <v>56.909362761468159</v>
      </c>
    </row>
    <row r="417" spans="1:7" s="60" customFormat="1" x14ac:dyDescent="0.25">
      <c r="A417" s="106"/>
      <c r="B417" s="106"/>
      <c r="C417" s="8" t="s">
        <v>23</v>
      </c>
      <c r="D417" s="9">
        <f>D415+D416</f>
        <v>36927.100000000006</v>
      </c>
      <c r="E417" s="9">
        <f>E415+E416</f>
        <v>20068.800000000003</v>
      </c>
      <c r="F417" s="9">
        <f t="shared" si="30"/>
        <v>54.347078432912411</v>
      </c>
      <c r="G417" s="59"/>
    </row>
    <row r="418" spans="1:7" ht="18.75" customHeight="1" x14ac:dyDescent="0.25">
      <c r="A418" s="106" t="s">
        <v>9</v>
      </c>
      <c r="B418" s="106"/>
      <c r="C418" s="76" t="s">
        <v>20</v>
      </c>
      <c r="D418" s="61">
        <f>D142+D260+D318+D320</f>
        <v>10796.7</v>
      </c>
      <c r="E418" s="61">
        <f>E142+E260+E318+E320</f>
        <v>4209.8</v>
      </c>
      <c r="F418" s="28">
        <f t="shared" si="30"/>
        <v>38.991543712430648</v>
      </c>
    </row>
    <row r="419" spans="1:7" ht="19.5" customHeight="1" x14ac:dyDescent="0.25">
      <c r="A419" s="106"/>
      <c r="B419" s="106"/>
      <c r="C419" s="76" t="s">
        <v>21</v>
      </c>
      <c r="D419" s="28">
        <f>D38+D39+D40+D41+D42+D79+D97+D98+D99+D118+D143+D144+D145+D167+D196+D233+D249+D261+D262+D319+D321+D322+D360+D387</f>
        <v>46169.3</v>
      </c>
      <c r="E419" s="28">
        <f>E38+E39+E40+E41+E42+E79+E97+E98+E99+E118+E143+E144+E145+E167+E196+E233+E249+E261+E262+E319+E321+E322+E360+E387</f>
        <v>29423.5</v>
      </c>
      <c r="F419" s="28">
        <f t="shared" si="30"/>
        <v>63.729577879673286</v>
      </c>
    </row>
    <row r="420" spans="1:7" s="60" customFormat="1" ht="20.25" customHeight="1" x14ac:dyDescent="0.25">
      <c r="A420" s="106"/>
      <c r="B420" s="106"/>
      <c r="C420" s="8" t="s">
        <v>23</v>
      </c>
      <c r="D420" s="9">
        <f>D418+D419</f>
        <v>56966</v>
      </c>
      <c r="E420" s="9">
        <f>E418+E419</f>
        <v>33633.300000000003</v>
      </c>
      <c r="F420" s="9">
        <f t="shared" si="30"/>
        <v>59.041006916406282</v>
      </c>
      <c r="G420" s="59"/>
    </row>
    <row r="421" spans="1:7" ht="15.75" customHeight="1" x14ac:dyDescent="0.25">
      <c r="A421" s="106" t="s">
        <v>6</v>
      </c>
      <c r="B421" s="106"/>
      <c r="C421" s="76" t="s">
        <v>20</v>
      </c>
      <c r="D421" s="61">
        <f>D323+D325+D327</f>
        <v>3876.1</v>
      </c>
      <c r="E421" s="61">
        <f>E323+E325+E327</f>
        <v>2660.6</v>
      </c>
      <c r="F421" s="28">
        <f t="shared" si="30"/>
        <v>68.641159928794409</v>
      </c>
    </row>
    <row r="422" spans="1:7" x14ac:dyDescent="0.25">
      <c r="A422" s="106"/>
      <c r="B422" s="106"/>
      <c r="C422" s="76" t="s">
        <v>21</v>
      </c>
      <c r="D422" s="28">
        <f>D43+D44+D45+D46+D47+D48+D100+D101+D146+D147+D168+D197+D198+D199+D277+D324+D326+D328+D329+D330+D361+D376</f>
        <v>44973.599999999999</v>
      </c>
      <c r="E422" s="28">
        <f>E43+E44+E45+E46+E47+E48+E100+E101+E146+E147+E168+E197+E198+E199+E277+E324+E326+E328+E329+E330+E361+E376</f>
        <v>28553.599999999995</v>
      </c>
      <c r="F422" s="28">
        <f t="shared" si="30"/>
        <v>63.489691730259523</v>
      </c>
    </row>
    <row r="423" spans="1:7" s="60" customFormat="1" x14ac:dyDescent="0.25">
      <c r="A423" s="106"/>
      <c r="B423" s="106"/>
      <c r="C423" s="8" t="s">
        <v>23</v>
      </c>
      <c r="D423" s="9">
        <f>D421+D422</f>
        <v>48849.7</v>
      </c>
      <c r="E423" s="9">
        <f>E421+E422</f>
        <v>31214.199999999993</v>
      </c>
      <c r="F423" s="9">
        <f t="shared" si="30"/>
        <v>63.898447687498582</v>
      </c>
      <c r="G423" s="59"/>
    </row>
    <row r="424" spans="1:7" ht="15.75" customHeight="1" x14ac:dyDescent="0.25">
      <c r="A424" s="118" t="s">
        <v>7</v>
      </c>
      <c r="B424" s="119"/>
      <c r="C424" s="76" t="s">
        <v>20</v>
      </c>
      <c r="D424" s="61">
        <f>D200+D331+D362</f>
        <v>7254.0999999999995</v>
      </c>
      <c r="E424" s="61">
        <f>E200+E331+E362</f>
        <v>3436</v>
      </c>
      <c r="F424" s="28">
        <f t="shared" si="30"/>
        <v>47.366316979363397</v>
      </c>
    </row>
    <row r="425" spans="1:7" x14ac:dyDescent="0.25">
      <c r="A425" s="120"/>
      <c r="B425" s="121"/>
      <c r="C425" s="76" t="s">
        <v>21</v>
      </c>
      <c r="D425" s="28">
        <f>D49+D50+D51+D52+D53+D54+D102+D103+D119+D148+D149+D169+D201+D202+D203+D204+D278+D332+D333+D334+D363+D364+D377+D388</f>
        <v>51257.200000000012</v>
      </c>
      <c r="E425" s="28">
        <f>E49+E50+E51+E52+E53+E54+E102+E103+E119+E148+E149+E169+E201+E202+E203+E204+E278+E332+E333+E334+E363+E364+E377+E388</f>
        <v>29039.200000000004</v>
      </c>
      <c r="F425" s="28">
        <f t="shared" si="30"/>
        <v>56.653894477263677</v>
      </c>
    </row>
    <row r="426" spans="1:7" s="60" customFormat="1" x14ac:dyDescent="0.25">
      <c r="A426" s="122"/>
      <c r="B426" s="123"/>
      <c r="C426" s="8" t="s">
        <v>23</v>
      </c>
      <c r="D426" s="9">
        <f>D424+D425</f>
        <v>58511.30000000001</v>
      </c>
      <c r="E426" s="9">
        <f>E424+E425</f>
        <v>32475.200000000004</v>
      </c>
      <c r="F426" s="9">
        <f t="shared" si="30"/>
        <v>55.502441408753519</v>
      </c>
      <c r="G426" s="59"/>
    </row>
    <row r="427" spans="1:7" ht="15.75" customHeight="1" x14ac:dyDescent="0.25">
      <c r="A427" s="106" t="s">
        <v>8</v>
      </c>
      <c r="B427" s="106"/>
      <c r="C427" s="76" t="s">
        <v>20</v>
      </c>
      <c r="D427" s="61">
        <f>D335+D205</f>
        <v>7271.4</v>
      </c>
      <c r="E427" s="61">
        <f>E335+E205</f>
        <v>5294.2</v>
      </c>
      <c r="F427" s="28">
        <f t="shared" si="30"/>
        <v>72.808537558104362</v>
      </c>
    </row>
    <row r="428" spans="1:7" x14ac:dyDescent="0.25">
      <c r="A428" s="106"/>
      <c r="B428" s="106"/>
      <c r="C428" s="76" t="s">
        <v>21</v>
      </c>
      <c r="D428" s="28">
        <f>D55+D56+D57+D58+D59+D80+D104+D105+D120+D150+D170+D207+D221+D234+D250+D279+D336+D337+D338+D365+D378+D389+D206</f>
        <v>265269.90000000002</v>
      </c>
      <c r="E428" s="28">
        <f>E55+E56+E57+E58+E59+E80+E104+E105+E120+E150+E170+E207+E221+E234+E250+E279+E336+E337+E338+E365+E378+E389</f>
        <v>149449.59999999998</v>
      </c>
      <c r="F428" s="28">
        <f t="shared" si="30"/>
        <v>56.338695042294653</v>
      </c>
    </row>
    <row r="429" spans="1:7" s="60" customFormat="1" x14ac:dyDescent="0.25">
      <c r="A429" s="106"/>
      <c r="B429" s="106"/>
      <c r="C429" s="8" t="s">
        <v>23</v>
      </c>
      <c r="D429" s="9">
        <f>D427+D428</f>
        <v>272541.30000000005</v>
      </c>
      <c r="E429" s="9">
        <f>E427+E428</f>
        <v>154743.79999999999</v>
      </c>
      <c r="F429" s="9">
        <f t="shared" si="30"/>
        <v>56.778110326765145</v>
      </c>
      <c r="G429" s="59"/>
    </row>
    <row r="430" spans="1:7" ht="15.75" customHeight="1" x14ac:dyDescent="0.25">
      <c r="A430" s="106" t="s">
        <v>12</v>
      </c>
      <c r="B430" s="106"/>
      <c r="C430" s="76" t="s">
        <v>20</v>
      </c>
      <c r="D430" s="61">
        <f>D236+D344</f>
        <v>4368.2999999999993</v>
      </c>
      <c r="E430" s="61">
        <f>E236+E344</f>
        <v>2258.1</v>
      </c>
      <c r="F430" s="28">
        <f t="shared" si="30"/>
        <v>51.692878236384864</v>
      </c>
    </row>
    <row r="431" spans="1:7" x14ac:dyDescent="0.25">
      <c r="A431" s="106"/>
      <c r="B431" s="106"/>
      <c r="C431" s="76" t="s">
        <v>21</v>
      </c>
      <c r="D431" s="28">
        <f>D66+D67+D68+D69+D70+D71+D82+D109+D110+D111+D155+D156+D172+D211+D212+D213+D238+D253+D281+D345+D346+D347+D348+D367+D380+D391+D226+D237</f>
        <v>35446.6</v>
      </c>
      <c r="E431" s="28">
        <f>E66+E67+E68+E69+E70+E71+E82+E109+E110+E111+E155+E156+E172+E211+E212+E213+E238+E253+E281+E345+E346+E347+E348+E367+E380+E391+E226+E237</f>
        <v>22561.7</v>
      </c>
      <c r="F431" s="28">
        <f t="shared" si="30"/>
        <v>63.649828192266675</v>
      </c>
    </row>
    <row r="432" spans="1:7" s="60" customFormat="1" x14ac:dyDescent="0.25">
      <c r="A432" s="106"/>
      <c r="B432" s="106"/>
      <c r="C432" s="8" t="s">
        <v>23</v>
      </c>
      <c r="D432" s="9">
        <f>D430+D431</f>
        <v>39814.899999999994</v>
      </c>
      <c r="E432" s="9">
        <f>E430+E431</f>
        <v>24819.8</v>
      </c>
      <c r="F432" s="9">
        <f t="shared" si="30"/>
        <v>62.337968951322253</v>
      </c>
      <c r="G432" s="59"/>
    </row>
    <row r="433" spans="1:7" ht="15.75" customHeight="1" x14ac:dyDescent="0.25">
      <c r="A433" s="118" t="s">
        <v>13</v>
      </c>
      <c r="B433" s="119"/>
      <c r="C433" s="76" t="s">
        <v>20</v>
      </c>
      <c r="D433" s="61">
        <f>D151+D222+D263+D339+D341</f>
        <v>189836.3</v>
      </c>
      <c r="E433" s="61">
        <f>E151+E222+E263+E339+E341</f>
        <v>41667.199999999997</v>
      </c>
      <c r="F433" s="28">
        <f t="shared" si="30"/>
        <v>21.94901607332212</v>
      </c>
    </row>
    <row r="434" spans="1:7" x14ac:dyDescent="0.25">
      <c r="A434" s="120"/>
      <c r="B434" s="121"/>
      <c r="C434" s="76" t="s">
        <v>21</v>
      </c>
      <c r="D434" s="28">
        <f>D60+D61+D62+D63+D64+D65+D81+D106+D107+D108+D121+D122+D152+D153+D154+D171+D208+D209+D210+D223+D224+D225+D235+D251+D252+D264+D265+D280+D340+D342+D343+D366+D379+D390+D395+D396</f>
        <v>268329.10000000003</v>
      </c>
      <c r="E434" s="28">
        <f>E60+E61+E62+E63+E64+E65+E81+E106+E107+E108+E121+E122+E152+E153+E154+E171+E208+E209+E210+E223+E224+E225+E235+E251+E252+E264+E265+E280+E340+E342+E343+E366+E379+E390+E395+E396</f>
        <v>143938.60000000003</v>
      </c>
      <c r="F434" s="28">
        <f t="shared" si="30"/>
        <v>53.642560572073627</v>
      </c>
    </row>
    <row r="435" spans="1:7" s="60" customFormat="1" x14ac:dyDescent="0.25">
      <c r="A435" s="122"/>
      <c r="B435" s="123"/>
      <c r="C435" s="8" t="s">
        <v>23</v>
      </c>
      <c r="D435" s="9">
        <f>D433+D434</f>
        <v>458165.4</v>
      </c>
      <c r="E435" s="9">
        <f>E433+E434</f>
        <v>185605.80000000005</v>
      </c>
      <c r="F435" s="9">
        <f t="shared" si="30"/>
        <v>40.510654012721176</v>
      </c>
      <c r="G435" s="59"/>
    </row>
    <row r="436" spans="1:7" s="44" customFormat="1" ht="15" customHeight="1" x14ac:dyDescent="0.25">
      <c r="A436" s="124" t="s">
        <v>25</v>
      </c>
      <c r="B436" s="125"/>
      <c r="C436" s="45" t="s">
        <v>20</v>
      </c>
      <c r="D436" s="46">
        <f>D400+D403+D406+D409+D412+D415+D418+D421+D424+D427+D430+D433</f>
        <v>275064.09999999998</v>
      </c>
      <c r="E436" s="46">
        <f>E400+E403+E406+E409+E412+E415+E418+E421+E424+E427+E430+E433</f>
        <v>78014.5</v>
      </c>
      <c r="F436" s="46">
        <f t="shared" si="30"/>
        <v>28.362298097061746</v>
      </c>
      <c r="G436" s="53"/>
    </row>
    <row r="437" spans="1:7" s="44" customFormat="1" x14ac:dyDescent="0.25">
      <c r="A437" s="126"/>
      <c r="B437" s="127"/>
      <c r="C437" s="45" t="s">
        <v>21</v>
      </c>
      <c r="D437" s="46">
        <f>D401+D404+D407+D410+D413+D416+D419+D422+D425+D428+D431+D434</f>
        <v>907760.10000000009</v>
      </c>
      <c r="E437" s="46">
        <f>E401+E404+E407+E410+E413+E416+E419+E422+E425+E428+E431+E434</f>
        <v>523855.4</v>
      </c>
      <c r="F437" s="46">
        <f t="shared" si="30"/>
        <v>57.708573002933264</v>
      </c>
      <c r="G437" s="53"/>
    </row>
    <row r="438" spans="1:7" s="44" customFormat="1" x14ac:dyDescent="0.25">
      <c r="A438" s="128"/>
      <c r="B438" s="129"/>
      <c r="C438" s="45" t="s">
        <v>23</v>
      </c>
      <c r="D438" s="46">
        <f>D436+D437</f>
        <v>1182824.2000000002</v>
      </c>
      <c r="E438" s="46">
        <f>E436+E437</f>
        <v>601869.9</v>
      </c>
      <c r="F438" s="46">
        <f t="shared" si="30"/>
        <v>50.884138150031077</v>
      </c>
      <c r="G438" s="53"/>
    </row>
  </sheetData>
  <mergeCells count="148">
    <mergeCell ref="A430:B432"/>
    <mergeCell ref="A400:B402"/>
    <mergeCell ref="A403:B405"/>
    <mergeCell ref="A406:B408"/>
    <mergeCell ref="A427:B429"/>
    <mergeCell ref="A418:B420"/>
    <mergeCell ref="A424:B426"/>
    <mergeCell ref="A433:B435"/>
    <mergeCell ref="A436:B438"/>
    <mergeCell ref="A121:A122"/>
    <mergeCell ref="A208:A210"/>
    <mergeCell ref="A133:A134"/>
    <mergeCell ref="B236:B237"/>
    <mergeCell ref="A236:A238"/>
    <mergeCell ref="A148:A149"/>
    <mergeCell ref="A146:A147"/>
    <mergeCell ref="B151:B152"/>
    <mergeCell ref="A151:A154"/>
    <mergeCell ref="A160:F160"/>
    <mergeCell ref="B200:B201"/>
    <mergeCell ref="A200:A204"/>
    <mergeCell ref="B222:B223"/>
    <mergeCell ref="A222:A225"/>
    <mergeCell ref="A188:A194"/>
    <mergeCell ref="A126:A128"/>
    <mergeCell ref="A331:A334"/>
    <mergeCell ref="A197:A199"/>
    <mergeCell ref="A244:A245"/>
    <mergeCell ref="A125:F125"/>
    <mergeCell ref="A254:B255"/>
    <mergeCell ref="A256:F256"/>
    <mergeCell ref="B257:B258"/>
    <mergeCell ref="B331:B332"/>
    <mergeCell ref="B318:B319"/>
    <mergeCell ref="A318:A322"/>
    <mergeCell ref="B292:B293"/>
    <mergeCell ref="A239:B241"/>
    <mergeCell ref="A270:F270"/>
    <mergeCell ref="A266:B269"/>
    <mergeCell ref="A282:B283"/>
    <mergeCell ref="A284:F284"/>
    <mergeCell ref="B135:B136"/>
    <mergeCell ref="A142:A145"/>
    <mergeCell ref="A138:A141"/>
    <mergeCell ref="A5:F5"/>
    <mergeCell ref="A323:A330"/>
    <mergeCell ref="A294:A297"/>
    <mergeCell ref="B313:B314"/>
    <mergeCell ref="B285:B286"/>
    <mergeCell ref="B294:B295"/>
    <mergeCell ref="B298:B299"/>
    <mergeCell ref="A285:A289"/>
    <mergeCell ref="A313:A317"/>
    <mergeCell ref="B309:B310"/>
    <mergeCell ref="A304:A312"/>
    <mergeCell ref="A242:F242"/>
    <mergeCell ref="A247:A248"/>
    <mergeCell ref="B290:B291"/>
    <mergeCell ref="A72:B73"/>
    <mergeCell ref="A97:A99"/>
    <mergeCell ref="A135:A137"/>
    <mergeCell ref="A227:B229"/>
    <mergeCell ref="B142:B143"/>
    <mergeCell ref="B138:B139"/>
    <mergeCell ref="B126:B127"/>
    <mergeCell ref="A123:B124"/>
    <mergeCell ref="A395:A396"/>
    <mergeCell ref="A421:B423"/>
    <mergeCell ref="A399:B399"/>
    <mergeCell ref="A409:B411"/>
    <mergeCell ref="A412:B414"/>
    <mergeCell ref="A415:B417"/>
    <mergeCell ref="A392:B393"/>
    <mergeCell ref="A397:B398"/>
    <mergeCell ref="A368:B370"/>
    <mergeCell ref="A381:B382"/>
    <mergeCell ref="A371:F371"/>
    <mergeCell ref="A383:F383"/>
    <mergeCell ref="A394:F394"/>
    <mergeCell ref="A349:B352"/>
    <mergeCell ref="A344:A348"/>
    <mergeCell ref="B344:B345"/>
    <mergeCell ref="B362:B363"/>
    <mergeCell ref="A362:A364"/>
    <mergeCell ref="B341:B342"/>
    <mergeCell ref="A339:A343"/>
    <mergeCell ref="A157:B159"/>
    <mergeCell ref="A173:B174"/>
    <mergeCell ref="A214:B217"/>
    <mergeCell ref="A176:A178"/>
    <mergeCell ref="B176:B177"/>
    <mergeCell ref="B335:B336"/>
    <mergeCell ref="B263:B264"/>
    <mergeCell ref="A263:A265"/>
    <mergeCell ref="A251:A252"/>
    <mergeCell ref="B323:B324"/>
    <mergeCell ref="A335:A338"/>
    <mergeCell ref="B339:B340"/>
    <mergeCell ref="A205:A207"/>
    <mergeCell ref="A175:F175"/>
    <mergeCell ref="A155:A156"/>
    <mergeCell ref="A290:A293"/>
    <mergeCell ref="A260:A262"/>
    <mergeCell ref="A257:A259"/>
    <mergeCell ref="A130:A132"/>
    <mergeCell ref="A179:A181"/>
    <mergeCell ref="B130:B131"/>
    <mergeCell ref="A211:A213"/>
    <mergeCell ref="A85:F85"/>
    <mergeCell ref="A114:F114"/>
    <mergeCell ref="A55:A59"/>
    <mergeCell ref="A60:A65"/>
    <mergeCell ref="A109:A111"/>
    <mergeCell ref="A100:A101"/>
    <mergeCell ref="A104:A105"/>
    <mergeCell ref="A106:A108"/>
    <mergeCell ref="A66:A71"/>
    <mergeCell ref="A93:A96"/>
    <mergeCell ref="A90:A92"/>
    <mergeCell ref="A83:B84"/>
    <mergeCell ref="A112:B113"/>
    <mergeCell ref="A102:A103"/>
    <mergeCell ref="A32:A37"/>
    <mergeCell ref="A20:A25"/>
    <mergeCell ref="A26:A31"/>
    <mergeCell ref="A38:A42"/>
    <mergeCell ref="A43:A48"/>
    <mergeCell ref="A74:F74"/>
    <mergeCell ref="A16:A19"/>
    <mergeCell ref="A49:A54"/>
    <mergeCell ref="A1:F1"/>
    <mergeCell ref="A353:F353"/>
    <mergeCell ref="B179:B180"/>
    <mergeCell ref="A6:A12"/>
    <mergeCell ref="A13:A15"/>
    <mergeCell ref="B325:B326"/>
    <mergeCell ref="B327:B328"/>
    <mergeCell ref="B260:B261"/>
    <mergeCell ref="A183:A187"/>
    <mergeCell ref="B183:B184"/>
    <mergeCell ref="A218:F218"/>
    <mergeCell ref="A230:F230"/>
    <mergeCell ref="B300:B302"/>
    <mergeCell ref="A298:A303"/>
    <mergeCell ref="B188:B191"/>
    <mergeCell ref="B304:B307"/>
    <mergeCell ref="B205:B206"/>
    <mergeCell ref="B320:B321"/>
  </mergeCells>
  <pageMargins left="0.78740157480314965" right="0.78740157480314965" top="1.1811023622047245" bottom="0.39370078740157483" header="0.31496062992125984" footer="0.31496062992125984"/>
  <pageSetup paperSize="9" scale="59" orientation="landscape" r:id="rId1"/>
  <headerFooter differentFirst="1"/>
  <rowBreaks count="5" manualBreakCount="5">
    <brk id="146" max="6" man="1"/>
    <brk id="313" max="6" man="1"/>
    <brk id="342" max="6" man="1"/>
    <brk id="384" max="6" man="1"/>
    <brk id="3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</vt:lpstr>
      <vt:lpstr>общие</vt:lpstr>
      <vt:lpstr>общие!Заголовки_для_печати</vt:lpstr>
      <vt:lpstr>СВОД!Заголовки_для_печати</vt:lpstr>
      <vt:lpstr>общие!Область_печати</vt:lpstr>
      <vt:lpstr>СВОД!Область_печати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Lubnina</dc:creator>
  <cp:lastModifiedBy>Economik</cp:lastModifiedBy>
  <cp:lastPrinted>2018-11-01T12:25:06Z</cp:lastPrinted>
  <dcterms:created xsi:type="dcterms:W3CDTF">2012-11-13T08:43:34Z</dcterms:created>
  <dcterms:modified xsi:type="dcterms:W3CDTF">2018-11-19T12:52:04Z</dcterms:modified>
</cp:coreProperties>
</file>