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5480" windowHeight="9105"/>
  </bookViews>
  <sheets>
    <sheet name="СВОД" sheetId="1" r:id="rId1"/>
    <sheet name="общие" sheetId="2" r:id="rId2"/>
    <sheet name="уд. вес" sheetId="3" r:id="rId3"/>
  </sheets>
  <definedNames>
    <definedName name="_xlnm.Print_Titles" localSheetId="1">общие!$4:$4</definedName>
    <definedName name="_xlnm.Print_Titles" localSheetId="0">СВОД!$4:$4</definedName>
    <definedName name="_xlnm.Print_Area" localSheetId="1">общие!$A$1:$F$472</definedName>
    <definedName name="_xlnm.Print_Area" localSheetId="0">СВОД!$A$1:$F$98</definedName>
    <definedName name="_xlnm.Print_Area" localSheetId="2">'уд. вес'!$A$1:$E$20</definedName>
  </definedNames>
  <calcPr calcId="145621"/>
</workbook>
</file>

<file path=xl/calcChain.xml><?xml version="1.0" encoding="utf-8"?>
<calcChain xmlns="http://schemas.openxmlformats.org/spreadsheetml/2006/main">
  <c r="B42" i="1" l="1"/>
  <c r="E441" i="2"/>
  <c r="D441" i="2"/>
  <c r="E418" i="2"/>
  <c r="D418" i="2"/>
  <c r="E368" i="2"/>
  <c r="D368" i="2"/>
  <c r="E294" i="2"/>
  <c r="D294" i="2"/>
  <c r="E272" i="2"/>
  <c r="D272" i="2"/>
  <c r="E256" i="2"/>
  <c r="D256" i="2"/>
  <c r="E239" i="2"/>
  <c r="D239" i="2"/>
  <c r="E223" i="2"/>
  <c r="D223" i="2"/>
  <c r="E187" i="2"/>
  <c r="E172" i="2"/>
  <c r="E171" i="2"/>
  <c r="D172" i="2"/>
  <c r="E132" i="2"/>
  <c r="E116" i="2"/>
  <c r="D116" i="2"/>
  <c r="E86" i="2"/>
  <c r="D86" i="2"/>
  <c r="E71" i="2"/>
  <c r="D71" i="2"/>
  <c r="E449" i="2"/>
  <c r="D449" i="2"/>
  <c r="E329" i="2"/>
  <c r="E450" i="2" s="1"/>
  <c r="D329" i="2"/>
  <c r="D450" i="2" s="1"/>
  <c r="F202" i="2"/>
  <c r="F93" i="2"/>
  <c r="F94" i="2"/>
  <c r="E468" i="2" l="1"/>
  <c r="D468" i="2"/>
  <c r="E467" i="2"/>
  <c r="D467" i="2"/>
  <c r="F269" i="2"/>
  <c r="F236" i="2"/>
  <c r="F359" i="2"/>
  <c r="F358" i="2"/>
  <c r="E444" i="2"/>
  <c r="D444" i="2"/>
  <c r="F326" i="2"/>
  <c r="F280" i="2"/>
  <c r="F262" i="2"/>
  <c r="F194" i="2"/>
  <c r="D469" i="2" l="1"/>
  <c r="E469" i="2"/>
  <c r="E435" i="2"/>
  <c r="D435" i="2"/>
  <c r="F190" i="2"/>
  <c r="E458" i="2"/>
  <c r="F209" i="2"/>
  <c r="F210" i="2"/>
  <c r="F160" i="2"/>
  <c r="E350" i="2"/>
  <c r="E459" i="2" s="1"/>
  <c r="D350" i="2"/>
  <c r="D459" i="2" s="1"/>
  <c r="E456" i="2"/>
  <c r="D456" i="2"/>
  <c r="D438" i="2"/>
  <c r="E464" i="2"/>
  <c r="D464" i="2"/>
  <c r="E465" i="2"/>
  <c r="D465" i="2"/>
  <c r="F218" i="2"/>
  <c r="F219" i="2"/>
  <c r="E255" i="2"/>
  <c r="D255" i="2"/>
  <c r="F252" i="2"/>
  <c r="E238" i="2"/>
  <c r="E462" i="2"/>
  <c r="D462" i="2"/>
  <c r="F255" i="2" l="1"/>
  <c r="D453" i="2"/>
  <c r="E453" i="2"/>
  <c r="F412" i="2" l="1"/>
  <c r="E432" i="2"/>
  <c r="D432" i="2"/>
  <c r="F340" i="2"/>
  <c r="F101" i="2"/>
  <c r="E222" i="2" l="1"/>
  <c r="D222" i="2"/>
  <c r="E446" i="2"/>
  <c r="D446" i="2"/>
  <c r="F148" i="2"/>
  <c r="D336" i="2"/>
  <c r="D369" i="2" s="1"/>
  <c r="E336" i="2"/>
  <c r="E369" i="2" s="1"/>
  <c r="D447" i="2" l="1"/>
  <c r="F104" i="2"/>
  <c r="D34" i="1" l="1"/>
  <c r="E34" i="1"/>
  <c r="E33" i="1"/>
  <c r="D33" i="1"/>
  <c r="E22" i="1" l="1"/>
  <c r="D22" i="1"/>
  <c r="E21" i="1"/>
  <c r="D21" i="1"/>
  <c r="E39" i="1"/>
  <c r="E31" i="1"/>
  <c r="D31" i="1"/>
  <c r="E30" i="1"/>
  <c r="D30" i="1"/>
  <c r="E28" i="1"/>
  <c r="D28" i="1"/>
  <c r="E27" i="1"/>
  <c r="D27" i="1"/>
  <c r="E10" i="1"/>
  <c r="D10" i="1"/>
  <c r="E9" i="1"/>
  <c r="D9" i="1"/>
  <c r="D458" i="2"/>
  <c r="D460" i="2" s="1"/>
  <c r="E455" i="2"/>
  <c r="E402" i="2"/>
  <c r="D402" i="2"/>
  <c r="E386" i="2"/>
  <c r="D386" i="2"/>
  <c r="E387" i="2"/>
  <c r="D387" i="2"/>
  <c r="E367" i="2"/>
  <c r="D367" i="2"/>
  <c r="F349" i="2"/>
  <c r="F348" i="2"/>
  <c r="F347" i="2"/>
  <c r="F339" i="2"/>
  <c r="F338" i="2"/>
  <c r="E447" i="2"/>
  <c r="F328" i="2"/>
  <c r="F327" i="2"/>
  <c r="F316" i="2"/>
  <c r="F315" i="2"/>
  <c r="E308" i="2"/>
  <c r="D308" i="2"/>
  <c r="E293" i="2"/>
  <c r="E292" i="2"/>
  <c r="D292" i="2"/>
  <c r="D293" i="2"/>
  <c r="E221" i="2"/>
  <c r="E220" i="2" s="1"/>
  <c r="D221" i="2"/>
  <c r="D220" i="2" s="1"/>
  <c r="E23" i="1" l="1"/>
  <c r="D23" i="1"/>
  <c r="D291" i="2"/>
  <c r="E291" i="2"/>
  <c r="F432" i="2"/>
  <c r="F418" i="2"/>
  <c r="F387" i="2"/>
  <c r="F402" i="2"/>
  <c r="F367" i="2"/>
  <c r="F335" i="2"/>
  <c r="F377" i="2"/>
  <c r="F325" i="2"/>
  <c r="F221" i="2"/>
  <c r="F272" i="2"/>
  <c r="F350" i="2"/>
  <c r="F386" i="2"/>
  <c r="E437" i="2"/>
  <c r="F288" i="2"/>
  <c r="E452" i="2"/>
  <c r="D437" i="2"/>
  <c r="F308" i="2"/>
  <c r="F354" i="2"/>
  <c r="F292" i="2"/>
  <c r="D452" i="2"/>
  <c r="F317" i="2"/>
  <c r="F336" i="2"/>
  <c r="F239" i="2"/>
  <c r="F256" i="2"/>
  <c r="F283" i="2"/>
  <c r="F293" i="2"/>
  <c r="F294" i="2"/>
  <c r="F369" i="2" l="1"/>
  <c r="F368" i="2"/>
  <c r="F214" i="2" l="1"/>
  <c r="F199" i="2"/>
  <c r="F198" i="2"/>
  <c r="D187" i="2"/>
  <c r="D171" i="2"/>
  <c r="D132" i="2"/>
  <c r="E85" i="2"/>
  <c r="D85" i="2"/>
  <c r="E438" i="2" l="1"/>
  <c r="F222" i="2"/>
  <c r="D39" i="1"/>
  <c r="F164" i="2"/>
  <c r="F187" i="2"/>
  <c r="F200" i="2"/>
  <c r="F85" i="2"/>
  <c r="F152" i="2"/>
  <c r="F168" i="2"/>
  <c r="F171" i="2"/>
  <c r="F156" i="2"/>
  <c r="F159" i="2"/>
  <c r="F213" i="2"/>
  <c r="F71" i="2"/>
  <c r="F145" i="2"/>
  <c r="F86" i="2"/>
  <c r="F139" i="2"/>
  <c r="F132" i="2"/>
  <c r="F116" i="2"/>
  <c r="F172" i="2" l="1"/>
  <c r="F111" i="2" l="1"/>
  <c r="F110" i="2"/>
  <c r="D434" i="2" l="1"/>
  <c r="E40" i="1"/>
  <c r="E41" i="1" s="1"/>
  <c r="D40" i="1"/>
  <c r="D41" i="1" s="1"/>
  <c r="F212" i="2"/>
  <c r="F399" i="2"/>
  <c r="F360" i="2"/>
  <c r="F216" i="2"/>
  <c r="F215" i="2"/>
  <c r="F129" i="2"/>
  <c r="F163" i="2"/>
  <c r="F162" i="2"/>
  <c r="F63" i="2"/>
  <c r="F62" i="2"/>
  <c r="F61" i="2"/>
  <c r="F60" i="2"/>
  <c r="F59" i="2"/>
  <c r="F287" i="2"/>
  <c r="E25" i="1" l="1"/>
  <c r="D25" i="1"/>
  <c r="E24" i="1"/>
  <c r="D24" i="1"/>
  <c r="E461" i="2"/>
  <c r="D461" i="2"/>
  <c r="F57" i="2"/>
  <c r="F56" i="2"/>
  <c r="F355" i="2"/>
  <c r="F108" i="2"/>
  <c r="F55" i="2"/>
  <c r="F54" i="2"/>
  <c r="B72" i="1" l="1"/>
  <c r="E18" i="1"/>
  <c r="D18" i="1"/>
  <c r="E19" i="1" l="1"/>
  <c r="D455" i="2"/>
  <c r="F154" i="2"/>
  <c r="D19" i="1" l="1"/>
  <c r="F52" i="2"/>
  <c r="F351" i="2"/>
  <c r="F207" i="2"/>
  <c r="F157" i="2"/>
  <c r="F106" i="2"/>
  <c r="F51" i="2"/>
  <c r="F50" i="2"/>
  <c r="F49" i="2"/>
  <c r="F48" i="2"/>
  <c r="E94" i="1"/>
  <c r="E57" i="1" s="1"/>
  <c r="D94" i="1"/>
  <c r="D57" i="1" s="1"/>
  <c r="E93" i="1"/>
  <c r="D93" i="1"/>
  <c r="E79" i="1"/>
  <c r="E52" i="1" s="1"/>
  <c r="D79" i="1"/>
  <c r="D52" i="1" s="1"/>
  <c r="E78" i="1"/>
  <c r="D78" i="1"/>
  <c r="E75" i="1"/>
  <c r="E72" i="1"/>
  <c r="D72" i="1"/>
  <c r="E37" i="1"/>
  <c r="D37" i="1"/>
  <c r="E36" i="1"/>
  <c r="D36" i="1"/>
  <c r="E16" i="1"/>
  <c r="D16" i="1"/>
  <c r="E15" i="1"/>
  <c r="D15" i="1"/>
  <c r="E13" i="1"/>
  <c r="D13" i="1"/>
  <c r="E12" i="1"/>
  <c r="D12" i="1"/>
  <c r="E7" i="1"/>
  <c r="D7" i="1"/>
  <c r="E6" i="1"/>
  <c r="D6" i="1"/>
  <c r="D431" i="2"/>
  <c r="E431" i="2"/>
  <c r="D417" i="2"/>
  <c r="E417" i="2"/>
  <c r="D401" i="2"/>
  <c r="E401" i="2"/>
  <c r="D385" i="2"/>
  <c r="E385" i="2"/>
  <c r="E366" i="2"/>
  <c r="D307" i="2"/>
  <c r="E307" i="2"/>
  <c r="D271" i="2"/>
  <c r="E271" i="2"/>
  <c r="D254" i="2"/>
  <c r="E254" i="2"/>
  <c r="D238" i="2"/>
  <c r="D186" i="2"/>
  <c r="E186" i="2"/>
  <c r="D170" i="2"/>
  <c r="E170" i="2"/>
  <c r="D131" i="2"/>
  <c r="E131" i="2"/>
  <c r="D115" i="2"/>
  <c r="E115" i="2"/>
  <c r="B5" i="3"/>
  <c r="C5" i="3"/>
  <c r="D70" i="2"/>
  <c r="E70" i="2"/>
  <c r="E73" i="1"/>
  <c r="D73" i="1"/>
  <c r="F46" i="2"/>
  <c r="F346" i="2"/>
  <c r="F45" i="2"/>
  <c r="F345" i="2"/>
  <c r="F206" i="2"/>
  <c r="F44" i="2"/>
  <c r="F43" i="2"/>
  <c r="F42" i="2"/>
  <c r="E95" i="1" l="1"/>
  <c r="D95" i="1"/>
  <c r="B7" i="3"/>
  <c r="B9" i="3"/>
  <c r="C12" i="3"/>
  <c r="B16" i="3"/>
  <c r="C6" i="3"/>
  <c r="C8" i="3"/>
  <c r="C13" i="3"/>
  <c r="B4" i="3"/>
  <c r="B6" i="3"/>
  <c r="C7" i="3"/>
  <c r="C9" i="3"/>
  <c r="B11" i="3"/>
  <c r="C14" i="3"/>
  <c r="C16" i="3"/>
  <c r="D16" i="3" s="1"/>
  <c r="F223" i="2"/>
  <c r="B14" i="3"/>
  <c r="C4" i="3"/>
  <c r="C15" i="3"/>
  <c r="C11" i="3"/>
  <c r="B13" i="3"/>
  <c r="B15" i="3"/>
  <c r="B8" i="3"/>
  <c r="D366" i="2"/>
  <c r="E76" i="1"/>
  <c r="E77" i="1" s="1"/>
  <c r="D75" i="1"/>
  <c r="C10" i="3"/>
  <c r="F254" i="2"/>
  <c r="F186" i="2"/>
  <c r="D5" i="3"/>
  <c r="F385" i="2"/>
  <c r="F307" i="2"/>
  <c r="F115" i="2"/>
  <c r="F401" i="2"/>
  <c r="E50" i="1"/>
  <c r="D50" i="1"/>
  <c r="F70" i="2"/>
  <c r="F431" i="2"/>
  <c r="F417" i="2"/>
  <c r="F291" i="2"/>
  <c r="F271" i="2"/>
  <c r="F238" i="2"/>
  <c r="F170" i="2"/>
  <c r="E433" i="2"/>
  <c r="F131" i="2"/>
  <c r="E82" i="1"/>
  <c r="E53" i="1" s="1"/>
  <c r="D82" i="1"/>
  <c r="D53" i="1" s="1"/>
  <c r="F430" i="2"/>
  <c r="F429" i="2"/>
  <c r="F428" i="2"/>
  <c r="F427" i="2"/>
  <c r="F426" i="2"/>
  <c r="F425" i="2"/>
  <c r="F424" i="2"/>
  <c r="F423" i="2"/>
  <c r="F422" i="2"/>
  <c r="F421" i="2"/>
  <c r="F420" i="2"/>
  <c r="F40" i="2"/>
  <c r="F281" i="2"/>
  <c r="F153" i="2"/>
  <c r="F150" i="2"/>
  <c r="F102" i="2"/>
  <c r="F100" i="2"/>
  <c r="F99" i="2"/>
  <c r="F39" i="2"/>
  <c r="F38" i="2"/>
  <c r="F37" i="2"/>
  <c r="D13" i="3" l="1"/>
  <c r="D14" i="3"/>
  <c r="D4" i="3"/>
  <c r="D6" i="3"/>
  <c r="D76" i="1"/>
  <c r="D77" i="1" s="1"/>
  <c r="D8" i="3"/>
  <c r="D9" i="3"/>
  <c r="D15" i="3"/>
  <c r="D11" i="3"/>
  <c r="D7" i="3"/>
  <c r="B10" i="3"/>
  <c r="D10" i="3" s="1"/>
  <c r="B12" i="3"/>
  <c r="D12" i="3" s="1"/>
  <c r="F220" i="2"/>
  <c r="F366" i="2"/>
  <c r="D433" i="2"/>
  <c r="F433" i="2" s="1"/>
  <c r="E81" i="1"/>
  <c r="D81" i="1"/>
  <c r="E51" i="1"/>
  <c r="C17" i="3"/>
  <c r="E5" i="3" s="1"/>
  <c r="E88" i="1"/>
  <c r="E55" i="1" s="1"/>
  <c r="D88" i="1"/>
  <c r="D55" i="1" s="1"/>
  <c r="F375" i="2"/>
  <c r="F29" i="2"/>
  <c r="F332" i="2"/>
  <c r="F331" i="2"/>
  <c r="F330" i="2"/>
  <c r="F201" i="2"/>
  <c r="F196" i="2"/>
  <c r="F143" i="2"/>
  <c r="F28" i="2"/>
  <c r="F27" i="2"/>
  <c r="F26" i="2"/>
  <c r="F25" i="2"/>
  <c r="E70" i="1"/>
  <c r="E49" i="1" s="1"/>
  <c r="D70" i="1"/>
  <c r="D49" i="1" s="1"/>
  <c r="E443" i="2"/>
  <c r="D443" i="2"/>
  <c r="F23" i="2"/>
  <c r="F195" i="2"/>
  <c r="F142" i="2"/>
  <c r="F22" i="2"/>
  <c r="F21" i="2"/>
  <c r="F20" i="2"/>
  <c r="D51" i="1" l="1"/>
  <c r="B17" i="3"/>
  <c r="D17" i="3" s="1"/>
  <c r="D69" i="1"/>
  <c r="E87" i="1"/>
  <c r="E69" i="1"/>
  <c r="D87" i="1"/>
  <c r="E8" i="3"/>
  <c r="E7" i="3"/>
  <c r="E12" i="3"/>
  <c r="E4" i="3"/>
  <c r="E9" i="3"/>
  <c r="E11" i="3"/>
  <c r="E16" i="3"/>
  <c r="E13" i="3"/>
  <c r="E6" i="3"/>
  <c r="E15" i="3"/>
  <c r="E14" i="3"/>
  <c r="E10" i="3"/>
  <c r="E67" i="1"/>
  <c r="E48" i="1" s="1"/>
  <c r="E440" i="2"/>
  <c r="D440" i="2"/>
  <c r="F322" i="2"/>
  <c r="F18" i="2"/>
  <c r="F17" i="2"/>
  <c r="F321" i="2"/>
  <c r="E64" i="1"/>
  <c r="E47" i="1" s="1"/>
  <c r="D64" i="1"/>
  <c r="D47" i="1" s="1"/>
  <c r="F15" i="2"/>
  <c r="F14" i="2"/>
  <c r="F191" i="2"/>
  <c r="F137" i="2"/>
  <c r="D67" i="1" l="1"/>
  <c r="D48" i="1" s="1"/>
  <c r="D66" i="1"/>
  <c r="E63" i="1"/>
  <c r="D63" i="1"/>
  <c r="E66" i="1"/>
  <c r="E91" i="1"/>
  <c r="E56" i="1" s="1"/>
  <c r="D91" i="1"/>
  <c r="D56" i="1" s="1"/>
  <c r="F384" i="2"/>
  <c r="F416" i="2"/>
  <c r="F415" i="2"/>
  <c r="F414" i="2"/>
  <c r="F413" i="2"/>
  <c r="F411" i="2"/>
  <c r="F410" i="2"/>
  <c r="F409" i="2"/>
  <c r="F408" i="2"/>
  <c r="F407" i="2"/>
  <c r="F406" i="2"/>
  <c r="F405" i="2"/>
  <c r="F404" i="2"/>
  <c r="F69" i="2"/>
  <c r="F365" i="2"/>
  <c r="F364" i="2"/>
  <c r="F363" i="2"/>
  <c r="F169" i="2"/>
  <c r="F166" i="2"/>
  <c r="F114" i="2"/>
  <c r="F113" i="2"/>
  <c r="F68" i="2"/>
  <c r="F67" i="2"/>
  <c r="F66" i="2"/>
  <c r="F65" i="2"/>
  <c r="E90" i="1" l="1"/>
  <c r="D90" i="1"/>
  <c r="E85" i="1"/>
  <c r="E54" i="1" s="1"/>
  <c r="D85" i="1"/>
  <c r="D54" i="1" s="1"/>
  <c r="D84" i="1" l="1"/>
  <c r="E84" i="1"/>
  <c r="D61" i="1"/>
  <c r="D46" i="1" s="1"/>
  <c r="D58" i="1" s="1"/>
  <c r="E434" i="2"/>
  <c r="F203" i="2"/>
  <c r="E61" i="1" l="1"/>
  <c r="E46" i="1" s="1"/>
  <c r="E58" i="1" s="1"/>
  <c r="E60" i="1"/>
  <c r="D470" i="2"/>
  <c r="D60" i="1"/>
  <c r="F314" i="2"/>
  <c r="F12" i="2"/>
  <c r="F11" i="2"/>
  <c r="F9" i="2"/>
  <c r="F312" i="2"/>
  <c r="F136" i="2"/>
  <c r="F217" i="2"/>
  <c r="F211" i="2"/>
  <c r="F208" i="2"/>
  <c r="F205" i="2"/>
  <c r="F204" i="2"/>
  <c r="F197" i="2"/>
  <c r="F193" i="2"/>
  <c r="F192" i="2"/>
  <c r="F138" i="2"/>
  <c r="F189" i="2"/>
  <c r="F313" i="2"/>
  <c r="F10" i="2"/>
  <c r="F8" i="2"/>
  <c r="F7" i="2"/>
  <c r="F135" i="2"/>
  <c r="F383" i="2"/>
  <c r="F382" i="2"/>
  <c r="F381" i="2"/>
  <c r="F380" i="2"/>
  <c r="F379" i="2"/>
  <c r="F378" i="2"/>
  <c r="F376" i="2"/>
  <c r="F374" i="2"/>
  <c r="F373" i="2"/>
  <c r="F372" i="2"/>
  <c r="F371" i="2"/>
  <c r="F265" i="2"/>
  <c r="F337" i="2"/>
  <c r="F35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49" i="2"/>
  <c r="F97" i="2"/>
  <c r="F96" i="2"/>
  <c r="F34" i="2"/>
  <c r="F32" i="2"/>
  <c r="F84" i="2"/>
  <c r="F83" i="2"/>
  <c r="F82" i="2"/>
  <c r="F81" i="2"/>
  <c r="F80" i="2"/>
  <c r="F79" i="2"/>
  <c r="F78" i="2"/>
  <c r="F77" i="2"/>
  <c r="F76" i="2"/>
  <c r="F75" i="2"/>
  <c r="F74" i="2"/>
  <c r="F73" i="2"/>
  <c r="F31" i="2"/>
  <c r="F33" i="2"/>
  <c r="F147" i="2"/>
  <c r="F362" i="2"/>
  <c r="F361" i="2"/>
  <c r="F357" i="2"/>
  <c r="F356" i="2"/>
  <c r="F353" i="2"/>
  <c r="F352" i="2"/>
  <c r="F344" i="2"/>
  <c r="F343" i="2"/>
  <c r="F342" i="2"/>
  <c r="F341" i="2"/>
  <c r="F334" i="2"/>
  <c r="F333" i="2"/>
  <c r="F329" i="2"/>
  <c r="F324" i="2"/>
  <c r="F323" i="2"/>
  <c r="F320" i="2"/>
  <c r="F319" i="2"/>
  <c r="F318" i="2"/>
  <c r="F311" i="2"/>
  <c r="F468" i="2"/>
  <c r="F467" i="2"/>
  <c r="F464" i="2"/>
  <c r="F458" i="2"/>
  <c r="F455" i="2"/>
  <c r="F449" i="2"/>
  <c r="F446" i="2"/>
  <c r="F440" i="2"/>
  <c r="F437" i="2"/>
  <c r="E470" i="2"/>
  <c r="F465" i="2"/>
  <c r="F456" i="2"/>
  <c r="F447" i="2"/>
  <c r="D471" i="2"/>
  <c r="D472" i="2" s="1"/>
  <c r="F19" i="2"/>
  <c r="F400" i="2"/>
  <c r="F398" i="2"/>
  <c r="F397" i="2"/>
  <c r="F396" i="2"/>
  <c r="F395" i="2"/>
  <c r="F394" i="2"/>
  <c r="F393" i="2"/>
  <c r="F392" i="2"/>
  <c r="F391" i="2"/>
  <c r="F390" i="2"/>
  <c r="F389" i="2"/>
  <c r="F306" i="2"/>
  <c r="F305" i="2"/>
  <c r="F304" i="2"/>
  <c r="F303" i="2"/>
  <c r="F302" i="2"/>
  <c r="F301" i="2"/>
  <c r="F300" i="2"/>
  <c r="F299" i="2"/>
  <c r="F298" i="2"/>
  <c r="F297" i="2"/>
  <c r="F296" i="2"/>
  <c r="F310" i="2"/>
  <c r="F290" i="2"/>
  <c r="F289" i="2"/>
  <c r="F286" i="2"/>
  <c r="F285" i="2"/>
  <c r="F284" i="2"/>
  <c r="F282" i="2"/>
  <c r="F279" i="2"/>
  <c r="F278" i="2"/>
  <c r="F277" i="2"/>
  <c r="F276" i="2"/>
  <c r="F275" i="2"/>
  <c r="F274" i="2"/>
  <c r="F270" i="2"/>
  <c r="F268" i="2"/>
  <c r="F267" i="2"/>
  <c r="F266" i="2"/>
  <c r="F264" i="2"/>
  <c r="F263" i="2"/>
  <c r="F261" i="2"/>
  <c r="F260" i="2"/>
  <c r="F259" i="2"/>
  <c r="F258" i="2"/>
  <c r="F253" i="2"/>
  <c r="F251" i="2"/>
  <c r="F250" i="2"/>
  <c r="F249" i="2"/>
  <c r="F248" i="2"/>
  <c r="F247" i="2"/>
  <c r="F246" i="2"/>
  <c r="F245" i="2"/>
  <c r="F244" i="2"/>
  <c r="F243" i="2"/>
  <c r="F242" i="2"/>
  <c r="F241" i="2"/>
  <c r="F237" i="2"/>
  <c r="F235" i="2"/>
  <c r="F234" i="2"/>
  <c r="F233" i="2"/>
  <c r="F232" i="2"/>
  <c r="F231" i="2"/>
  <c r="F230" i="2"/>
  <c r="F229" i="2"/>
  <c r="F228" i="2"/>
  <c r="F227" i="2"/>
  <c r="F226" i="2"/>
  <c r="F225" i="2"/>
  <c r="F167" i="2"/>
  <c r="F165" i="2"/>
  <c r="F161" i="2"/>
  <c r="F158" i="2"/>
  <c r="F155" i="2"/>
  <c r="F151" i="2"/>
  <c r="F146" i="2"/>
  <c r="F144" i="2"/>
  <c r="F141" i="2"/>
  <c r="F140" i="2"/>
  <c r="F134" i="2"/>
  <c r="F130" i="2"/>
  <c r="F128" i="2"/>
  <c r="F127" i="2"/>
  <c r="F126" i="2"/>
  <c r="F125" i="2"/>
  <c r="F124" i="2"/>
  <c r="F123" i="2"/>
  <c r="F122" i="2"/>
  <c r="F121" i="2"/>
  <c r="F120" i="2"/>
  <c r="F119" i="2"/>
  <c r="F118" i="2"/>
  <c r="F112" i="2"/>
  <c r="F109" i="2"/>
  <c r="F107" i="2"/>
  <c r="F105" i="2"/>
  <c r="F103" i="2"/>
  <c r="F98" i="2"/>
  <c r="F95" i="2"/>
  <c r="F92" i="2"/>
  <c r="F91" i="2"/>
  <c r="F90" i="2"/>
  <c r="F89" i="2"/>
  <c r="F88" i="2"/>
  <c r="F64" i="2"/>
  <c r="F58" i="2"/>
  <c r="F53" i="2"/>
  <c r="F47" i="2"/>
  <c r="F41" i="2"/>
  <c r="F36" i="2"/>
  <c r="F30" i="2"/>
  <c r="F24" i="2"/>
  <c r="F16" i="2"/>
  <c r="F13" i="2"/>
  <c r="F6" i="2"/>
  <c r="F441" i="2" l="1"/>
  <c r="F450" i="2"/>
  <c r="F459" i="2"/>
  <c r="E439" i="2"/>
  <c r="F438" i="2"/>
  <c r="F470" i="2"/>
  <c r="E445" i="2"/>
  <c r="E448" i="2"/>
  <c r="E451" i="2"/>
  <c r="D454" i="2"/>
  <c r="F444" i="2"/>
  <c r="F453" i="2"/>
  <c r="F462" i="2"/>
  <c r="E442" i="2"/>
  <c r="D445" i="2"/>
  <c r="D451" i="2"/>
  <c r="E463" i="2"/>
  <c r="E466" i="2"/>
  <c r="F469" i="2"/>
  <c r="D442" i="2"/>
  <c r="E454" i="2"/>
  <c r="E457" i="2"/>
  <c r="E460" i="2"/>
  <c r="D463" i="2"/>
  <c r="F434" i="2"/>
  <c r="F443" i="2"/>
  <c r="F452" i="2"/>
  <c r="F461" i="2"/>
  <c r="E436" i="2"/>
  <c r="D439" i="2"/>
  <c r="D448" i="2"/>
  <c r="D457" i="2"/>
  <c r="D466" i="2"/>
  <c r="D436" i="2"/>
  <c r="F439" i="2" l="1"/>
  <c r="F454" i="2"/>
  <c r="F460" i="2"/>
  <c r="F463" i="2"/>
  <c r="F436" i="2"/>
  <c r="F457" i="2"/>
  <c r="F445" i="2"/>
  <c r="F442" i="2"/>
  <c r="F448" i="2"/>
  <c r="E471" i="2"/>
  <c r="E472" i="2" s="1"/>
  <c r="F435" i="2"/>
  <c r="F466" i="2"/>
  <c r="F451" i="2"/>
  <c r="F471" i="2" l="1"/>
  <c r="F472" i="2"/>
  <c r="F40" i="1" l="1"/>
  <c r="F51" i="1"/>
  <c r="D43" i="1"/>
  <c r="F31" i="1"/>
  <c r="F53" i="1"/>
  <c r="F28" i="1"/>
  <c r="F55" i="1"/>
  <c r="F37" i="1"/>
  <c r="F34" i="1"/>
  <c r="F84" i="1"/>
  <c r="F72" i="1"/>
  <c r="E68" i="1"/>
  <c r="D83" i="1"/>
  <c r="E43" i="1"/>
  <c r="B90" i="1"/>
  <c r="B87" i="1"/>
  <c r="B84" i="1"/>
  <c r="B81" i="1"/>
  <c r="B78" i="1"/>
  <c r="B69" i="1"/>
  <c r="B66" i="1"/>
  <c r="B63" i="1"/>
  <c r="B60" i="1"/>
  <c r="E8" i="1"/>
  <c r="D42" i="1"/>
  <c r="F57" i="1"/>
  <c r="F56" i="1"/>
  <c r="F54" i="1"/>
  <c r="F52" i="1"/>
  <c r="F50" i="1"/>
  <c r="F48" i="1"/>
  <c r="F47" i="1"/>
  <c r="F46" i="1"/>
  <c r="F39" i="1"/>
  <c r="E38" i="1"/>
  <c r="D38" i="1"/>
  <c r="F36" i="1"/>
  <c r="D35" i="1"/>
  <c r="F33" i="1"/>
  <c r="D32" i="1"/>
  <c r="F30" i="1"/>
  <c r="D29" i="1"/>
  <c r="F27" i="1"/>
  <c r="E26" i="1"/>
  <c r="D26" i="1"/>
  <c r="F25" i="1"/>
  <c r="F24" i="1"/>
  <c r="F22" i="1"/>
  <c r="F21" i="1"/>
  <c r="E20" i="1"/>
  <c r="D20" i="1"/>
  <c r="F19" i="1"/>
  <c r="F18" i="1"/>
  <c r="E17" i="1"/>
  <c r="D17" i="1"/>
  <c r="F16" i="1"/>
  <c r="F15" i="1"/>
  <c r="E14" i="1"/>
  <c r="D14" i="1"/>
  <c r="F13" i="1"/>
  <c r="F12" i="1"/>
  <c r="E11" i="1"/>
  <c r="D11" i="1"/>
  <c r="F10" i="1"/>
  <c r="F9" i="1"/>
  <c r="F7" i="1"/>
  <c r="D8" i="1"/>
  <c r="D44" i="1" l="1"/>
  <c r="F94" i="1"/>
  <c r="F85" i="1"/>
  <c r="E86" i="1"/>
  <c r="E80" i="1"/>
  <c r="F75" i="1"/>
  <c r="E83" i="1"/>
  <c r="F83" i="1" s="1"/>
  <c r="F81" i="1"/>
  <c r="D71" i="1"/>
  <c r="F66" i="1"/>
  <c r="E65" i="1"/>
  <c r="E62" i="1"/>
  <c r="F64" i="1"/>
  <c r="F63" i="1"/>
  <c r="D65" i="1"/>
  <c r="F79" i="1"/>
  <c r="F78" i="1"/>
  <c r="D80" i="1"/>
  <c r="E29" i="1"/>
  <c r="F29" i="1" s="1"/>
  <c r="E32" i="1"/>
  <c r="F32" i="1" s="1"/>
  <c r="E35" i="1"/>
  <c r="F35" i="1" s="1"/>
  <c r="F49" i="1"/>
  <c r="D62" i="1"/>
  <c r="F93" i="1"/>
  <c r="F77" i="1"/>
  <c r="F76" i="1"/>
  <c r="F67" i="1"/>
  <c r="D68" i="1"/>
  <c r="F68" i="1" s="1"/>
  <c r="F82" i="1"/>
  <c r="F73" i="1"/>
  <c r="D74" i="1"/>
  <c r="E74" i="1"/>
  <c r="F70" i="1"/>
  <c r="E92" i="1"/>
  <c r="D92" i="1"/>
  <c r="E71" i="1"/>
  <c r="F69" i="1"/>
  <c r="E97" i="1"/>
  <c r="F90" i="1"/>
  <c r="F88" i="1"/>
  <c r="D89" i="1"/>
  <c r="E89" i="1"/>
  <c r="F87" i="1"/>
  <c r="D86" i="1"/>
  <c r="E96" i="1"/>
  <c r="D97" i="1"/>
  <c r="F17" i="1"/>
  <c r="F26" i="1"/>
  <c r="F58" i="1"/>
  <c r="F43" i="1"/>
  <c r="F6" i="1"/>
  <c r="E42" i="1"/>
  <c r="E44" i="1" s="1"/>
  <c r="F11" i="1"/>
  <c r="F20" i="1"/>
  <c r="F8" i="1"/>
  <c r="F14" i="1"/>
  <c r="F23" i="1"/>
  <c r="F41" i="1"/>
  <c r="F38" i="1"/>
  <c r="E98" i="1" l="1"/>
  <c r="F86" i="1"/>
  <c r="F71" i="1"/>
  <c r="F80" i="1"/>
  <c r="F95" i="1"/>
  <c r="F74" i="1"/>
  <c r="F65" i="1"/>
  <c r="F62" i="1"/>
  <c r="D96" i="1"/>
  <c r="D98" i="1" s="1"/>
  <c r="F60" i="1"/>
  <c r="F92" i="1"/>
  <c r="F91" i="1"/>
  <c r="F97" i="1"/>
  <c r="F89" i="1"/>
  <c r="F44" i="1"/>
  <c r="F42" i="1"/>
  <c r="F61" i="1"/>
  <c r="F96" i="1" l="1"/>
  <c r="F98" i="1"/>
  <c r="B58" i="1" l="1"/>
</calcChain>
</file>

<file path=xl/sharedStrings.xml><?xml version="1.0" encoding="utf-8"?>
<sst xmlns="http://schemas.openxmlformats.org/spreadsheetml/2006/main" count="1101" uniqueCount="367">
  <si>
    <t>Всего по краевым и поселенческим программам</t>
  </si>
  <si>
    <t>Итого по программам:</t>
  </si>
  <si>
    <t>Вышестеблиевское сельское поселение</t>
  </si>
  <si>
    <t>Ахтанизовское сельское поселение</t>
  </si>
  <si>
    <t>Голубицкое сельское поселение</t>
  </si>
  <si>
    <t>Запорожское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</si>
  <si>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</si>
  <si>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</si>
  <si>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</si>
  <si>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</si>
  <si>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Курчанское сельское поселение</t>
  </si>
  <si>
    <t>Краснострельское сельское поселение</t>
  </si>
  <si>
    <t>Фонталовское сельское поселение</t>
  </si>
  <si>
    <t>Темрюкское городское поселение</t>
  </si>
  <si>
    <t>Итого по программам поселений:</t>
  </si>
  <si>
    <t>х</t>
  </si>
  <si>
    <t>Количество реализуемых программ в поселениях</t>
  </si>
  <si>
    <t>Поселения Темрюкского района</t>
  </si>
  <si>
    <t>Источник финансирования</t>
  </si>
  <si>
    <t>Освоено за отчетный период, тыс. руб.</t>
  </si>
  <si>
    <t xml:space="preserve">краевой бюджет </t>
  </si>
  <si>
    <t>местный бюджет</t>
  </si>
  <si>
    <t>Исполнение муниципальных программ поселениями, в %</t>
  </si>
  <si>
    <t>Всего</t>
  </si>
  <si>
    <t>Муниципальные программы поселений</t>
  </si>
  <si>
    <t>ИТОГО по краевым и поселенческим программам</t>
  </si>
  <si>
    <t>Наименование муниципальной программы</t>
  </si>
  <si>
    <t>Ахтанизовское</t>
  </si>
  <si>
    <t>Вышестеблиевское</t>
  </si>
  <si>
    <t>Голубицкое</t>
  </si>
  <si>
    <t>Краснострельское</t>
  </si>
  <si>
    <t>Курчанское</t>
  </si>
  <si>
    <t>Новотаманское</t>
  </si>
  <si>
    <t>Запорожское</t>
  </si>
  <si>
    <t>Сенное</t>
  </si>
  <si>
    <t>Старотитаровское</t>
  </si>
  <si>
    <t>Таманское</t>
  </si>
  <si>
    <t>Темрюкское</t>
  </si>
  <si>
    <t>Фонталовское</t>
  </si>
  <si>
    <t>Муниципальная программа "Развитие сферы культуры в Курчанском сельском поселении Темрюкского района на 2016-2018 годы"</t>
  </si>
  <si>
    <t>Муниципальная программа "Развитие муниципальной службы Курчанского сельского поселения Темрюкского района на 2016-2018 годы"</t>
  </si>
  <si>
    <t>Муниципальная программа "Развитие материально-технической базы администрации Курчанского сельского поселения Темрюкского района на 2016-2018 годы"</t>
  </si>
  <si>
    <t>ТОСы</t>
  </si>
  <si>
    <t>Муниципальная программа "Компенсационные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2016-2018 годы"</t>
  </si>
  <si>
    <t>Муниципальная программа "Развитие, эксплуатация и обслуживание информационно-коммуникационных технологий администрации Курчанского сельского поселения Темрюкского района на 2016-2018 годы"</t>
  </si>
  <si>
    <t>Муниципальная программа "Формирование доступной среды жизнедеятельности для инвалидов в Курчанском сельском поселении Темрюкского района на 2016-2018 годы"</t>
  </si>
  <si>
    <t>Муниципальная программа "Управление и контроль за муниципальным имуществом и земельными ресурсами на территории Курчанского сельского поселения Темрюкского района на 2016-2018 годы"</t>
  </si>
  <si>
    <t>Муниципальное имущество и земельные ресурсы</t>
  </si>
  <si>
    <t>Муниципальная программа "Обеспечение информационного освещения деятельности администрации Курчанского сельского поселения Темрюкского района на 2016-2018 годы"</t>
  </si>
  <si>
    <t>Муниципальная программа "Защита населения и территорий Курчанского сельского поселения Темрюкского района от чрезвычайных ситуаций на 2016-2018 годы"</t>
  </si>
  <si>
    <t>Муниципальная программа "Обеспечение первичных мер пожарной безопасности в Курчанском сельском поселении Темрюкского района на 2016-2018 годы"</t>
  </si>
  <si>
    <t>Муниципальная программа "Укрепление правопорядка, профилактика правонарушений, усиление борьбы с преступностью в Курчанском сельском поселении Темрюкского района на 2016-2018 годы"</t>
  </si>
  <si>
    <t>Муниципальная программа «Противодействие коррупции в органах местного самоуправления Курчанского сельского поселения Темрюкского района на 2016-2018 годы»</t>
  </si>
  <si>
    <t>Муниципальная программа "Повышение безопасности дорожного движения на территории Курчанского сельского поселения Темрюкского района на 2016-2018 годы"</t>
  </si>
  <si>
    <t>Муниципальная программа «Поддержка малого и среднего предпринимательства в Курчанском сельском поселении Темрюкского района на 2016-2018 годы»</t>
  </si>
  <si>
    <t>Муниципальная программа "Развитие водоснабжения населенных пунктов Курчанского сельского поселения Темрюкского района на 2016-2018 годы"</t>
  </si>
  <si>
    <t>Муниципальная программа "Газификация Курчанского сельского поселения Темрюкского района на 2016-2018 годы"</t>
  </si>
  <si>
    <t>Муниципальная программа "Благоустройство территории Курчанского сельского поселения Темрюкского района на 2016-2018 годы"</t>
  </si>
  <si>
    <t>Муниципальная программа "Развитие систем наружного освещения Курчанского сельского поселения Темрюкского района на 2016-2018 годы"</t>
  </si>
  <si>
    <t>Муниципальная программа "Молодежь Курчанского сельского поселения Темрюкского района на 2016-2018 годы"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</si>
  <si>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Курчанского сельского поселения Темрюкского района на 2016-2018 годы"</t>
  </si>
  <si>
    <t>Муниципальная программа "Развитие массового спорта в Курчанском сельском поселении Темрюкского района на 2016-2018 года"</t>
  </si>
  <si>
    <t>Строительство, реконструкция, капитальный ремонт и ремонт  автомобильных дорог общего пользования местного значения на территории Краснодарского края</t>
  </si>
  <si>
    <t>Муниципальная программа "Эффективное муниципальное управление"</t>
  </si>
  <si>
    <t>Муниципальная программа «Обеспечение информационного освещения деятельности администрации Ахтанизовского сельского поселения Темрюкского района»</t>
  </si>
  <si>
    <t xml:space="preserve">Муниципальная программа "Мероприятия праздничных дней и памятных дат в Ахтанизовском сельском поселении Темрюкского района" </t>
  </si>
  <si>
    <t>Муниципальная программа "Компенсационные выплаты руководителям органов территориального общественного самоуправления Ахтанизовского сельского поселения Темрюкского района"</t>
  </si>
  <si>
    <t xml:space="preserve"> Муниципальная программа "Обеспечение безопасности населения Ахтанизовского сельского поселения Темрюкского района"</t>
  </si>
  <si>
    <t>Муниципальная программа "Поддержка  малого и среднего предпринимательства на территории Ахтанизовского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</si>
  <si>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Ахтанизовского сельского поселения Темрюкского района»</t>
  </si>
  <si>
    <t xml:space="preserve"> Муниципальная программа "Создание доступной среды для инвалидов и других маломобильных групп населения в Ахтанизовском сельском поселении Темрюкского района" </t>
  </si>
  <si>
    <t>Муниципальная программа "Сохранение и охрана объектов культурного наследия (памятников истории и культуры) местного значения Ахтанизовского сельского поселения Темрюкского района"</t>
  </si>
  <si>
    <t>Муниципальная программа "Развитие жилищно-коммунального хозяйства Ахтанизовского сельского поселения Темрюкского района"</t>
  </si>
  <si>
    <t>Муниципальная программа "Развитие сети автомобильных дорог  Ахтанизовского сельского поселения Темрюкского района"</t>
  </si>
  <si>
    <t>Муниципальная программа "Развитие физической культуры и массового спорта в Ахтанизовском сельском поселении Темрюкского района"</t>
  </si>
  <si>
    <t>Муниципальная программа "Молодежь ст. Ахтанизовской" Ахтанизовского сельского поселения Темрюкского района</t>
  </si>
  <si>
    <t>Муниципальная программа "Развитие культуры Ахтанизовского сельского поселения Темрюкского района"</t>
  </si>
  <si>
    <t>Муниципальная программа "Материально-техническое обеспечение деятельности администрации Ахтанизовского сельского поселения Темрюкского района"</t>
  </si>
  <si>
    <t>Муниципальная программа "Ремонт здания администрации Ахтанизовского сельского поселения Темрюкского района"</t>
  </si>
  <si>
    <t>Муниципальная программа "Развитие систем наружного освещения Ахтанизовского сельского поселения Темрюкского района"</t>
  </si>
  <si>
    <t>Муниципальная программа "Газификация Ахтанизовского сельского поселения Темрюкского района"</t>
  </si>
  <si>
    <t>Муниципальная программа "Пенсионное обеспечение за выслугу лет лицам, замещающим муниципальные должности и должности муниципальных служащих Ахтанизовского сельского поселения Темрюкского района"</t>
  </si>
  <si>
    <t>Муниципальная программа "Ремонт здания Дома культуры в ст. Ахтанизовской Ахтанизовского сельского поселения Темрюкского района"</t>
  </si>
  <si>
    <t>Молодежная политика</t>
  </si>
  <si>
    <t>Малый бизнес</t>
  </si>
  <si>
    <t>Водоснабжение. Водоотведение</t>
  </si>
  <si>
    <t>Газификация</t>
  </si>
  <si>
    <t>Наружное освещение</t>
  </si>
  <si>
    <t>Обеспечение жильем и земельными участками</t>
  </si>
  <si>
    <t>Прочие</t>
  </si>
  <si>
    <t>Муниципальная программа «Комплексное развитие Вышестеблиевского сельского поселения Темрюкского района в сфере строительства, архитектуры и дорожного хозяйства»</t>
  </si>
  <si>
    <t>Муниципальная программа Вышестеблиевского сельского поселения "Поддержка и развитие малого и среднего предпринимательства в Вышестеблиевском сельском поселении Темрюкского района"</t>
  </si>
  <si>
    <t>Муниципальная программа «Поддержка социально ориентированных некоммерческих организаций, осуществляющих деятельность на территории Вышестеблиевского сельского поселения Темрюкского района»</t>
  </si>
  <si>
    <t>Муниципальная программа "Молодежь   Вышестеблиевского сельского поселения Темрюкского района "</t>
  </si>
  <si>
    <t>Муниципальная программа "Развитие культуры Вышестеблиевского сельского поселения Темрюкского района"</t>
  </si>
  <si>
    <t>Муниципальная программа "Социальная поддержка граждан Вышестеблиевского сельского поселения Темрюкского района"</t>
  </si>
  <si>
    <t>Муниципальная программа "Обеспечение безопасности  Вышестеблиевского сельскогопоселения Темрюкского района "</t>
  </si>
  <si>
    <t>Муниципальная программа "Развитие, эксплуатация и обслуживание информационно-коммуникационных технологий администрации Вышестеблиевского сельского поселения Темрюкского района "</t>
  </si>
  <si>
    <t>Муниципальная программа «Обеспечение безопасности населения Голубицкого сельского поселения Темрюкского района»</t>
  </si>
  <si>
    <t xml:space="preserve">Муниципальная программа «Поддержка малого и среднего предпринимательства в Голубицком сельском поселении Темрюкского района" </t>
  </si>
  <si>
    <t xml:space="preserve">Муниципальная программа "Развитие культуры  Голубицкого сельского поселения Темрюкского района" </t>
  </si>
  <si>
    <t xml:space="preserve">Муниципальная программа Голубицкого сельского поселения Темрюкского района «Развитие информационного общества» </t>
  </si>
  <si>
    <t xml:space="preserve"> Муниципальная программа Голубицкого сельского поселения Темрюкского района «Развитие жилищно-коммунального хозяйства" </t>
  </si>
  <si>
    <t xml:space="preserve">Муниципальная программа «Развитие физической культуры и массового спорта в Голубицком сельском поселении Темрюкского района» </t>
  </si>
  <si>
    <t>Муниципальная программа «Реализация молодежной политики в Голубицком сельском поселении Темрюкского района»</t>
  </si>
  <si>
    <t xml:space="preserve">Муниципальная программа «Пенсионное обеспечение за выслугу лет лицам, замещавших муниципальные должности и должности муниципальных служащих Голубицкого сельского поселения Темрюкского района» </t>
  </si>
  <si>
    <t xml:space="preserve">Муниципальная программа Голубицкого сельского поселения Темрюкского района «Эффективное муниципальное управление» </t>
  </si>
  <si>
    <t xml:space="preserve">Муниципальная программа «Сохранение, использование и охрана объектов культурного наследия (памятников истории и культуры) местного значения, и поддержка социально ориентированных некоммерческих организаций, расположенных на территории   Голубицкого сельского поселения Темрюкского района» </t>
  </si>
  <si>
    <t>Муниципальная программа  «Поддержка социально ориентированных некоммерческих организаций, осуществляющих деятельность на территории Голубицкого сельского поселения Темрюкского района»</t>
  </si>
  <si>
    <t>Муниципальная программа Поддержка малого и среднего предпринимательства в Запорожскомсельском поселении Темрюкского района на 2016-2018 годы»</t>
  </si>
  <si>
    <t>Муниципальная программа "Развитие земельных и имущественных отношений Запорожского сельского поселения Темрюкского района на 2016-2018 годы"</t>
  </si>
  <si>
    <t>Муниципальная программа "Пенсионное обеспечение за выслугу лет лицам, замещавшим муниципальные должности и должности  муниципальной службы Краснострельского сельского поселения Темрюкского района  на 2017 год"</t>
  </si>
  <si>
    <t>Муниципальная программа "Развитие массового спорта в Краснострельском сельском поселении Темрюкского района  на 2017 год"</t>
  </si>
  <si>
    <t>Муниципальный программа "Социально-культурное развитие Новотаманского сельского поселения Темрюкского района на 2017 год"</t>
  </si>
  <si>
    <t>Муниципальная программа "Укрепление правопорядка, профилактика правонарушений и усиление борьбы с преступностью в Новотаманского сельском поселении Темрюкского района на 2017 год"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</si>
  <si>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Новотаманского сельского поселения Темрюкского района на 2015-2017 годы"</t>
  </si>
  <si>
    <t>Поддержка социально ориентированных некоммерческих организаций</t>
  </si>
  <si>
    <t>Муниципальная программа Сенного сельского поселения Темрюкского района «Эффективное муниципальное управление»</t>
  </si>
  <si>
    <t>Муниципальная программа «Развитие  архивного дела в Сенном сельском поселении Темрюкского района»</t>
  </si>
  <si>
    <t>Муниципальная программа "Обеспечение информационного освещения деятельности администрации Сенного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</si>
  <si>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Сенного сельского поселения Темрюкского района»</t>
  </si>
  <si>
    <t>Муниципальная программа «Обеспечение безопасности населения Сенного сельского поселения Темрюкского района»</t>
  </si>
  <si>
    <t>Муниципальная программа «Поддержка малого и среднего предпринимательства на территории Сенного сельского поселения Темрюкского района</t>
  </si>
  <si>
    <t>Муниципальная программа «Развитие жилищно-коммунального хозяйства»</t>
  </si>
  <si>
    <t xml:space="preserve">Муниципальная программа «Молодежь Сенного сельского поселения Темрюкского района»  </t>
  </si>
  <si>
    <t xml:space="preserve">Муниципальная программа «Развитие культуры  Сенного сельского поселения Темрюкского района»                                                            </t>
  </si>
  <si>
    <t>Муниципальная программа «Мероприятия праздничных дней и памятных дат в Сенном сельском поселении Темрюкского района»</t>
  </si>
  <si>
    <t>Муниципальная программа «Сохранение, использование и популяризация памятников истории и культуры местного значения, расположенных на территории Сенного сельского поселения Темрюкского района»</t>
  </si>
  <si>
    <t>Муниципальная программа «Пенсионное обеспечение за выслугу лет лицам, замещавшим муниципальные должности и должности муниципальной службы администрации в Сенном сельском поселении Темрюкского района»</t>
  </si>
  <si>
    <t>Муниципальная программа «Развитие физической культуры и массового спорта в Сенном сельском поселении Темрюкского района»</t>
  </si>
  <si>
    <t>ИТОГО ПО РАЗДЕЛУ</t>
  </si>
  <si>
    <t>Муниципальная программа «Благоустройство территории  Сенного сельского поселения Темрюкского района»</t>
  </si>
  <si>
    <t>Муниципальная  программа «Противодействие коррупции в Старотитаровском сельском поселении Темрюкского района» на 2017 год</t>
  </si>
  <si>
    <t>Удельный вес сфер реализации муниципальных программ</t>
  </si>
  <si>
    <t>наименование разделов</t>
  </si>
  <si>
    <t>план</t>
  </si>
  <si>
    <t>факт</t>
  </si>
  <si>
    <t>процент исполнения</t>
  </si>
  <si>
    <t>удельный вес фактического исполнения</t>
  </si>
  <si>
    <t>ИТОГО</t>
  </si>
  <si>
    <t>Муниципальная программа "Создание условий для эффективного функционирования системы органов местного самоуправления в Таманском сельском поселении Темрюкского района на 2016-2018 годы"</t>
  </si>
  <si>
    <t>Муниципальная программа "Компенсационные выплаты руководителям органов территориальных общественных самоуправлений Таманского сельского поселения Темрюкского района на 2016-2018 годы"</t>
  </si>
  <si>
    <t>Муниципальная программа "Развитие информационного общества в Таманском сельском поселении Темрюкского района на 2016-2018 годы"</t>
  </si>
  <si>
    <t>Муниципальная программа "Развитие архивного дела Таманского сельского поселения Темрюкского района на 2016-2018 годы"</t>
  </si>
  <si>
    <t>Муниципальная программа "Обеспечение безопасности населения в Таманском сельском поселении Темрюкского района на 2016-2018 годы"</t>
  </si>
  <si>
    <t>Муниципальная программа "Пожарная безопасность в Таманском сельском поселении Темрюкского района на 2016-2018 годы"</t>
  </si>
  <si>
    <t>Муниципальная программа "Ремонт и содержание автомобильных дорог местного значения Таманского сельского поселения Темрюкского района на 2016-2018 годы"</t>
  </si>
  <si>
    <t>Муниципальная программа "Поддержка малого и среднего предпринимательства в Таманском сельском поселении Темрюкского района на 2016-2018 годы»</t>
  </si>
  <si>
    <t>Муниципальная программа "Газификация Таманского сельского поселения Темрюкского района на 2016-2018 годы"</t>
  </si>
  <si>
    <t>Муниципальная программа "Развитие водоснабжения и водоотведения Таманского сельского поселения Темрюкского района на 2016-2018 годы"</t>
  </si>
  <si>
    <t>Муниципальная программа "Развитие и реконструкция (ремонт) систем наружного освещения Таманского сельского поселения Темрюкского района на 2016-2018 годы"</t>
  </si>
  <si>
    <t>Муниципальная программа "Благоустройство территории Таманского сельского поселения Темрюкского района на 2016-2018 годы"</t>
  </si>
  <si>
    <t>Муниципальная программа «Молодежь Тамани» в Таманском сельском поселении Темрюкского района на 2016-2018 годы»</t>
  </si>
  <si>
    <t>Муниципальная программа «Охрана и сохранение объектов историко-культурного наследия, расположенных на территории Таманского сельского поселения Темрюкского района на 2016-2018 годы»</t>
  </si>
  <si>
    <t>Муниципальная программа "Развитие культуры Таманского сельского поселения Темрюкского района на 2016-2018 годы"</t>
  </si>
  <si>
    <t>Муниципальная программа «Проведение праздников, смотров- конкурсов фестивалей в Таманском сельском поселении Темрюкского района на 2016-2018 годы»</t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</si>
  <si>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Таманского сельского поселения Темрюкского района на 2016-2018 годы»</t>
  </si>
  <si>
    <t>Муниципальная программа «Поддержка социально-ориентированных некоммерческих организаций, осуществляющих деятельность на территории Таманского сельского поселения Темрюкского района на 2016-2018 годы»</t>
  </si>
  <si>
    <t>Муниципальная программа "Развитие физической культуры и спорта в Таманском сельском поселении Темрюкского района на 2016-2018 годы"</t>
  </si>
  <si>
    <t>Муниципальная программа "Формирование доступной среды в Таманском сельском поселении Темрюкского района на 2016-2018 годы"</t>
  </si>
  <si>
    <t>Подпрограмма «Обеспечение жильем молодых семей» федеральной целевой программы «Жилище» на 2015 – 2020 годы</t>
  </si>
  <si>
    <t>Муниципальная программа Темрюкского городского поселения Темрюкского района «Управление муниципальным имуществом»</t>
  </si>
  <si>
    <t xml:space="preserve">Муниципальная программа Темрюкского городского поселения Темрюкского района «Календарь памятных дат» </t>
  </si>
  <si>
    <t>Муниципальная  программа Темрюкского городского поселения Темрюкского района «Обеспечение деятельности подведомственных муниципальных учреждений»</t>
  </si>
  <si>
    <t>Муниципальная программа Темрюкского городского поселения Темрюкского района «Компенсационные выплаты руководителям органов территориального общественного самоуправления»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</si>
  <si>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</si>
  <si>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</si>
  <si>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</si>
  <si>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Муниципальная программа Темрюкского городского поселения Темрюкского района «Противодействие коррупции»</t>
  </si>
  <si>
    <t>Муниципальная программа  Темрюкского городского поселения Темрюкского района «Развитие муниципальной службы»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</si>
  <si>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</si>
  <si>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Муниципальная программа Темрюкского городского поселения Темрюкского района "Профилактика терроризма и экстремизма"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</si>
  <si>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</si>
  <si>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Муниципальная программа  Темрюкского городского поселения Темрюкского района «Повышение безопасности дорожного движения»</t>
  </si>
  <si>
    <t>Муниципальная программа Темрюкского городского поселения Темрюкского района "Подготовка градостроительной и землеустроительной документации"</t>
  </si>
  <si>
    <t>Муниципальная программа  Темрюкского городского поселения Темрюкского района "Поддержка малого и среднего предпринимательства"</t>
  </si>
  <si>
    <t>Муниципальная программа Темрюкского городского поселения Темрюкского района «Использование арендных платежей»</t>
  </si>
  <si>
    <t>Муниципальная программа  Темрюкского городского поселения Темрюкского района "Развитие систем водоснабжения"</t>
  </si>
  <si>
    <t>Муниципальная программа Темрюкского городского поселения Темрюкского района "Развитие газоснабжения"</t>
  </si>
  <si>
    <t>Муниципальная программа Темрюкского городского поселения Темрюкского района "Организация благоустройства территории"</t>
  </si>
  <si>
    <t>Муниципальная программа Темрюкского городского поселения Темрюкского района «Ритуальные услуги»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</si>
  <si>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</si>
  <si>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</si>
  <si>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</si>
  <si>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Муниципальная программа Темрюкского городского поселения Темрюкского района "Поддержка социально ориентированных некоммерческих организаций"</t>
  </si>
  <si>
    <t>Муниципальная программа Темрюкского городского поселения Темрюкского района "Формирование доступной среды для инвалидов и других маломобильных групп населения"</t>
  </si>
  <si>
    <t>Муниципальная программа Темрюкского городского поселения Темрюкского района «Развитие физической культуры и спорта»</t>
  </si>
  <si>
    <t>Муниципальная программа "Эффективное муниципальное управление на 2017 год Новотаманскосго сельского поселения Темрюкского района</t>
  </si>
  <si>
    <t xml:space="preserve">Государственная программа Краснодарского края «Развитие культуры»  с участием Ахтанизовского сельского поселения Темрюкского района
</t>
  </si>
  <si>
    <t>Муниципальная программа "Эффективное муниципальное управление" Вышестеблиевского сельского поселения Темрюкского района</t>
  </si>
  <si>
    <t xml:space="preserve">Муниципальная программа "Реализация муниципальных функций, связанных с муниципальным управлением на 2016-2018 годы" Курчанского сельского поселения Темрюкского района </t>
  </si>
  <si>
    <t xml:space="preserve">Муниципальная программа "Развитие жилищно-коммунального хозяйства" Вышестеблиевского сельского поселения Темрюкского района </t>
  </si>
  <si>
    <t>Муниципальная программа "Охрана и сохранение объектов культурного наследия, расположенных на территории Курчанского сельского поселения Темрюкского района на 2016-2018 годы"</t>
  </si>
  <si>
    <t xml:space="preserve">Государственная программа Краснодарского края «Развитие культуры»  с участием Сенного сельского поселения Темрюкского района
</t>
  </si>
  <si>
    <t>Государственная программа Краснодарского края «Развитие культуры» подпрограмма«Кадровое обеспечение сферы культуры и искусства») с участием Темрюкского городского поселения Темрюкского района</t>
  </si>
  <si>
    <t>Муниципальная программа "Развитие сети автомобильных дорог Голубицкого сельського поселения Темрюкского района"</t>
  </si>
  <si>
    <t>Муниципальная программа «Комплексное развитие Вышестеблиевского сельского поселения Темрюкского района в сфере строительства, архитектуры и дорожного хозяйства» в рамках выполнения государственной программы Краснодарского края "Развитие сети автомобильных дорог"</t>
  </si>
  <si>
    <t>Муниципальная программа "Повышение безопасности дорожного движения на территории  Краснострельского сельского поселения Темрюкского района на 2017 год"в рамках выполнения государственной программы Краснодарского края "Развитие сети автомобильных дорог"</t>
  </si>
  <si>
    <t xml:space="preserve">Муниципальная программа «Капитальный ремонт и ремонт автомобильных дорог на территории Курчанского сельского поселения Темрюкского района» на 2016-2018 годы в рамках выполнения государственной программы Краснодарского края "Развитие сети автомобильных дорог"
</t>
  </si>
  <si>
    <t>Муниципальная программа  Темрюкского городского поселения Темрюкского района «Повышение безопасности дорожного движения»в рамках выполнения государственной программы Краснодарского края "Развитие сети автомобильных дорог"</t>
  </si>
  <si>
    <t>Муниципальная программа "Капитальный ремонт и ремонт автомобильных дорог на территории Фонталовского сельского поселения Темрюкского района на 2017 год" в рамках выполнения государственной программы Краснодарского края "Развитие сети автомобильных дорог"</t>
  </si>
  <si>
    <t>Итого, в том числе:</t>
  </si>
  <si>
    <t xml:space="preserve">Муниципальная программа «Комплексное и устойчивое развитие Старотитаровского  сельского поселения Темрюкского района в сфере строительства, архитектуры и дорожного хозяйства»на 2017 год в рамках выполнения государственной программы Краснодарского края "Развитие сети автомобильных дорог" </t>
  </si>
  <si>
    <t>Подпрограмма  "Формирование комфортной городской среды" Темрюкского городского поселения Темрюкского района в рамках государственной программы Краснодарского края "Развитие жилищно-коммунального хозяйства"</t>
  </si>
  <si>
    <t xml:space="preserve">федеральный бюджет </t>
  </si>
  <si>
    <t>Государственная программа Краснодарского края "Комплексное и устойчивое  развитие Краснодарского края в сфере строительства и архитектуры", подпрограмма "Жилище" с участием Новотаманского сельского поселения Темрюкского района</t>
  </si>
  <si>
    <t xml:space="preserve">Государственная программа Краснодарского края «Развитие культуры»  с участием Вышестеблиевского сельского поселения Темрюкского района
</t>
  </si>
  <si>
    <t xml:space="preserve">Государственная программа Краснодарского края «Развитие культуры»  с участие Курчанского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</si>
  <si>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 Новотаманского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</si>
  <si>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Старотитаровского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</si>
  <si>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Таманского сельского поселения Темрюкского района
</t>
  </si>
  <si>
    <t>Поддержка социально - ориентированных некоммерческих организаций</t>
  </si>
  <si>
    <t>Обеспечение деятельности органа местного самоуправления</t>
  </si>
  <si>
    <t>Муниципальная программа "Капитальный ремонт и ремонт автомобильных дорог местного значения Новотаманского селського поселения Темрюкского района на 2017 год" в рамках выполнения государственной программы Краснодарского края "Развитие сети автомобильных дорог"</t>
  </si>
  <si>
    <t>Муниципальная программа "Развитие инженерной инфраструктуры в Краснострельском сельском поселении Темрюкского района на 2017 год" в рамках государственной программы Краснодарского края "Развитие сельского хозяйства и регулирования рынков сельскохозяйственной продукции, сырья и продовольствия"</t>
  </si>
  <si>
    <t xml:space="preserve">Государственная программа Краснодарского края «Развитие культуры»  с участием Краснострельского сельского поселения Темрюкского района
</t>
  </si>
  <si>
    <t xml:space="preserve">Муниципальная программа «Строительство, реконструкция, капитальный ремонт, ремонт и содержание автомобильных дорог местного значения Сенного сельского поселения Темрюкского района»  в рамках выполнения государственной программы Краснодарского края "Развитие сети автомобильных дорог"                                  </t>
  </si>
  <si>
    <t>Муниципальная программа «Противодействие коррупции в Сенном сельском поселении Темрюкского района»</t>
  </si>
  <si>
    <t>Обеспечение безопасности населения</t>
  </si>
  <si>
    <t>Доступная среда</t>
  </si>
  <si>
    <t>Развитие культуры</t>
  </si>
  <si>
    <t>Развитие физической культуры и спорта</t>
  </si>
  <si>
    <t>Развитие жилищно-коммунального хозяйства</t>
  </si>
  <si>
    <t>Развитие сети автомобильных дорог поселений</t>
  </si>
  <si>
    <t>ВСЕГО по программам поселений:</t>
  </si>
  <si>
    <r>
      <t xml:space="preserve">Запорожское сельское поселение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</si>
  <si>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 xml:space="preserve">Таманское сельское поселение 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</si>
  <si>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t xml:space="preserve">Государственные программы Краснодарского края, в которых приняли участие поселения </t>
  </si>
  <si>
    <r>
      <t xml:space="preserve">Голубицкое сельское поселение                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</si>
  <si>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t>Муниципальная программа "Энергоснабжение и повышение энергетической эффективности на территории Курчанского сельского поселения Темрюкского района на 2017-2019 годы"</t>
  </si>
  <si>
    <t xml:space="preserve">Муниципальная программа «Капитальный ремонт и ремонт автомобильных дорог на территории Курчанского сельского поселения Темрюкского района» на 2016-2018 годы
</t>
  </si>
  <si>
    <t>Муниципальная программа "Компенсационные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района" на 2018 год</t>
  </si>
  <si>
    <t>Муниципальная программа "Развитие, эксплуатация и обслуживание информационно-коммуникационных технологий администрации Новотаманского сельского поселения Темрюкского района на 2018 год"</t>
  </si>
  <si>
    <t>Муниципальная программа "Обеспечение информационного освещения деятельности администрации Новотаманского сельского поселения Темрюкского района на 2018 год"</t>
  </si>
  <si>
    <t>Муниципальная программа "Капитальный и текущий ремонт здания администрации Новотаманского сельского поселения Темрюкского района на 2018 год"</t>
  </si>
  <si>
    <t>Муниципальная программа "Противодействие коррупции в Новотаманском сельском поселении на 2018 год"</t>
  </si>
  <si>
    <t>Муниципальная программа "Пожарная безопасность в Таманском сельском поселении Темрюкского района на 2018 год"</t>
  </si>
  <si>
    <t>Муниципальная программа "Комплексные меры противодействия незаконному потреблению и обороту наркотических средств на территории Новотаманского сельского поселения Темрюкского района на 2018 год"</t>
  </si>
  <si>
    <t>Муниципальная программа "Капитальный ремонт и ремонт автомобильных дорог местного значения Новотаманского селського поселения Темрюкского района на 2018  год"</t>
  </si>
  <si>
    <t>Муниципальная программа "Повышение безопасности дорожного движения на территории Новотаманского сельского поселения Темрюкского района на 2018 год"</t>
  </si>
  <si>
    <t>Муниципальная программа "Поддержка малого и среднего предпринимательство в Новотаманском сельском поселении Темрюкского района" на 2018 год</t>
  </si>
  <si>
    <t>Муниципальная программа "О подготовке землеустроительной документации на территории Новотаманского сельского поселения Темрюкского района" на 2018 год</t>
  </si>
  <si>
    <t>Муниципальная программа "Газификация Новотаманского сельского поселения Темрюкского района на 2018 год"</t>
  </si>
  <si>
    <t>Муниципальная программа "Жилище" Новотаманского сельского поселения Темрюкского района на 2018 год</t>
  </si>
  <si>
    <t>Муниципальная программа "Благоустройство территории Новотаманского сельского поселения Темрюкского района на 2018 год"</t>
  </si>
  <si>
    <t xml:space="preserve">Муниципальная программа "Решение социально-значимых задач Новотаманского сельского поселения на 2018 год" </t>
  </si>
  <si>
    <t>Муниципальная программа "Развитие массового спорта на Тамани" на 2015-2018 годы Новотаманского сельского поселения Темрюкского района</t>
  </si>
  <si>
    <t>Муниципальная программа "Поддержка социально ориентированных некоммерческих организаций, осуществляющих деятельность на территории Новотаманского сельского поселения Темрюкского района  на 2018 год"</t>
  </si>
  <si>
    <t>Муниципальная программа "Развитие и реконструкция (ремонт) систем наружного освещения населенных пунктов Новотаманского сельского поселения Темрюкского района 2018 год"</t>
  </si>
  <si>
    <t xml:space="preserve">Государственная программа Краснодарского края «Развитие культуры»  с участием Голубицкого сельского поселения Темрюкского района
</t>
  </si>
  <si>
    <t xml:space="preserve"> Муниципальная программа "Создание доступной среды для инвалидов и других маломобильных групп населения в Голубицком сельском поселении Темрюкского района" </t>
  </si>
  <si>
    <t>Муниципальная программа «Управление муниципальным имуществом Таманского сельского поселшения Темрюкского района»</t>
  </si>
  <si>
    <t>Муниципальная программа "Эффективное муниципальное управление на 2018 год" Фонталовского сельского поселения Темрюкского района</t>
  </si>
  <si>
    <t>Муниципальная программа "Капитальный ремонт здания администрации Фонталовского сельского поселения Темрюкского района в 2018 году"</t>
  </si>
  <si>
    <t>Муниципальная программа "Компенсационные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2018 год"</t>
  </si>
  <si>
    <t>Муниципальная программа «Обеспечение информационного освещения деятельности администрации Фонталовского сельского поселения Темрюкского района в 2018 году»</t>
  </si>
  <si>
    <t xml:space="preserve">Муниципальная программа "Развитие, эксплуатация и обслуживание информационно-коммуникационных технологий администрации Фонталовского сельского поселения Темрюкского района на 2018 году» </t>
  </si>
  <si>
    <t>Муниципальная программа «Мероприятия, проводимые администрацией Фонталовского сельского поселения Темрюкского района к праздничным дням и памятным датам на 2018 год.»</t>
  </si>
  <si>
    <t>Муниципальная программа "Обеспечение первичных мер пожарной безопасности на территории Фонталовского сельского поселения Темрюкского района на 2018 год"</t>
  </si>
  <si>
    <t>Муниципальная программа "Укрепление правопорядка, профилактика правонарушений и усиление борьбы с преступностью в Фонталовском сельском поселении Темрюкского района на 2018 год"</t>
  </si>
  <si>
    <t>Муниципальная программа "Противодействие злоупотреблению наркотиков и их незаконному обороту в Фонталовском сельском поселении Темрюкского района на 2018 год"</t>
  </si>
  <si>
    <t>Муниципальная программа "Капитальный ремонт и ремонт автомобильных дорог на территории Фонталовского сельского поселения Темрюкского района на 2018 год"</t>
  </si>
  <si>
    <t>Муниципальная программа "Повышение безопасности дорожного движения на территории Фонталовского сельского поселения Темрюкского района на 2018 год"</t>
  </si>
  <si>
    <t>Муниципальная программа "Поддержка и развитие малого и среднего предпринимательства на территории Фонталовского сельского поселения Темрюкского района на 2018 год"</t>
  </si>
  <si>
    <t>Муниципальная программа "Водоснабжение Фонталовского сельского поселения Темрюкского района на 2018 год"</t>
  </si>
  <si>
    <t>Муниципальная программа "Развитие систем наружного освещения в Фонталовском сельском поселении Темрюкского района в 2018 году"</t>
  </si>
  <si>
    <t xml:space="preserve"> Муниципальная программа "Газификация Фонталовского сельского поселения Темрюкского района на 2018 год"</t>
  </si>
  <si>
    <t>Муниципальная программа "Благоустройство территории Фонталовского сельского поселения Темрюкского района на 2018 год"</t>
  </si>
  <si>
    <t>Муниципальная программа  "Формирование комфортной городской среды в Фонталовском сельском поселении Темрюкского района на 2018 год"</t>
  </si>
  <si>
    <t>Муниципальная программа "Реализации государственной молодежной политики в Фонталовском сельском поселении Темрюкского района "Молодежь Тамани" на 2018 год"</t>
  </si>
  <si>
    <t>Государственная программа Краснодарского края «Развитие культуры» подпрограмма «Кадровое обеспечение сферы культуры и искусства») с участием Фонталовского сельского поселения Темрюкского района</t>
  </si>
  <si>
    <t>Муниципальная программа "Развитие культуры Фонталовского сельского поселения Темрюкского района на 2018 год"</t>
  </si>
  <si>
    <t>Муниципальная прграмма "Поддержка клубных учреждений Фонталовского сельского поселения Темрюкского района в 2018 году"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</si>
  <si>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Фонталовского сельского поселения Темрюкского района на 2018 год"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</si>
  <si>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Фонталовского сельского поселения Темрюкского района на 2018 год"</t>
  </si>
  <si>
    <t>Муниципальная программа "Поддержка социально ориентированных некоммерческих организаций, осуществляющих свою деятельность на территории Фонталовского сельского поселения Темрюкского района на 2018 год"</t>
  </si>
  <si>
    <t>Муниципальная программа "Формирование доступной среды жизнедеятельности для инвалидов в Фонталовском сельском поселении Темрюкского района на 2018 год"</t>
  </si>
  <si>
    <t>Муниципальная программа "Развитие массового спорта в Фонталовском сельском поселении Темрюкского района на 2018 год"</t>
  </si>
  <si>
    <t>Муниципальная программа  "Охрана окружающей среды в Фонталовском сельском поселении Темрюкского района на 2018 год"</t>
  </si>
  <si>
    <t>Муниципальная программа "Развитие массового спорта в Вышестеблиевском сельском поселении Темрюкского района на 2018 год"</t>
  </si>
  <si>
    <t>Муниципальная программа «Формирование доступной среды в Сенном сельском поселении Темрюкского района на 2018 год»</t>
  </si>
  <si>
    <t xml:space="preserve">Муниципальная программа «Комплексное развитие Сенного сельского поселения Темрюкского района в сфере строительства, архитектуры и дорожного хозяйства»                                    </t>
  </si>
  <si>
    <t>Муниципальная программа «Реализация муниципальных функций, связанных с муниципальным управлением» в Старотитаровском сельском поселении Темрюкского района на 2018 год</t>
  </si>
  <si>
    <t>Муниципальная программа «Обеспечение функций муниципальных казенных учреждений» в Старотитаровском сельском поселении Темрюкского района на 2018 год.</t>
  </si>
  <si>
    <t>Муниципальная программа«Развитие информационного общества» в Старотитаровском сельском поселении Темрюкского района на 2018 год</t>
  </si>
  <si>
    <t>Муниципальная программа «Муниципальная политика и развитие гражданского общества»  в Старотитаровском сельском поселении Темрюкского района на 2018 год</t>
  </si>
  <si>
    <t>Муниципальная программа "О мероприятия, проводимых администрацией Старотитаровского сельского поселения темрюкского района к праздничным дням и памятным датам" на 2018 год</t>
  </si>
  <si>
    <t>Муниципальная программа «Обеспечение безопасности населения  в Старотитаровском сельском поселении Темрюкского района» на 2018 год</t>
  </si>
  <si>
    <t>Муниципальная программа «Формирование доступной среды жизнедеятельности для инвалидов» в Старотитаровском сельском поселении Темрюкского района на 2018 год</t>
  </si>
  <si>
    <t>Муниципальная программа «Комплексное и устойчивое развитие Старотитаровского  сельского поселения Темрюкского района в сфере строительства, архитектуры и дорожного хозяйства»на 2018 год</t>
  </si>
  <si>
    <t>Муниципальная программа «О подготовке градостроительной и землеустроительной документации на территории  Старотитаровского сельского поселения Темрюкского района на 2018 год»</t>
  </si>
  <si>
    <t>Муниципальная программа «Поддержка и развитие малого и среднего предпринимательства» в Старотитаровском сельском поселении  Темрюкского района на 2018 год.</t>
  </si>
  <si>
    <t>Муниципальная программа  «Развитие жилищно-коммунального хозяйства» в Старотитаровском сельском поселении Темрюкского района на 2018 год</t>
  </si>
  <si>
    <t>Муниципальная программа «Молодежь станицы» Старотитаровского сельского поселения Темрюкского района на 2018 год</t>
  </si>
  <si>
    <t>Муниципальная программа «Развитие культуры Старотитаровского сельского поселения Темрюкского района» на 2018 год.</t>
  </si>
  <si>
    <t>Муниципальная программа "Сохранение, использование и охрана обьектов культурного наследия(памятников истории и культуры) местного значения, расположенных на территрии Старотиатровского сельского поселения Темрюкского районана 2018 год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</si>
  <si>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службы" Старотитаровского сельского поселения Темрюкского района на 2018 год</t>
  </si>
  <si>
    <t>Муниципальная программа "Поддержка социально ориентированных некомерческих организаций, осуществляющих свою деятельность на территории Старотитаровского сельского поселения Темрюкского района" на 2018 год</t>
  </si>
  <si>
    <t>Муниципальная программа «Развитие физической культуры и массового спорта на территории  Старотитаровского сельского поселения Темрюкского района на 2018 год.</t>
  </si>
  <si>
    <t>Муниципальная программа «Комплексное развитие транспортной инфраструктуры Старотитаровского  сельского поселения Темрюкского района» на 2018 год</t>
  </si>
  <si>
    <t>Муниципальная программа  «Комплексное развитие социальной инфраструктуры Старотитаровского сельского поселения Темрюкского района" на 2018 год</t>
  </si>
  <si>
    <t>Муниципальная программа "Формирование комфортной городской среды Старотитаровского  сельского поселения Темрюкского района на 2018-2022 годы"</t>
  </si>
  <si>
    <t>Муниципальная программа "Развитие культуры Запорожского сельского поселения Темрюкского района на 2018 год"</t>
  </si>
  <si>
    <t xml:space="preserve">Государственная программа Краснодарского края «Развитие культуры»  с участием Запорожского сельского поселения Темрюкского района
</t>
  </si>
  <si>
    <t>Муниципальная программа Запорожского  сельского поселения Темрюкского района "Эффективное муниципальное управление на 2018 год Запорожского  сельского поселения Темрюкского района"</t>
  </si>
  <si>
    <t xml:space="preserve">Муниципальная  программа "Компенсационные выплаты руководителям органов территориальных общественного самоуправления Запорожского  сельского поселения Темрюкского района" на 2018 год </t>
  </si>
  <si>
    <t>Муниципальная программа "Развитие, эксплуатация и обслуживание информационно-коммуникационных технологий администрации Запорожского сельского поселения Темрюкского района на 2018 год"</t>
  </si>
  <si>
    <t>Муниципальная  программа "Обеспечение информационного освещения деятельности администрации Запорожского  сельского поселения Темрюкского района на 2018 год"</t>
  </si>
  <si>
    <t xml:space="preserve">Муниципальная программа "Капитальный и текущий ремонт здания администрации Запорожского  сельского поселения Темрюкского района на 2018 год" </t>
  </si>
  <si>
    <t>Муниципальная программа "Обеспечение безопасности населения в Запорожском  сельском поселении Темрюкского района на 2018 год"</t>
  </si>
  <si>
    <t>Муниципальная программа "Капитальный ремонт и ремонт автомобильных дорог на территории  Запорожского  сельского поселения Темрюкского района на 2018 год"</t>
  </si>
  <si>
    <t>Муниципальная программа "Повышение безопасности дорожного движения на территории Запорожского  сельского поселения Темрюкского района на 2018 год"</t>
  </si>
  <si>
    <t>Муниципальная программа "Благоустройство территории Запорожского сельского поселения Темрюкского района на 2018 год»</t>
  </si>
  <si>
    <t>Муниципальная программа "Комплексное развитие систем коммунальной инфраструктуры Запорожского сельского поселения Темрюкского района на 2018 год"</t>
  </si>
  <si>
    <t>Муниципальная программа "Развитие водоснабжения и водоотведения Запорожского сельского поселения Темрюкского района на 2018 год"</t>
  </si>
  <si>
    <r>
      <t>Муниципальная программа "Развитие  систем наружного освещения Запорожского сельского поселения Темрюкского района</t>
    </r>
    <r>
      <rPr>
        <b/>
        <sz val="9"/>
        <rFont val="Times New Roman"/>
        <family val="1"/>
        <charset val="204"/>
      </rPr>
      <t>"</t>
    </r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</si>
  <si>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Запорожского сельского поселения Темрюкского района на 2018 год»</t>
  </si>
  <si>
    <t>Муниципальная программа "Развитие массового спорта в Запорожском сельском поселении Темрюкского района на 2018 год"</t>
  </si>
  <si>
    <t>Муниципальная программа «Поддержка социально-ориентированных некоммерческих организаций, осуществляющих деятельность на территории Запорожского сельского поселения Темрюкского района на 2018 год»</t>
  </si>
  <si>
    <t>Муниципальная программа "Создание доступной среды для инвалидов и других маломобильных групп населения в Запорожском сельском поселении на 2018 год"</t>
  </si>
  <si>
    <t>Муниципальная программа «Молодежь Запорожского сельского поселения в Запорожском сельском поселении Темрюкского района на 2018 год»</t>
  </si>
  <si>
    <t>Муниципальная программа "Формирование комфортной городской среды Ахтанизовского  сельского поселения Темрюкского района на 2018-2022 годы"</t>
  </si>
  <si>
    <t>Муниципальная программа "Формирование комфортной среды Запорожского сельского поселения Темрюкского района"</t>
  </si>
  <si>
    <r>
      <t>Муниципальная программа "Энергосбережение и повышение энергетической эффективности  Запорожского сельского поселения Темрюкского района на 2017 - 2019 годы</t>
    </r>
    <r>
      <rPr>
        <b/>
        <sz val="9"/>
        <rFont val="Times New Roman"/>
        <family val="1"/>
        <charset val="204"/>
      </rPr>
      <t>"</t>
    </r>
  </si>
  <si>
    <t>Муниципальная программа "Жилище на 2018 год"</t>
  </si>
  <si>
    <t xml:space="preserve">Муниципальная программа «Сохранение, использование и охрана объектов культурного наследия (памятников истории и культуры) местного значения Запорожского сельского поселения Темрюкского района на 2018 год» </t>
  </si>
  <si>
    <t>Муниципальная программа  Темрюкского городского поселения Темрюкского района "Водоотведение"</t>
  </si>
  <si>
    <t>Муниципальная программа Темрюкского городского поселения Темрюкского района «Энергоснабжение»</t>
  </si>
  <si>
    <t>Муниципальная программа Темрюкского городского поселения Темрюкского района "Улучшение условий и охрана труда в Темрюкском городском поселении Темрюкского района"</t>
  </si>
  <si>
    <t>Муниципальная программа Темрюкского городского поселения Темрюкского района "Обеспечение земельных участков, предоставленных многодетным семьям, инженерной инфраструктурой в целях жилищного строительства"</t>
  </si>
  <si>
    <t>Муниципальная программа Краснострельского сельского поселения Темрюкского района "Эффективное муниципальное управление на 2018 год"</t>
  </si>
  <si>
    <t>Муниципальная программа Краснострельского сельского поселения Темрюкского района "Обеспечение функций муниципальных казенных учреждений на 2018 год"</t>
  </si>
  <si>
    <t>Муниципальная программа "Развитие, эксплуатация и обслуживание информационно-коммуникационных технологий администрации Краснострельского сельского поселения Темрюкского района на 2018 год"</t>
  </si>
  <si>
    <t>Муниципальная программа "Обеспечение информационного освещения деятельности администрации Краснострельского сельского поселения Темрюкского района на 2018 год"</t>
  </si>
  <si>
    <t>Муниципальная программа "Ремонт здания администрации Краснострельского сельского поселения Темрюкского района на 2018 год"</t>
  </si>
  <si>
    <t>Муниципальная программа "Поддержка деятельности территориального общественного самоуправления на территории Краснострельского сельского поселения Темрюкского района на 2018 год"</t>
  </si>
  <si>
    <t>Муниципальная программа Краснострельского сельского поселения Темрюкского района "Предупреждение чрезвычайных ситуаций и обеспечение пожарной безопасности на территории Краснострельского сельского поселения Темрюкского района на 2018 год"</t>
  </si>
  <si>
    <t>Муниципальная программа Краснострельского сельского поселения Темрюкского района "Обеспечение безопасности населения Краснострельского сельского поселения Темрюкского района"</t>
  </si>
  <si>
    <t>Муниципальная программа «Противодействие коррупции в Краснострельском сельском поселении Темрюкского района на 2018 год»</t>
  </si>
  <si>
    <t>Муниципальная программа "Повышение безопасности дорожного движения на территории  Краснострельского сельского поселения Темрюкского района на 2018 год"</t>
  </si>
  <si>
    <t>Муниципальная программа «Поддержка и развитие малого и среднего предпринимательства в Краснострельском сельском поселении Темрюкского района на 2018 год»</t>
  </si>
  <si>
    <t>Муниципальная программа "Подготовка землеустроительной документации на территории Краснострельского сельского поселения Темрюкского района на 2018 год"</t>
  </si>
  <si>
    <t>Муниципальная программа "Развитие инженерной инфраструктуры в Краснострельском сельском поселении Темрюкского района на 2018 год" в рамках государственной программы Краснодарского края "Развитие топливно-энергетического комплекса"</t>
  </si>
  <si>
    <t xml:space="preserve">Муниципальная программа "Развитие инженерной инфраструктуры в Краснострельском сельском поселении Темрюкского района на 2018 год" </t>
  </si>
  <si>
    <t>Муниципальная программа Краснострельского сельского поселения Темрюкского района "Развитие жилищно-коммунального хозяйства на 2018 год"</t>
  </si>
  <si>
    <t>Муниципальная программа "Энергосбережение и повышение энергетической эффективности на территории Краснострельского сельского поселения Темрюкского района на 2018 год"</t>
  </si>
  <si>
    <t>Муниципальная программа "Формирование современной городской среды на 2018-2022 годы"</t>
  </si>
  <si>
    <t>Муниципальная программа "Реализация молодежной политики в Краснострельском сельском поселении Темрюкского района на 2018 год"</t>
  </si>
  <si>
    <t>Муниципальная программа "Развитие культуры Краснострельского сельского поселения Темрюкского района на 2018 год"</t>
  </si>
  <si>
    <t xml:space="preserve">Муниципальная программа "Развитие библиотеки Краснострельского сельского поселения Темрюкского района  на 2018 год"с участием Краснострельского сельского поселения Темрюкского района
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</si>
  <si>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Краснострельского сельского поселения Темрюкского района на 2018 год"</t>
  </si>
  <si>
    <t>Муниципальная программа "Создание доступной среды для инвалидов и других маломобильных групп населения в Краснострельском сельском поселении на 2018 год"</t>
  </si>
  <si>
    <t>Муниципальная программа "Поддержка социально ориентированных некоммерческих организаций, осуществляющих деятельность на территории Краснострельского сельского поселения Темрюкского района  на 2018 год"</t>
  </si>
  <si>
    <t>Муниципальная программа "Развитие массового спорта в Краснострельском сельском поселении Темрюкского района  на 2018 год"</t>
  </si>
  <si>
    <t xml:space="preserve">Информация об исполнении муниципальных программ поселениями Темрюкского района                                            за 1 квартал 2018 года                      </t>
  </si>
  <si>
    <t>Уточненный план, тыс. руб.</t>
  </si>
  <si>
    <r>
      <t xml:space="preserve">Ахтанизовское сельское поселение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</si>
  <si>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 xml:space="preserve">Вышестеблиевское сельское поселение                                                   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</si>
  <si>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>Сенное сельское поселение                                       (</t>
    </r>
    <r>
      <rPr>
        <i/>
        <sz val="12"/>
        <rFont val="Times New Roman"/>
        <family val="1"/>
        <charset val="204"/>
      </rPr>
      <t>ГП КК "Развитие культуры")</t>
    </r>
  </si>
  <si>
    <r>
      <t>Старотитаровское сельское поселение                    (</t>
    </r>
    <r>
      <rPr>
        <i/>
        <sz val="12"/>
        <rFont val="Times New Roman"/>
        <family val="1"/>
        <charset val="204"/>
      </rPr>
      <t>ГП КК "Развитие культуры")</t>
    </r>
  </si>
  <si>
    <r>
      <t xml:space="preserve">Новотаманское сельское поселение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</si>
  <si>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>Краснострельское сельское поселение                  (</t>
    </r>
    <r>
      <rPr>
        <i/>
        <sz val="12"/>
        <rFont val="Times New Roman"/>
        <family val="1"/>
        <charset val="204"/>
      </rPr>
      <t>ГП КК "Развитие культуры")</t>
    </r>
  </si>
  <si>
    <r>
      <t xml:space="preserve">Фонталовское сельское поселение                             </t>
    </r>
    <r>
      <rPr>
        <i/>
        <sz val="12"/>
        <rFont val="Times New Roman"/>
        <family val="1"/>
        <charset val="204"/>
      </rPr>
      <t>(ГП КК "Развитие культуры")</t>
    </r>
  </si>
  <si>
    <r>
      <t>Курчанское сельское поселение                               (</t>
    </r>
    <r>
      <rPr>
        <i/>
        <sz val="12"/>
        <rFont val="Times New Roman"/>
        <family val="1"/>
        <charset val="204"/>
      </rPr>
      <t>ГП КК "Развитие культуры")</t>
    </r>
  </si>
  <si>
    <r>
      <t xml:space="preserve">Темрюкское городское поселение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ГП КК "Развитие сети автомобильных дорог Краснодарского края")</t>
    </r>
  </si>
  <si>
    <t xml:space="preserve">Сводная информация об исполнении муниципальных программ поселениями Темрюкского района                                                                                за 1 квартал 2018 года                      </t>
  </si>
  <si>
    <t>Уточненный план на 2018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</si>
</sst>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6" fillId="5" borderId="0" xfId="0" applyFont="1" applyFill="1" applyAlignment="1">
      <alignment horizontal="center" vertical="top"/>
    </xf>
    <xf numFmtId="0" fontId="6" fillId="6" borderId="1" xfId="1" applyFont="1" applyFill="1" applyBorder="1" applyAlignment="1">
      <alignment horizontal="center" vertical="top" wrapText="1"/>
    </xf>
    <xf numFmtId="164" fontId="6" fillId="6" borderId="1" xfId="1" applyNumberFormat="1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164" fontId="6" fillId="6" borderId="1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zoomScaleNormal="75" zoomScaleSheetLayoutView="100" workbookViewId="0">
      <selection activeCell="B93" sqref="B93:B95"/>
    </sheetView>
  </sheetViews>
  <sheetFormatPr defaultRowHeight="15.75" x14ac:dyDescent="0.25"/>
  <cols>
    <col min="1" max="1" width="46.28515625" style="13" customWidth="1"/>
    <col min="2" max="2" width="18.5703125" style="2" customWidth="1"/>
    <col min="3" max="3" width="28.85546875" style="5" customWidth="1"/>
    <col min="4" max="4" width="22.5703125" style="6" customWidth="1"/>
    <col min="5" max="5" width="21.140625" style="6" customWidth="1"/>
    <col min="6" max="6" width="23.7109375" style="6" customWidth="1"/>
    <col min="7" max="8" width="9.5703125" style="2" bestFit="1" customWidth="1"/>
    <col min="9" max="16384" width="9.140625" style="2"/>
  </cols>
  <sheetData>
    <row r="1" spans="1:6" s="1" customFormat="1" ht="39" customHeight="1" x14ac:dyDescent="0.25">
      <c r="A1" s="87" t="s">
        <v>365</v>
      </c>
      <c r="B1" s="87"/>
      <c r="C1" s="87"/>
      <c r="D1" s="87"/>
      <c r="E1" s="87"/>
      <c r="F1" s="87"/>
    </row>
    <row r="2" spans="1:6" s="7" customFormat="1" ht="24" customHeight="1" x14ac:dyDescent="0.25">
      <c r="A2" s="11"/>
      <c r="B2" s="71"/>
      <c r="C2" s="71"/>
      <c r="D2" s="14"/>
      <c r="E2" s="14"/>
      <c r="F2" s="71"/>
    </row>
    <row r="3" spans="1:6" ht="63" customHeight="1" x14ac:dyDescent="0.25">
      <c r="A3" s="12" t="s">
        <v>17</v>
      </c>
      <c r="B3" s="3" t="s">
        <v>16</v>
      </c>
      <c r="C3" s="3" t="s">
        <v>18</v>
      </c>
      <c r="D3" s="4" t="s">
        <v>366</v>
      </c>
      <c r="E3" s="4" t="s">
        <v>19</v>
      </c>
      <c r="F3" s="4" t="s">
        <v>22</v>
      </c>
    </row>
    <row r="4" spans="1:6" ht="15.75" customHeight="1" x14ac:dyDescent="0.25">
      <c r="A4" s="3">
        <v>1</v>
      </c>
      <c r="B4" s="3">
        <v>2</v>
      </c>
      <c r="C4" s="3">
        <v>3</v>
      </c>
      <c r="D4" s="75">
        <v>4</v>
      </c>
      <c r="E4" s="76">
        <v>5</v>
      </c>
      <c r="F4" s="75">
        <v>6</v>
      </c>
    </row>
    <row r="5" spans="1:6" ht="20.25" customHeight="1" x14ac:dyDescent="0.25">
      <c r="A5" s="88" t="s">
        <v>227</v>
      </c>
      <c r="B5" s="89"/>
      <c r="C5" s="89"/>
      <c r="D5" s="89"/>
      <c r="E5" s="89"/>
      <c r="F5" s="90"/>
    </row>
    <row r="6" spans="1:6" ht="15" customHeight="1" x14ac:dyDescent="0.25">
      <c r="A6" s="91" t="s">
        <v>356</v>
      </c>
      <c r="B6" s="84">
        <v>1</v>
      </c>
      <c r="C6" s="3" t="s">
        <v>20</v>
      </c>
      <c r="D6" s="4">
        <f>общие!D134+общие!D310</f>
        <v>2291.1</v>
      </c>
      <c r="E6" s="4">
        <f>общие!E134+общие!E310</f>
        <v>567.70000000000005</v>
      </c>
      <c r="F6" s="4">
        <f>E6/D6*100</f>
        <v>24.778490681332112</v>
      </c>
    </row>
    <row r="7" spans="1:6" ht="15" customHeight="1" x14ac:dyDescent="0.25">
      <c r="A7" s="92"/>
      <c r="B7" s="85"/>
      <c r="C7" s="3" t="s">
        <v>21</v>
      </c>
      <c r="D7" s="4">
        <f>общие!D311+общие!D135</f>
        <v>3144.9</v>
      </c>
      <c r="E7" s="4">
        <f>общие!E135+общие!E311</f>
        <v>750.3</v>
      </c>
      <c r="F7" s="4">
        <f t="shared" ref="F7:F8" si="0">E7/D7*100</f>
        <v>23.8576743298674</v>
      </c>
    </row>
    <row r="8" spans="1:6" s="10" customFormat="1" ht="15.75" customHeight="1" x14ac:dyDescent="0.25">
      <c r="A8" s="93"/>
      <c r="B8" s="86"/>
      <c r="C8" s="8" t="s">
        <v>23</v>
      </c>
      <c r="D8" s="9">
        <f>D6+D7</f>
        <v>5436</v>
      </c>
      <c r="E8" s="9">
        <f>E6+E7</f>
        <v>1318</v>
      </c>
      <c r="F8" s="9">
        <f t="shared" si="0"/>
        <v>24.245768947755703</v>
      </c>
    </row>
    <row r="9" spans="1:6" ht="15" customHeight="1" x14ac:dyDescent="0.25">
      <c r="A9" s="91" t="s">
        <v>357</v>
      </c>
      <c r="B9" s="84">
        <v>1</v>
      </c>
      <c r="C9" s="3" t="s">
        <v>20</v>
      </c>
      <c r="D9" s="4">
        <f>общие!D137+общие!D315</f>
        <v>4762.1000000000004</v>
      </c>
      <c r="E9" s="4">
        <f>общие!E137+общие!E315</f>
        <v>1115.52</v>
      </c>
      <c r="F9" s="4">
        <f>E9/D9*100</f>
        <v>23.424959576657358</v>
      </c>
    </row>
    <row r="10" spans="1:6" ht="15" customHeight="1" x14ac:dyDescent="0.25">
      <c r="A10" s="92"/>
      <c r="B10" s="85"/>
      <c r="C10" s="3" t="s">
        <v>21</v>
      </c>
      <c r="D10" s="4">
        <f>общие!D138+общие!D316</f>
        <v>12435.3</v>
      </c>
      <c r="E10" s="4">
        <f>общие!E138+общие!E316</f>
        <v>3426.6</v>
      </c>
      <c r="F10" s="4">
        <f t="shared" ref="F10:F11" si="1">E10/D10*100</f>
        <v>27.55542688958047</v>
      </c>
    </row>
    <row r="11" spans="1:6" s="10" customFormat="1" ht="15" customHeight="1" x14ac:dyDescent="0.25">
      <c r="A11" s="93"/>
      <c r="B11" s="86"/>
      <c r="C11" s="8" t="s">
        <v>23</v>
      </c>
      <c r="D11" s="9">
        <f>D9+D10</f>
        <v>17197.400000000001</v>
      </c>
      <c r="E11" s="9">
        <f>E9+E10</f>
        <v>4542.12</v>
      </c>
      <c r="F11" s="9">
        <f t="shared" si="1"/>
        <v>26.411666879877188</v>
      </c>
    </row>
    <row r="12" spans="1:6" ht="15" customHeight="1" x14ac:dyDescent="0.25">
      <c r="A12" s="91" t="s">
        <v>228</v>
      </c>
      <c r="B12" s="84">
        <v>1</v>
      </c>
      <c r="C12" s="3" t="s">
        <v>20</v>
      </c>
      <c r="D12" s="4">
        <f>общие!D319</f>
        <v>2837</v>
      </c>
      <c r="E12" s="4">
        <f>общие!E319</f>
        <v>646.1</v>
      </c>
      <c r="F12" s="4">
        <f>E12/D12*100</f>
        <v>22.774057102573142</v>
      </c>
    </row>
    <row r="13" spans="1:6" ht="15" customHeight="1" x14ac:dyDescent="0.25">
      <c r="A13" s="92"/>
      <c r="B13" s="85"/>
      <c r="C13" s="3" t="s">
        <v>21</v>
      </c>
      <c r="D13" s="4">
        <f>общие!D320</f>
        <v>981.2</v>
      </c>
      <c r="E13" s="4">
        <f>общие!E320</f>
        <v>223.5</v>
      </c>
      <c r="F13" s="4">
        <f t="shared" ref="F13:F14" si="2">E13/D13*100</f>
        <v>22.778230737871993</v>
      </c>
    </row>
    <row r="14" spans="1:6" s="10" customFormat="1" ht="15" customHeight="1" x14ac:dyDescent="0.25">
      <c r="A14" s="93"/>
      <c r="B14" s="86"/>
      <c r="C14" s="8" t="s">
        <v>23</v>
      </c>
      <c r="D14" s="9">
        <f>D12+D13</f>
        <v>3818.2</v>
      </c>
      <c r="E14" s="9">
        <f>E12+E13</f>
        <v>869.6</v>
      </c>
      <c r="F14" s="9">
        <f t="shared" si="2"/>
        <v>22.775129642239801</v>
      </c>
    </row>
    <row r="15" spans="1:6" ht="15" customHeight="1" x14ac:dyDescent="0.25">
      <c r="A15" s="94" t="s">
        <v>225</v>
      </c>
      <c r="B15" s="84">
        <v>1</v>
      </c>
      <c r="C15" s="3" t="s">
        <v>20</v>
      </c>
      <c r="D15" s="4">
        <f>общие!D323</f>
        <v>4012.9</v>
      </c>
      <c r="E15" s="4">
        <f>общие!E323</f>
        <v>905.7</v>
      </c>
      <c r="F15" s="4">
        <f>E15/D15*100</f>
        <v>22.569712676617907</v>
      </c>
    </row>
    <row r="16" spans="1:6" ht="15" customHeight="1" x14ac:dyDescent="0.25">
      <c r="A16" s="95"/>
      <c r="B16" s="85"/>
      <c r="C16" s="3" t="s">
        <v>21</v>
      </c>
      <c r="D16" s="4">
        <f>общие!D324</f>
        <v>7848.9</v>
      </c>
      <c r="E16" s="4">
        <f>общие!E324</f>
        <v>1510</v>
      </c>
      <c r="F16" s="4">
        <f t="shared" ref="F16:F17" si="3">E16/D16*100</f>
        <v>19.238364611601629</v>
      </c>
    </row>
    <row r="17" spans="1:6" s="10" customFormat="1" ht="15" customHeight="1" x14ac:dyDescent="0.25">
      <c r="A17" s="96"/>
      <c r="B17" s="86"/>
      <c r="C17" s="8" t="s">
        <v>23</v>
      </c>
      <c r="D17" s="9">
        <f>D15+D16</f>
        <v>11861.8</v>
      </c>
      <c r="E17" s="9">
        <f>E15+E16</f>
        <v>2415.6999999999998</v>
      </c>
      <c r="F17" s="9">
        <f t="shared" si="3"/>
        <v>20.36537456372557</v>
      </c>
    </row>
    <row r="18" spans="1:6" ht="15" customHeight="1" x14ac:dyDescent="0.25">
      <c r="A18" s="91" t="s">
        <v>358</v>
      </c>
      <c r="B18" s="84">
        <v>1</v>
      </c>
      <c r="C18" s="3" t="s">
        <v>20</v>
      </c>
      <c r="D18" s="4">
        <f>общие!D343+общие!D154</f>
        <v>3457.5</v>
      </c>
      <c r="E18" s="4">
        <f>общие!E343+общие!E154</f>
        <v>886.5</v>
      </c>
      <c r="F18" s="4">
        <f>E18/D18*100</f>
        <v>25.639913232104121</v>
      </c>
    </row>
    <row r="19" spans="1:6" ht="15" customHeight="1" x14ac:dyDescent="0.25">
      <c r="A19" s="92"/>
      <c r="B19" s="85"/>
      <c r="C19" s="3" t="s">
        <v>21</v>
      </c>
      <c r="D19" s="4">
        <f>общие!D344+общие!D155</f>
        <v>1590</v>
      </c>
      <c r="E19" s="4">
        <f>общие!E344+общие!E155</f>
        <v>375.1</v>
      </c>
      <c r="F19" s="4">
        <f t="shared" ref="F19:F20" si="4">E19/D19*100</f>
        <v>23.591194968553459</v>
      </c>
    </row>
    <row r="20" spans="1:6" s="10" customFormat="1" ht="15" customHeight="1" x14ac:dyDescent="0.25">
      <c r="A20" s="93"/>
      <c r="B20" s="86"/>
      <c r="C20" s="8" t="s">
        <v>23</v>
      </c>
      <c r="D20" s="9">
        <f>D18+D19</f>
        <v>5047.5</v>
      </c>
      <c r="E20" s="9">
        <f>E18+E19</f>
        <v>1261.5999999999999</v>
      </c>
      <c r="F20" s="9">
        <f t="shared" si="4"/>
        <v>24.994551758296186</v>
      </c>
    </row>
    <row r="21" spans="1:6" ht="15" customHeight="1" x14ac:dyDescent="0.25">
      <c r="A21" s="91" t="s">
        <v>359</v>
      </c>
      <c r="B21" s="85">
        <v>1</v>
      </c>
      <c r="C21" s="3" t="s">
        <v>20</v>
      </c>
      <c r="D21" s="4">
        <f>общие!D157+общие!D348</f>
        <v>5841.9</v>
      </c>
      <c r="E21" s="4">
        <f>общие!E157+общие!E348</f>
        <v>2048.4</v>
      </c>
      <c r="F21" s="4">
        <f>E21/D21*100</f>
        <v>35.063934678786012</v>
      </c>
    </row>
    <row r="22" spans="1:6" ht="15" customHeight="1" x14ac:dyDescent="0.25">
      <c r="A22" s="92"/>
      <c r="B22" s="85"/>
      <c r="C22" s="3" t="s">
        <v>21</v>
      </c>
      <c r="D22" s="4">
        <f>общие!D158+общие!D349</f>
        <v>0</v>
      </c>
      <c r="E22" s="4">
        <f>общие!E158+общие!E349</f>
        <v>0</v>
      </c>
      <c r="F22" s="4" t="e">
        <f t="shared" ref="F22:F23" si="5">E22/D22*100</f>
        <v>#DIV/0!</v>
      </c>
    </row>
    <row r="23" spans="1:6" s="10" customFormat="1" ht="19.5" customHeight="1" x14ac:dyDescent="0.25">
      <c r="A23" s="93"/>
      <c r="B23" s="86"/>
      <c r="C23" s="8" t="s">
        <v>23</v>
      </c>
      <c r="D23" s="9">
        <f>D21+D22</f>
        <v>5841.9</v>
      </c>
      <c r="E23" s="9">
        <f>E21+E22</f>
        <v>2048.4</v>
      </c>
      <c r="F23" s="9">
        <f t="shared" si="5"/>
        <v>35.063934678786012</v>
      </c>
    </row>
    <row r="24" spans="1:6" ht="15" customHeight="1" x14ac:dyDescent="0.25">
      <c r="A24" s="91" t="s">
        <v>226</v>
      </c>
      <c r="B24" s="84">
        <v>1</v>
      </c>
      <c r="C24" s="3" t="s">
        <v>20</v>
      </c>
      <c r="D24" s="4">
        <f>общие!D352</f>
        <v>7058.9</v>
      </c>
      <c r="E24" s="4">
        <f>общие!E352</f>
        <v>1764.7</v>
      </c>
      <c r="F24" s="4">
        <f>E24/D24*100</f>
        <v>24.9996458371701</v>
      </c>
    </row>
    <row r="25" spans="1:6" ht="15" customHeight="1" x14ac:dyDescent="0.25">
      <c r="A25" s="92"/>
      <c r="B25" s="85"/>
      <c r="C25" s="3" t="s">
        <v>21</v>
      </c>
      <c r="D25" s="4">
        <f>общие!D353</f>
        <v>0</v>
      </c>
      <c r="E25" s="4">
        <f>общие!E353</f>
        <v>0</v>
      </c>
      <c r="F25" s="4" t="e">
        <f t="shared" ref="F25:F26" si="6">E25/D25*100</f>
        <v>#DIV/0!</v>
      </c>
    </row>
    <row r="26" spans="1:6" s="10" customFormat="1" ht="15" customHeight="1" x14ac:dyDescent="0.25">
      <c r="A26" s="93"/>
      <c r="B26" s="86"/>
      <c r="C26" s="8" t="s">
        <v>23</v>
      </c>
      <c r="D26" s="9">
        <f>D24+D25</f>
        <v>7058.9</v>
      </c>
      <c r="E26" s="9">
        <f>E24+E25</f>
        <v>1764.7</v>
      </c>
      <c r="F26" s="9">
        <f t="shared" si="6"/>
        <v>24.9996458371701</v>
      </c>
    </row>
    <row r="27" spans="1:6" ht="15" customHeight="1" x14ac:dyDescent="0.25">
      <c r="A27" s="91" t="s">
        <v>360</v>
      </c>
      <c r="B27" s="84">
        <v>1</v>
      </c>
      <c r="C27" s="3" t="s">
        <v>20</v>
      </c>
      <c r="D27" s="4">
        <f>общие!D338+общие!D281+общие!D150</f>
        <v>5563.1</v>
      </c>
      <c r="E27" s="4">
        <f>общие!E338+общие!E281+общие!E150</f>
        <v>1353.3</v>
      </c>
      <c r="F27" s="4">
        <f>E27/D27*100</f>
        <v>24.326364796606207</v>
      </c>
    </row>
    <row r="28" spans="1:6" ht="15" customHeight="1" x14ac:dyDescent="0.25">
      <c r="A28" s="92"/>
      <c r="B28" s="85"/>
      <c r="C28" s="3" t="s">
        <v>21</v>
      </c>
      <c r="D28" s="4">
        <f>общие!D151+общие!D282+общие!D339</f>
        <v>7929.4</v>
      </c>
      <c r="E28" s="4">
        <f>общие!E151+общие!E282+общие!E339</f>
        <v>1715.7</v>
      </c>
      <c r="F28" s="4">
        <f t="shared" ref="F28:F29" si="7">E28/D28*100</f>
        <v>21.637198274774892</v>
      </c>
    </row>
    <row r="29" spans="1:6" s="10" customFormat="1" ht="15" customHeight="1" x14ac:dyDescent="0.25">
      <c r="A29" s="93"/>
      <c r="B29" s="86"/>
      <c r="C29" s="8" t="s">
        <v>23</v>
      </c>
      <c r="D29" s="9">
        <f>D27+D28</f>
        <v>13492.5</v>
      </c>
      <c r="E29" s="9">
        <f>E27+E28</f>
        <v>3069</v>
      </c>
      <c r="F29" s="9">
        <f t="shared" si="7"/>
        <v>22.74596998332407</v>
      </c>
    </row>
    <row r="30" spans="1:6" ht="15" customHeight="1" x14ac:dyDescent="0.25">
      <c r="A30" s="91" t="s">
        <v>363</v>
      </c>
      <c r="B30" s="84">
        <v>1</v>
      </c>
      <c r="C30" s="3" t="s">
        <v>20</v>
      </c>
      <c r="D30" s="4">
        <f>общие!D146+общие!D333</f>
        <v>3936.2</v>
      </c>
      <c r="E30" s="4">
        <f>общие!E146+общие!E333</f>
        <v>984.1</v>
      </c>
      <c r="F30" s="4">
        <f>E30/D30*100</f>
        <v>25.001270260657488</v>
      </c>
    </row>
    <row r="31" spans="1:6" ht="15" customHeight="1" x14ac:dyDescent="0.25">
      <c r="A31" s="92"/>
      <c r="B31" s="85"/>
      <c r="C31" s="3" t="s">
        <v>21</v>
      </c>
      <c r="D31" s="4">
        <f>общие!D334+общие!D147</f>
        <v>1029.3</v>
      </c>
      <c r="E31" s="4">
        <f>общие!E334+общие!E147</f>
        <v>256.89999999999998</v>
      </c>
      <c r="F31" s="4">
        <f t="shared" ref="F31:F32" si="8">E31/D31*100</f>
        <v>24.958709802778586</v>
      </c>
    </row>
    <row r="32" spans="1:6" s="10" customFormat="1" ht="19.5" customHeight="1" x14ac:dyDescent="0.25">
      <c r="A32" s="93"/>
      <c r="B32" s="86"/>
      <c r="C32" s="8" t="s">
        <v>23</v>
      </c>
      <c r="D32" s="9">
        <f>D30+D31</f>
        <v>4965.5</v>
      </c>
      <c r="E32" s="9">
        <f>E30+E31</f>
        <v>1241</v>
      </c>
      <c r="F32" s="9">
        <f t="shared" si="8"/>
        <v>24.992447890444065</v>
      </c>
    </row>
    <row r="33" spans="1:8" ht="15" customHeight="1" x14ac:dyDescent="0.25">
      <c r="A33" s="91" t="s">
        <v>361</v>
      </c>
      <c r="B33" s="84">
        <v>1</v>
      </c>
      <c r="C33" s="3" t="s">
        <v>20</v>
      </c>
      <c r="D33" s="4">
        <f>общие!D143+общие!D196+общие!D198+общие!D327+общие!D375+общие!D330</f>
        <v>4010.7</v>
      </c>
      <c r="E33" s="4">
        <f>общие!E143+общие!E196+общие!E198+общие!E327+общие!E375+общие!E330</f>
        <v>729.4</v>
      </c>
      <c r="F33" s="4">
        <f>E33/D33*100</f>
        <v>18.186351509711521</v>
      </c>
    </row>
    <row r="34" spans="1:8" ht="15" customHeight="1" x14ac:dyDescent="0.25">
      <c r="A34" s="92"/>
      <c r="B34" s="85"/>
      <c r="C34" s="3" t="s">
        <v>21</v>
      </c>
      <c r="D34" s="4">
        <f>общие!D144+общие!D197+общие!D199+общие!D328+общие!D376+общие!D331</f>
        <v>1182.7</v>
      </c>
      <c r="E34" s="4">
        <f>общие!E144+общие!E197+общие!E199+общие!E328+общие!E376+общие!E331</f>
        <v>215.5</v>
      </c>
      <c r="F34" s="4">
        <f t="shared" ref="F34:F35" si="9">E34/D34*100</f>
        <v>18.221019700684874</v>
      </c>
    </row>
    <row r="35" spans="1:8" s="10" customFormat="1" ht="18.75" customHeight="1" x14ac:dyDescent="0.25">
      <c r="A35" s="93"/>
      <c r="B35" s="86"/>
      <c r="C35" s="8" t="s">
        <v>23</v>
      </c>
      <c r="D35" s="9">
        <f>D33+D34</f>
        <v>5193.3999999999996</v>
      </c>
      <c r="E35" s="9">
        <f>E33+E34</f>
        <v>944.9</v>
      </c>
      <c r="F35" s="9">
        <f t="shared" si="9"/>
        <v>18.194246543690067</v>
      </c>
    </row>
    <row r="36" spans="1:8" ht="15" customHeight="1" x14ac:dyDescent="0.25">
      <c r="A36" s="91" t="s">
        <v>362</v>
      </c>
      <c r="B36" s="84">
        <v>1</v>
      </c>
      <c r="C36" s="3" t="s">
        <v>20</v>
      </c>
      <c r="D36" s="4">
        <f>общие!D166+общие!D361</f>
        <v>3046.7</v>
      </c>
      <c r="E36" s="4">
        <f>общие!E361+общие!E166</f>
        <v>761.7</v>
      </c>
      <c r="F36" s="4">
        <f>E36/D36*100</f>
        <v>25.000820559950114</v>
      </c>
    </row>
    <row r="37" spans="1:8" ht="15" customHeight="1" x14ac:dyDescent="0.25">
      <c r="A37" s="92"/>
      <c r="B37" s="85"/>
      <c r="C37" s="3" t="s">
        <v>21</v>
      </c>
      <c r="D37" s="4">
        <f>общие!D167+общие!D362</f>
        <v>646.1</v>
      </c>
      <c r="E37" s="4">
        <f>общие!E362+общие!E167</f>
        <v>85.8</v>
      </c>
      <c r="F37" s="4">
        <f t="shared" ref="F37:F38" si="10">E37/D37*100</f>
        <v>13.279678068410462</v>
      </c>
    </row>
    <row r="38" spans="1:8" s="10" customFormat="1" ht="16.5" customHeight="1" x14ac:dyDescent="0.25">
      <c r="A38" s="93"/>
      <c r="B38" s="86"/>
      <c r="C38" s="8" t="s">
        <v>23</v>
      </c>
      <c r="D38" s="9">
        <f>D36+D37</f>
        <v>3692.7999999999997</v>
      </c>
      <c r="E38" s="9">
        <f>E36+E37</f>
        <v>847.5</v>
      </c>
      <c r="F38" s="9">
        <f t="shared" si="10"/>
        <v>22.950064991334489</v>
      </c>
    </row>
    <row r="39" spans="1:8" ht="15" customHeight="1" x14ac:dyDescent="0.25">
      <c r="A39" s="91" t="s">
        <v>364</v>
      </c>
      <c r="B39" s="85">
        <v>2</v>
      </c>
      <c r="C39" s="44" t="s">
        <v>20</v>
      </c>
      <c r="D39" s="45">
        <f>общие!D162+общие!D213+общие!D288+общие!D356</f>
        <v>58960.399999999994</v>
      </c>
      <c r="E39" s="45">
        <f>общие!E162+общие!E213+общие!E288+общие!E356</f>
        <v>3064.6</v>
      </c>
      <c r="F39" s="45">
        <f>E39/D39*100</f>
        <v>5.1977259313030446</v>
      </c>
    </row>
    <row r="40" spans="1:8" ht="15" customHeight="1" x14ac:dyDescent="0.25">
      <c r="A40" s="92"/>
      <c r="B40" s="85"/>
      <c r="C40" s="3" t="s">
        <v>21</v>
      </c>
      <c r="D40" s="4">
        <f>общие!D163+общие!D214+общие!D289+общие!D357</f>
        <v>133501.5</v>
      </c>
      <c r="E40" s="4">
        <f>общие!E163+общие!E214+общие!E289+общие!E357</f>
        <v>1431.3</v>
      </c>
      <c r="F40" s="4">
        <f t="shared" ref="F40:F62" si="11">E40/D40*100</f>
        <v>1.0721227851372457</v>
      </c>
    </row>
    <row r="41" spans="1:8" s="10" customFormat="1" ht="36" customHeight="1" x14ac:dyDescent="0.25">
      <c r="A41" s="93"/>
      <c r="B41" s="86"/>
      <c r="C41" s="8" t="s">
        <v>23</v>
      </c>
      <c r="D41" s="9">
        <f>D39+D40</f>
        <v>192461.9</v>
      </c>
      <c r="E41" s="9">
        <f>E39+E40</f>
        <v>4495.8999999999996</v>
      </c>
      <c r="F41" s="9">
        <f t="shared" si="11"/>
        <v>2.3359948124797683</v>
      </c>
    </row>
    <row r="42" spans="1:8" s="17" customFormat="1" ht="15" customHeight="1" x14ac:dyDescent="0.25">
      <c r="A42" s="100" t="s">
        <v>1</v>
      </c>
      <c r="B42" s="97">
        <f>B6+B9+B12+B15+B18+B21+B24+B27+B30+B33+B36+B39</f>
        <v>13</v>
      </c>
      <c r="C42" s="15" t="s">
        <v>20</v>
      </c>
      <c r="D42" s="16">
        <f>D6+D9+D12+D15+D18+D21+D24+D27+D30+D33+D36+D39</f>
        <v>105778.49999999999</v>
      </c>
      <c r="E42" s="16">
        <f>E6+E9+E12+E15+E18+E21+E24+E27+E30+E33+E36+E39</f>
        <v>14827.720000000001</v>
      </c>
      <c r="F42" s="16">
        <f t="shared" si="11"/>
        <v>14.017706811875764</v>
      </c>
    </row>
    <row r="43" spans="1:8" s="17" customFormat="1" ht="15" customHeight="1" x14ac:dyDescent="0.25">
      <c r="A43" s="101"/>
      <c r="B43" s="98"/>
      <c r="C43" s="15" t="s">
        <v>21</v>
      </c>
      <c r="D43" s="16">
        <f>D7+D10+D13+D16+D19+D22+D25+D28+D31+D34+D37+D40</f>
        <v>170289.3</v>
      </c>
      <c r="E43" s="16">
        <f>E7+E10+E13+E16+E19+E22+E25+E28+E31+E34+E37+E40</f>
        <v>9990.6999999999989</v>
      </c>
      <c r="F43" s="16">
        <f t="shared" si="11"/>
        <v>5.8668982725279859</v>
      </c>
    </row>
    <row r="44" spans="1:8" s="17" customFormat="1" ht="15" customHeight="1" x14ac:dyDescent="0.25">
      <c r="A44" s="102"/>
      <c r="B44" s="99"/>
      <c r="C44" s="15" t="s">
        <v>23</v>
      </c>
      <c r="D44" s="16">
        <f>D42+D43</f>
        <v>276067.8</v>
      </c>
      <c r="E44" s="16">
        <f>E42+E43</f>
        <v>24818.42</v>
      </c>
      <c r="F44" s="16">
        <f t="shared" si="11"/>
        <v>8.989972753070079</v>
      </c>
    </row>
    <row r="45" spans="1:8" ht="15" customHeight="1" x14ac:dyDescent="0.25">
      <c r="A45" s="88" t="s">
        <v>24</v>
      </c>
      <c r="B45" s="89"/>
      <c r="C45" s="89"/>
      <c r="D45" s="89"/>
      <c r="E45" s="89"/>
      <c r="F45" s="90"/>
    </row>
    <row r="46" spans="1:8" ht="15" customHeight="1" x14ac:dyDescent="0.25">
      <c r="A46" s="12" t="s">
        <v>3</v>
      </c>
      <c r="B46" s="3">
        <v>21</v>
      </c>
      <c r="C46" s="3" t="s">
        <v>21</v>
      </c>
      <c r="D46" s="4">
        <f>D61-D7</f>
        <v>18146.100000000002</v>
      </c>
      <c r="E46" s="4">
        <f>E61-E7</f>
        <v>3342.7</v>
      </c>
      <c r="F46" s="4">
        <f t="shared" si="11"/>
        <v>18.421038129405211</v>
      </c>
      <c r="G46" s="6"/>
      <c r="H46" s="6"/>
    </row>
    <row r="47" spans="1:8" ht="15" customHeight="1" x14ac:dyDescent="0.25">
      <c r="A47" s="12" t="s">
        <v>2</v>
      </c>
      <c r="B47" s="3">
        <v>11</v>
      </c>
      <c r="C47" s="3" t="s">
        <v>21</v>
      </c>
      <c r="D47" s="4">
        <f>D64-D10</f>
        <v>26716.890000000003</v>
      </c>
      <c r="E47" s="4">
        <f>E64-E10</f>
        <v>3638.64</v>
      </c>
      <c r="F47" s="4">
        <f t="shared" si="11"/>
        <v>13.619249845322564</v>
      </c>
    </row>
    <row r="48" spans="1:8" ht="15" customHeight="1" x14ac:dyDescent="0.25">
      <c r="A48" s="12" t="s">
        <v>4</v>
      </c>
      <c r="B48" s="3">
        <v>14</v>
      </c>
      <c r="C48" s="3" t="s">
        <v>21</v>
      </c>
      <c r="D48" s="4">
        <f>D67-D13</f>
        <v>30901.9</v>
      </c>
      <c r="E48" s="4">
        <f>E67-E13</f>
        <v>5282.6</v>
      </c>
      <c r="F48" s="4">
        <f t="shared" si="11"/>
        <v>17.094741747271204</v>
      </c>
    </row>
    <row r="49" spans="1:8" ht="15" customHeight="1" x14ac:dyDescent="0.25">
      <c r="A49" s="43" t="s">
        <v>5</v>
      </c>
      <c r="B49" s="44">
        <v>24</v>
      </c>
      <c r="C49" s="3" t="s">
        <v>21</v>
      </c>
      <c r="D49" s="45">
        <f>D70-D16</f>
        <v>29296.6</v>
      </c>
      <c r="E49" s="45">
        <f>E70-E16</f>
        <v>3543.3000000000011</v>
      </c>
      <c r="F49" s="4">
        <f t="shared" si="11"/>
        <v>12.094577527767731</v>
      </c>
    </row>
    <row r="50" spans="1:8" ht="15" customHeight="1" x14ac:dyDescent="0.25">
      <c r="A50" s="12" t="s">
        <v>6</v>
      </c>
      <c r="B50" s="3">
        <v>19</v>
      </c>
      <c r="C50" s="3" t="s">
        <v>21</v>
      </c>
      <c r="D50" s="4">
        <f>D73-D19</f>
        <v>32727.399999999994</v>
      </c>
      <c r="E50" s="4">
        <f>E73-E19</f>
        <v>4962.1000000000004</v>
      </c>
      <c r="F50" s="4">
        <f t="shared" si="11"/>
        <v>15.161913259226218</v>
      </c>
    </row>
    <row r="51" spans="1:8" ht="15" customHeight="1" x14ac:dyDescent="0.25">
      <c r="A51" s="12" t="s">
        <v>7</v>
      </c>
      <c r="B51" s="3">
        <v>21</v>
      </c>
      <c r="C51" s="3" t="s">
        <v>21</v>
      </c>
      <c r="D51" s="4">
        <f>D76-D22</f>
        <v>56391.7</v>
      </c>
      <c r="E51" s="4">
        <f>E76-E22</f>
        <v>8760.7999999999993</v>
      </c>
      <c r="F51" s="4">
        <f t="shared" si="11"/>
        <v>15.535619603594144</v>
      </c>
      <c r="G51" s="6"/>
    </row>
    <row r="52" spans="1:8" ht="15" customHeight="1" x14ac:dyDescent="0.25">
      <c r="A52" s="12" t="s">
        <v>8</v>
      </c>
      <c r="B52" s="3">
        <v>21</v>
      </c>
      <c r="C52" s="3" t="s">
        <v>21</v>
      </c>
      <c r="D52" s="4">
        <f>D79-D25</f>
        <v>245737.9</v>
      </c>
      <c r="E52" s="4">
        <f>E79-E25</f>
        <v>44184</v>
      </c>
      <c r="F52" s="4">
        <f t="shared" si="11"/>
        <v>17.980132490755395</v>
      </c>
    </row>
    <row r="53" spans="1:8" ht="15" customHeight="1" x14ac:dyDescent="0.25">
      <c r="A53" s="12" t="s">
        <v>9</v>
      </c>
      <c r="B53" s="3">
        <v>21</v>
      </c>
      <c r="C53" s="3" t="s">
        <v>21</v>
      </c>
      <c r="D53" s="4">
        <f>D82-D28</f>
        <v>23897</v>
      </c>
      <c r="E53" s="4">
        <f>E82-E28</f>
        <v>3190.7000000000007</v>
      </c>
      <c r="F53" s="4">
        <f t="shared" si="11"/>
        <v>13.351885173871199</v>
      </c>
    </row>
    <row r="54" spans="1:8" ht="15" customHeight="1" x14ac:dyDescent="0.25">
      <c r="A54" s="12" t="s">
        <v>10</v>
      </c>
      <c r="B54" s="3">
        <v>25</v>
      </c>
      <c r="C54" s="3" t="s">
        <v>21</v>
      </c>
      <c r="D54" s="4">
        <f>D85-D31</f>
        <v>21463</v>
      </c>
      <c r="E54" s="4">
        <f>E85-E31</f>
        <v>5448.7000000000007</v>
      </c>
      <c r="F54" s="4">
        <f t="shared" si="11"/>
        <v>25.386479056981788</v>
      </c>
    </row>
    <row r="55" spans="1:8" ht="15" customHeight="1" x14ac:dyDescent="0.25">
      <c r="A55" s="12" t="s">
        <v>11</v>
      </c>
      <c r="B55" s="3">
        <v>24</v>
      </c>
      <c r="C55" s="3" t="s">
        <v>21</v>
      </c>
      <c r="D55" s="4">
        <f>D88-D34</f>
        <v>23532.500000000004</v>
      </c>
      <c r="E55" s="4">
        <f>E88-E34</f>
        <v>4235.1000000000004</v>
      </c>
      <c r="F55" s="4">
        <f t="shared" si="11"/>
        <v>17.996812918304471</v>
      </c>
    </row>
    <row r="56" spans="1:8" ht="15" customHeight="1" x14ac:dyDescent="0.25">
      <c r="A56" s="12" t="s">
        <v>12</v>
      </c>
      <c r="B56" s="3">
        <v>27</v>
      </c>
      <c r="C56" s="3" t="s">
        <v>21</v>
      </c>
      <c r="D56" s="4">
        <f>D91-D37</f>
        <v>30422.800000000003</v>
      </c>
      <c r="E56" s="4">
        <f>E91-E37</f>
        <v>5536.4</v>
      </c>
      <c r="F56" s="4">
        <f t="shared" si="11"/>
        <v>18.198193460168032</v>
      </c>
    </row>
    <row r="57" spans="1:8" ht="15" customHeight="1" x14ac:dyDescent="0.25">
      <c r="A57" s="12" t="s">
        <v>13</v>
      </c>
      <c r="B57" s="3">
        <v>31</v>
      </c>
      <c r="C57" s="3" t="s">
        <v>21</v>
      </c>
      <c r="D57" s="4">
        <f>D94-D40</f>
        <v>176067.5</v>
      </c>
      <c r="E57" s="4">
        <f>E94-E40</f>
        <v>30752.7</v>
      </c>
      <c r="F57" s="4">
        <f t="shared" si="11"/>
        <v>17.466426228577109</v>
      </c>
    </row>
    <row r="58" spans="1:8" s="22" customFormat="1" ht="15" customHeight="1" x14ac:dyDescent="0.25">
      <c r="A58" s="18" t="s">
        <v>14</v>
      </c>
      <c r="B58" s="19">
        <f>SUM(B46:B57)</f>
        <v>259</v>
      </c>
      <c r="C58" s="19" t="s">
        <v>15</v>
      </c>
      <c r="D58" s="20">
        <f>D46+D47+D48+D49+D50+D51+D52+D53+D54+D55+D56+D57</f>
        <v>715301.29</v>
      </c>
      <c r="E58" s="20">
        <f>E46+E47+E48+E49+E50+E51+E52+E53+E54+E55+E56+E57</f>
        <v>122877.73999999999</v>
      </c>
      <c r="F58" s="21">
        <f t="shared" si="11"/>
        <v>17.178459163690306</v>
      </c>
      <c r="G58" s="32"/>
      <c r="H58" s="32"/>
    </row>
    <row r="59" spans="1:8" ht="15" customHeight="1" x14ac:dyDescent="0.25">
      <c r="A59" s="88" t="s">
        <v>0</v>
      </c>
      <c r="B59" s="89"/>
      <c r="C59" s="89"/>
      <c r="D59" s="89"/>
      <c r="E59" s="89"/>
      <c r="F59" s="90"/>
    </row>
    <row r="60" spans="1:8" ht="15" customHeight="1" x14ac:dyDescent="0.25">
      <c r="A60" s="91" t="s">
        <v>3</v>
      </c>
      <c r="B60" s="84">
        <f>B6+B46</f>
        <v>22</v>
      </c>
      <c r="C60" s="3" t="s">
        <v>20</v>
      </c>
      <c r="D60" s="46">
        <f>общие!D434</f>
        <v>2291.1</v>
      </c>
      <c r="E60" s="46">
        <f>общие!E434</f>
        <v>567.70000000000005</v>
      </c>
      <c r="F60" s="4">
        <f t="shared" si="11"/>
        <v>24.778490681332112</v>
      </c>
    </row>
    <row r="61" spans="1:8" ht="15" customHeight="1" x14ac:dyDescent="0.25">
      <c r="A61" s="92"/>
      <c r="B61" s="85"/>
      <c r="C61" s="3" t="s">
        <v>21</v>
      </c>
      <c r="D61" s="4">
        <f>общие!D435</f>
        <v>21291.000000000004</v>
      </c>
      <c r="E61" s="4">
        <f>общие!E435</f>
        <v>4093</v>
      </c>
      <c r="F61" s="4">
        <f t="shared" si="11"/>
        <v>19.224085294255786</v>
      </c>
    </row>
    <row r="62" spans="1:8" s="25" customFormat="1" ht="15" customHeight="1" x14ac:dyDescent="0.25">
      <c r="A62" s="93"/>
      <c r="B62" s="86"/>
      <c r="C62" s="23" t="s">
        <v>23</v>
      </c>
      <c r="D62" s="24">
        <f>D60+D61</f>
        <v>23582.100000000002</v>
      </c>
      <c r="E62" s="24">
        <f>E60+E61</f>
        <v>4660.7</v>
      </c>
      <c r="F62" s="24">
        <f t="shared" si="11"/>
        <v>19.763719092023184</v>
      </c>
    </row>
    <row r="63" spans="1:8" ht="15" customHeight="1" x14ac:dyDescent="0.25">
      <c r="A63" s="91" t="s">
        <v>2</v>
      </c>
      <c r="B63" s="84">
        <f>B9+B47</f>
        <v>12</v>
      </c>
      <c r="C63" s="3" t="s">
        <v>20</v>
      </c>
      <c r="D63" s="26">
        <f>общие!D437</f>
        <v>4762.1000000000004</v>
      </c>
      <c r="E63" s="26">
        <f>общие!E437</f>
        <v>1115.52</v>
      </c>
      <c r="F63" s="4">
        <f t="shared" ref="F63:F98" si="12">E63/D63*100</f>
        <v>23.424959576657358</v>
      </c>
    </row>
    <row r="64" spans="1:8" ht="15" customHeight="1" x14ac:dyDescent="0.25">
      <c r="A64" s="92"/>
      <c r="B64" s="85"/>
      <c r="C64" s="3" t="s">
        <v>21</v>
      </c>
      <c r="D64" s="4">
        <f>общие!D438</f>
        <v>39152.19</v>
      </c>
      <c r="E64" s="4">
        <f>общие!E438</f>
        <v>7065.24</v>
      </c>
      <c r="F64" s="4">
        <f t="shared" si="12"/>
        <v>18.045580592043507</v>
      </c>
    </row>
    <row r="65" spans="1:6" s="49" customFormat="1" ht="15" customHeight="1" x14ac:dyDescent="0.25">
      <c r="A65" s="93"/>
      <c r="B65" s="86"/>
      <c r="C65" s="47" t="s">
        <v>23</v>
      </c>
      <c r="D65" s="48">
        <f>D63+D64</f>
        <v>43914.29</v>
      </c>
      <c r="E65" s="48">
        <f>E63+E64</f>
        <v>8180.76</v>
      </c>
      <c r="F65" s="48">
        <f t="shared" si="12"/>
        <v>18.628924662108847</v>
      </c>
    </row>
    <row r="66" spans="1:6" ht="15" customHeight="1" x14ac:dyDescent="0.25">
      <c r="A66" s="91" t="s">
        <v>4</v>
      </c>
      <c r="B66" s="84">
        <f>B12+B48</f>
        <v>15</v>
      </c>
      <c r="C66" s="3" t="s">
        <v>20</v>
      </c>
      <c r="D66" s="26">
        <f>общие!D440</f>
        <v>2837</v>
      </c>
      <c r="E66" s="26">
        <f>общие!E440</f>
        <v>646.1</v>
      </c>
      <c r="F66" s="4">
        <f t="shared" si="12"/>
        <v>22.774057102573142</v>
      </c>
    </row>
    <row r="67" spans="1:6" ht="15" customHeight="1" x14ac:dyDescent="0.25">
      <c r="A67" s="92"/>
      <c r="B67" s="85"/>
      <c r="C67" s="3" t="s">
        <v>21</v>
      </c>
      <c r="D67" s="4">
        <f>общие!D441</f>
        <v>31883.100000000002</v>
      </c>
      <c r="E67" s="4">
        <f>общие!E441</f>
        <v>5506.1</v>
      </c>
      <c r="F67" s="4">
        <f t="shared" si="12"/>
        <v>17.269650692686721</v>
      </c>
    </row>
    <row r="68" spans="1:6" s="25" customFormat="1" ht="15" customHeight="1" x14ac:dyDescent="0.25">
      <c r="A68" s="93"/>
      <c r="B68" s="86"/>
      <c r="C68" s="23" t="s">
        <v>23</v>
      </c>
      <c r="D68" s="24">
        <f>D66+D67</f>
        <v>34720.100000000006</v>
      </c>
      <c r="E68" s="24">
        <f>E66+E67</f>
        <v>6152.2000000000007</v>
      </c>
      <c r="F68" s="24">
        <f t="shared" si="12"/>
        <v>17.719419010889943</v>
      </c>
    </row>
    <row r="69" spans="1:6" ht="15" customHeight="1" x14ac:dyDescent="0.25">
      <c r="A69" s="94" t="s">
        <v>5</v>
      </c>
      <c r="B69" s="103">
        <f>B15+B49</f>
        <v>25</v>
      </c>
      <c r="C69" s="3" t="s">
        <v>20</v>
      </c>
      <c r="D69" s="26">
        <f>общие!D443</f>
        <v>4012.9</v>
      </c>
      <c r="E69" s="26">
        <f>общие!E443</f>
        <v>905.7</v>
      </c>
      <c r="F69" s="4">
        <f t="shared" si="12"/>
        <v>22.569712676617907</v>
      </c>
    </row>
    <row r="70" spans="1:6" ht="15" customHeight="1" x14ac:dyDescent="0.25">
      <c r="A70" s="95"/>
      <c r="B70" s="104"/>
      <c r="C70" s="3" t="s">
        <v>21</v>
      </c>
      <c r="D70" s="4">
        <f>общие!D444</f>
        <v>37145.5</v>
      </c>
      <c r="E70" s="4">
        <f>общие!E444</f>
        <v>5053.3000000000011</v>
      </c>
      <c r="F70" s="4">
        <f t="shared" si="12"/>
        <v>13.604070479600495</v>
      </c>
    </row>
    <row r="71" spans="1:6" s="25" customFormat="1" ht="15" customHeight="1" x14ac:dyDescent="0.25">
      <c r="A71" s="96"/>
      <c r="B71" s="105"/>
      <c r="C71" s="23" t="s">
        <v>23</v>
      </c>
      <c r="D71" s="24">
        <f>D69+D70</f>
        <v>41158.400000000001</v>
      </c>
      <c r="E71" s="24">
        <f>E69+E70</f>
        <v>5959.0000000000009</v>
      </c>
      <c r="F71" s="24">
        <f t="shared" si="12"/>
        <v>14.478211009174313</v>
      </c>
    </row>
    <row r="72" spans="1:6" ht="15" customHeight="1" x14ac:dyDescent="0.25">
      <c r="A72" s="91" t="s">
        <v>6</v>
      </c>
      <c r="B72" s="84">
        <f>B18+B50</f>
        <v>20</v>
      </c>
      <c r="C72" s="3" t="s">
        <v>20</v>
      </c>
      <c r="D72" s="26">
        <f>общие!D455</f>
        <v>3457.5</v>
      </c>
      <c r="E72" s="26">
        <f>общие!E455</f>
        <v>886.5</v>
      </c>
      <c r="F72" s="4">
        <f t="shared" si="12"/>
        <v>25.639913232104121</v>
      </c>
    </row>
    <row r="73" spans="1:6" ht="15" customHeight="1" x14ac:dyDescent="0.25">
      <c r="A73" s="92"/>
      <c r="B73" s="85"/>
      <c r="C73" s="3" t="s">
        <v>21</v>
      </c>
      <c r="D73" s="4">
        <f>общие!D456</f>
        <v>34317.399999999994</v>
      </c>
      <c r="E73" s="4">
        <f>общие!E456</f>
        <v>5337.2000000000007</v>
      </c>
      <c r="F73" s="4">
        <f t="shared" si="12"/>
        <v>15.552460267969023</v>
      </c>
    </row>
    <row r="74" spans="1:6" s="25" customFormat="1" ht="15" customHeight="1" x14ac:dyDescent="0.25">
      <c r="A74" s="93"/>
      <c r="B74" s="86"/>
      <c r="C74" s="23" t="s">
        <v>23</v>
      </c>
      <c r="D74" s="24">
        <f>D72+D73</f>
        <v>37774.899999999994</v>
      </c>
      <c r="E74" s="24">
        <f>E72+E73</f>
        <v>6223.7000000000007</v>
      </c>
      <c r="F74" s="24">
        <f t="shared" si="12"/>
        <v>16.475755064871123</v>
      </c>
    </row>
    <row r="75" spans="1:6" ht="15" customHeight="1" x14ac:dyDescent="0.25">
      <c r="A75" s="91" t="s">
        <v>7</v>
      </c>
      <c r="B75" s="85"/>
      <c r="C75" s="44" t="s">
        <v>20</v>
      </c>
      <c r="D75" s="54">
        <f>общие!D458</f>
        <v>5841.9</v>
      </c>
      <c r="E75" s="54">
        <f>общие!E458</f>
        <v>2048.4</v>
      </c>
      <c r="F75" s="45">
        <f t="shared" si="12"/>
        <v>35.063934678786012</v>
      </c>
    </row>
    <row r="76" spans="1:6" ht="15" customHeight="1" x14ac:dyDescent="0.25">
      <c r="A76" s="92"/>
      <c r="B76" s="85"/>
      <c r="C76" s="3" t="s">
        <v>21</v>
      </c>
      <c r="D76" s="4">
        <f>общие!D459</f>
        <v>56391.7</v>
      </c>
      <c r="E76" s="4">
        <f>общие!E459</f>
        <v>8760.7999999999993</v>
      </c>
      <c r="F76" s="4">
        <f t="shared" si="12"/>
        <v>15.535619603594144</v>
      </c>
    </row>
    <row r="77" spans="1:6" s="25" customFormat="1" ht="15" customHeight="1" x14ac:dyDescent="0.25">
      <c r="A77" s="93"/>
      <c r="B77" s="86"/>
      <c r="C77" s="23" t="s">
        <v>23</v>
      </c>
      <c r="D77" s="24">
        <f>D75+D76</f>
        <v>62233.599999999999</v>
      </c>
      <c r="E77" s="24">
        <f>E75+E76</f>
        <v>10809.199999999999</v>
      </c>
      <c r="F77" s="24">
        <f t="shared" si="12"/>
        <v>17.368752570958453</v>
      </c>
    </row>
    <row r="78" spans="1:6" ht="15" customHeight="1" x14ac:dyDescent="0.25">
      <c r="A78" s="91" t="s">
        <v>8</v>
      </c>
      <c r="B78" s="84">
        <f>B24+B52</f>
        <v>22</v>
      </c>
      <c r="C78" s="3" t="s">
        <v>20</v>
      </c>
      <c r="D78" s="26">
        <f>общие!D461</f>
        <v>7058.9</v>
      </c>
      <c r="E78" s="26">
        <f>общие!E461</f>
        <v>1764.7</v>
      </c>
      <c r="F78" s="4">
        <f t="shared" si="12"/>
        <v>24.9996458371701</v>
      </c>
    </row>
    <row r="79" spans="1:6" ht="15" customHeight="1" x14ac:dyDescent="0.25">
      <c r="A79" s="92"/>
      <c r="B79" s="85"/>
      <c r="C79" s="3" t="s">
        <v>21</v>
      </c>
      <c r="D79" s="4">
        <f>общие!D462</f>
        <v>245737.9</v>
      </c>
      <c r="E79" s="4">
        <f>общие!E462</f>
        <v>44184</v>
      </c>
      <c r="F79" s="4">
        <f t="shared" si="12"/>
        <v>17.980132490755395</v>
      </c>
    </row>
    <row r="80" spans="1:6" s="25" customFormat="1" ht="15" customHeight="1" x14ac:dyDescent="0.25">
      <c r="A80" s="93"/>
      <c r="B80" s="86"/>
      <c r="C80" s="23" t="s">
        <v>23</v>
      </c>
      <c r="D80" s="24">
        <f>D78+D79</f>
        <v>252796.79999999999</v>
      </c>
      <c r="E80" s="24">
        <f>E78+E79</f>
        <v>45948.7</v>
      </c>
      <c r="F80" s="24">
        <f t="shared" si="12"/>
        <v>18.176139887846681</v>
      </c>
    </row>
    <row r="81" spans="1:7" ht="15" customHeight="1" x14ac:dyDescent="0.25">
      <c r="A81" s="91" t="s">
        <v>9</v>
      </c>
      <c r="B81" s="84">
        <f>B27+B53</f>
        <v>22</v>
      </c>
      <c r="C81" s="3" t="s">
        <v>20</v>
      </c>
      <c r="D81" s="26">
        <f>общие!D452</f>
        <v>5563.1</v>
      </c>
      <c r="E81" s="26">
        <f>общие!E452</f>
        <v>1353.3</v>
      </c>
      <c r="F81" s="4">
        <f t="shared" si="12"/>
        <v>24.326364796606207</v>
      </c>
    </row>
    <row r="82" spans="1:7" ht="15" customHeight="1" x14ac:dyDescent="0.25">
      <c r="A82" s="92"/>
      <c r="B82" s="85"/>
      <c r="C82" s="3" t="s">
        <v>21</v>
      </c>
      <c r="D82" s="4">
        <f>общие!D453</f>
        <v>31826.400000000001</v>
      </c>
      <c r="E82" s="4">
        <f>общие!E453</f>
        <v>4906.4000000000005</v>
      </c>
      <c r="F82" s="4">
        <f t="shared" si="12"/>
        <v>15.416132518915116</v>
      </c>
    </row>
    <row r="83" spans="1:7" s="25" customFormat="1" ht="15" customHeight="1" x14ac:dyDescent="0.25">
      <c r="A83" s="93"/>
      <c r="B83" s="86"/>
      <c r="C83" s="23" t="s">
        <v>23</v>
      </c>
      <c r="D83" s="24">
        <f>D81+D82</f>
        <v>37389.5</v>
      </c>
      <c r="E83" s="24">
        <f>E81+E82</f>
        <v>6259.7000000000007</v>
      </c>
      <c r="F83" s="24">
        <f t="shared" si="12"/>
        <v>16.741866031907353</v>
      </c>
    </row>
    <row r="84" spans="1:7" ht="15" customHeight="1" x14ac:dyDescent="0.25">
      <c r="A84" s="91" t="s">
        <v>10</v>
      </c>
      <c r="B84" s="84">
        <f>B30+B54</f>
        <v>26</v>
      </c>
      <c r="C84" s="3" t="s">
        <v>20</v>
      </c>
      <c r="D84" s="26">
        <f>общие!D446</f>
        <v>3936.2</v>
      </c>
      <c r="E84" s="26">
        <f>общие!E446</f>
        <v>984.1</v>
      </c>
      <c r="F84" s="4">
        <f t="shared" si="12"/>
        <v>25.001270260657488</v>
      </c>
    </row>
    <row r="85" spans="1:7" ht="15" customHeight="1" x14ac:dyDescent="0.25">
      <c r="A85" s="92"/>
      <c r="B85" s="85"/>
      <c r="C85" s="3" t="s">
        <v>21</v>
      </c>
      <c r="D85" s="4">
        <f>общие!D447</f>
        <v>22492.3</v>
      </c>
      <c r="E85" s="4">
        <f>общие!E447</f>
        <v>5705.6</v>
      </c>
      <c r="F85" s="4">
        <f t="shared" si="12"/>
        <v>25.366903340254222</v>
      </c>
    </row>
    <row r="86" spans="1:7" s="25" customFormat="1" ht="15" customHeight="1" x14ac:dyDescent="0.25">
      <c r="A86" s="93"/>
      <c r="B86" s="86"/>
      <c r="C86" s="23" t="s">
        <v>23</v>
      </c>
      <c r="D86" s="24">
        <f>D84+D85</f>
        <v>26428.5</v>
      </c>
      <c r="E86" s="24">
        <f>E84+E85</f>
        <v>6689.7000000000007</v>
      </c>
      <c r="F86" s="24">
        <f t="shared" si="12"/>
        <v>25.312446790396731</v>
      </c>
    </row>
    <row r="87" spans="1:7" ht="15" customHeight="1" x14ac:dyDescent="0.25">
      <c r="A87" s="91" t="s">
        <v>11</v>
      </c>
      <c r="B87" s="84">
        <f>B33+B55</f>
        <v>25</v>
      </c>
      <c r="C87" s="3" t="s">
        <v>20</v>
      </c>
      <c r="D87" s="26">
        <f>общие!D449</f>
        <v>4010.7</v>
      </c>
      <c r="E87" s="26">
        <f>общие!E449</f>
        <v>729.4</v>
      </c>
      <c r="F87" s="4">
        <f t="shared" si="12"/>
        <v>18.186351509711521</v>
      </c>
    </row>
    <row r="88" spans="1:7" ht="15" customHeight="1" x14ac:dyDescent="0.25">
      <c r="A88" s="92"/>
      <c r="B88" s="85"/>
      <c r="C88" s="3" t="s">
        <v>21</v>
      </c>
      <c r="D88" s="4">
        <f>общие!D450</f>
        <v>24715.200000000004</v>
      </c>
      <c r="E88" s="4">
        <f>общие!E450</f>
        <v>4450.6000000000004</v>
      </c>
      <c r="F88" s="4">
        <f t="shared" si="12"/>
        <v>18.007541917524435</v>
      </c>
    </row>
    <row r="89" spans="1:7" s="25" customFormat="1" ht="15" customHeight="1" x14ac:dyDescent="0.25">
      <c r="A89" s="93"/>
      <c r="B89" s="86"/>
      <c r="C89" s="23" t="s">
        <v>23</v>
      </c>
      <c r="D89" s="24">
        <f>D87+D88</f>
        <v>28725.900000000005</v>
      </c>
      <c r="E89" s="24">
        <f>E87+E88</f>
        <v>5180</v>
      </c>
      <c r="F89" s="24">
        <f t="shared" si="12"/>
        <v>18.032507249555277</v>
      </c>
    </row>
    <row r="90" spans="1:7" ht="15" customHeight="1" x14ac:dyDescent="0.25">
      <c r="A90" s="91" t="s">
        <v>12</v>
      </c>
      <c r="B90" s="84">
        <f>B36+B56</f>
        <v>28</v>
      </c>
      <c r="C90" s="3" t="s">
        <v>20</v>
      </c>
      <c r="D90" s="26">
        <f>общие!D464</f>
        <v>6805.7</v>
      </c>
      <c r="E90" s="26">
        <f>общие!E464</f>
        <v>761.7</v>
      </c>
      <c r="F90" s="4">
        <f t="shared" si="12"/>
        <v>11.192088984233806</v>
      </c>
    </row>
    <row r="91" spans="1:7" ht="15" customHeight="1" x14ac:dyDescent="0.25">
      <c r="A91" s="92"/>
      <c r="B91" s="85"/>
      <c r="C91" s="3" t="s">
        <v>21</v>
      </c>
      <c r="D91" s="4">
        <f>общие!D465</f>
        <v>31068.9</v>
      </c>
      <c r="E91" s="4">
        <f>общие!E465</f>
        <v>5622.2</v>
      </c>
      <c r="F91" s="4">
        <f t="shared" si="12"/>
        <v>18.095909414237386</v>
      </c>
    </row>
    <row r="92" spans="1:7" s="25" customFormat="1" ht="15" customHeight="1" x14ac:dyDescent="0.25">
      <c r="A92" s="93"/>
      <c r="B92" s="86"/>
      <c r="C92" s="23" t="s">
        <v>23</v>
      </c>
      <c r="D92" s="24">
        <f>D90+D91</f>
        <v>37874.6</v>
      </c>
      <c r="E92" s="24">
        <f>E90+E91</f>
        <v>6383.9</v>
      </c>
      <c r="F92" s="24">
        <f t="shared" si="12"/>
        <v>16.855359528549478</v>
      </c>
    </row>
    <row r="93" spans="1:7" ht="15" customHeight="1" x14ac:dyDescent="0.25">
      <c r="A93" s="91" t="s">
        <v>13</v>
      </c>
      <c r="B93" s="85"/>
      <c r="C93" s="3" t="s">
        <v>20</v>
      </c>
      <c r="D93" s="26">
        <f>общие!D467</f>
        <v>66749.7</v>
      </c>
      <c r="E93" s="26">
        <f>общие!E467</f>
        <v>3064.6</v>
      </c>
      <c r="F93" s="4">
        <f t="shared" si="12"/>
        <v>4.5911816832135575</v>
      </c>
    </row>
    <row r="94" spans="1:7" ht="15" customHeight="1" x14ac:dyDescent="0.25">
      <c r="A94" s="92"/>
      <c r="B94" s="85"/>
      <c r="C94" s="3" t="s">
        <v>21</v>
      </c>
      <c r="D94" s="4">
        <f>общие!D468</f>
        <v>309569</v>
      </c>
      <c r="E94" s="4">
        <f>общие!E468</f>
        <v>32184</v>
      </c>
      <c r="F94" s="4">
        <f t="shared" si="12"/>
        <v>10.396389819394061</v>
      </c>
    </row>
    <row r="95" spans="1:7" s="25" customFormat="1" ht="15" customHeight="1" x14ac:dyDescent="0.25">
      <c r="A95" s="93"/>
      <c r="B95" s="86"/>
      <c r="C95" s="23" t="s">
        <v>23</v>
      </c>
      <c r="D95" s="24">
        <f>D93+D94</f>
        <v>376318.7</v>
      </c>
      <c r="E95" s="24">
        <f>E93+E94</f>
        <v>35248.6</v>
      </c>
      <c r="F95" s="24">
        <f t="shared" si="12"/>
        <v>9.3666883947037434</v>
      </c>
    </row>
    <row r="96" spans="1:7" s="10" customFormat="1" ht="15" customHeight="1" x14ac:dyDescent="0.25">
      <c r="A96" s="108" t="s">
        <v>25</v>
      </c>
      <c r="B96" s="106"/>
      <c r="C96" s="8" t="s">
        <v>20</v>
      </c>
      <c r="D96" s="9">
        <f>D60+D63+D66+D69+D72+D75+D78+D81+D84+D87+D90+D93</f>
        <v>117326.79999999999</v>
      </c>
      <c r="E96" s="9">
        <f>E60+E63+E66+E69+E72+E75+E78+E81+E84+E87+E90+E93</f>
        <v>14827.720000000001</v>
      </c>
      <c r="F96" s="9">
        <f t="shared" si="12"/>
        <v>12.6379650685095</v>
      </c>
      <c r="G96" s="69"/>
    </row>
    <row r="97" spans="1:7" s="10" customFormat="1" ht="15" customHeight="1" x14ac:dyDescent="0.25">
      <c r="A97" s="109"/>
      <c r="B97" s="106"/>
      <c r="C97" s="8" t="s">
        <v>21</v>
      </c>
      <c r="D97" s="9">
        <f>D61+D64+D67+D70+D73+D76+D79+D82+D85+D88+D91+D94</f>
        <v>885590.59000000008</v>
      </c>
      <c r="E97" s="9">
        <f>E61+E64+E67+E70+E73+E76+E79+E82+E85+E88+E91+E94</f>
        <v>132868.44</v>
      </c>
      <c r="F97" s="9">
        <f t="shared" si="12"/>
        <v>15.003370801399324</v>
      </c>
      <c r="G97" s="69"/>
    </row>
    <row r="98" spans="1:7" s="10" customFormat="1" ht="15" customHeight="1" x14ac:dyDescent="0.25">
      <c r="A98" s="110"/>
      <c r="B98" s="107"/>
      <c r="C98" s="8" t="s">
        <v>23</v>
      </c>
      <c r="D98" s="9">
        <f>D96+D97</f>
        <v>1002917.3900000001</v>
      </c>
      <c r="E98" s="9">
        <f>E96+E97</f>
        <v>147696.16</v>
      </c>
      <c r="F98" s="9">
        <f t="shared" si="12"/>
        <v>14.72665261093937</v>
      </c>
      <c r="G98" s="69"/>
    </row>
  </sheetData>
  <mergeCells count="56">
    <mergeCell ref="B93:B95"/>
    <mergeCell ref="B96:B98"/>
    <mergeCell ref="A84:A86"/>
    <mergeCell ref="B84:B86"/>
    <mergeCell ref="A87:A89"/>
    <mergeCell ref="B87:B89"/>
    <mergeCell ref="A90:A92"/>
    <mergeCell ref="B90:B92"/>
    <mergeCell ref="A93:A95"/>
    <mergeCell ref="A96:A98"/>
    <mergeCell ref="A78:A80"/>
    <mergeCell ref="B78:B80"/>
    <mergeCell ref="B75:B77"/>
    <mergeCell ref="A81:A83"/>
    <mergeCell ref="B81:B83"/>
    <mergeCell ref="A75:A77"/>
    <mergeCell ref="A66:A68"/>
    <mergeCell ref="B66:B68"/>
    <mergeCell ref="A69:A71"/>
    <mergeCell ref="B69:B71"/>
    <mergeCell ref="A72:A74"/>
    <mergeCell ref="B72:B74"/>
    <mergeCell ref="A59:F59"/>
    <mergeCell ref="A60:A62"/>
    <mergeCell ref="B60:B62"/>
    <mergeCell ref="A63:A65"/>
    <mergeCell ref="B63:B65"/>
    <mergeCell ref="A45:F45"/>
    <mergeCell ref="B36:B38"/>
    <mergeCell ref="B33:B35"/>
    <mergeCell ref="A39:A41"/>
    <mergeCell ref="B42:B44"/>
    <mergeCell ref="A42:A44"/>
    <mergeCell ref="B39:B41"/>
    <mergeCell ref="A24:A26"/>
    <mergeCell ref="A27:A29"/>
    <mergeCell ref="A21:A23"/>
    <mergeCell ref="A30:A32"/>
    <mergeCell ref="A33:A35"/>
    <mergeCell ref="A36:A38"/>
    <mergeCell ref="B18:B20"/>
    <mergeCell ref="B24:B26"/>
    <mergeCell ref="B27:B29"/>
    <mergeCell ref="B30:B32"/>
    <mergeCell ref="A1:F1"/>
    <mergeCell ref="A5:F5"/>
    <mergeCell ref="A9:A11"/>
    <mergeCell ref="A12:A14"/>
    <mergeCell ref="A15:A17"/>
    <mergeCell ref="B6:B8"/>
    <mergeCell ref="B9:B11"/>
    <mergeCell ref="B12:B14"/>
    <mergeCell ref="B15:B17"/>
    <mergeCell ref="A6:A8"/>
    <mergeCell ref="A18:A20"/>
    <mergeCell ref="B21:B23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80" orientation="landscape" r:id="rId1"/>
  <headerFooter differentFirst="1">
    <oddHeader>&amp;C&amp;P</oddHeader>
  </headerFooter>
  <rowBreaks count="2" manualBreakCount="2">
    <brk id="71" max="5" man="1"/>
    <brk id="9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"/>
  <sheetViews>
    <sheetView view="pageBreakPreview" zoomScale="130" zoomScaleNormal="100" zoomScaleSheetLayoutView="130" workbookViewId="0">
      <selection activeCell="B478" sqref="B478"/>
    </sheetView>
  </sheetViews>
  <sheetFormatPr defaultColWidth="15.5703125" defaultRowHeight="12" x14ac:dyDescent="0.25"/>
  <cols>
    <col min="1" max="1" width="14.140625" style="59" customWidth="1"/>
    <col min="2" max="2" width="58.7109375" style="60" customWidth="1"/>
    <col min="3" max="3" width="21.5703125" style="29" customWidth="1"/>
    <col min="4" max="4" width="10.85546875" style="28" customWidth="1"/>
    <col min="5" max="5" width="9.42578125" style="28" customWidth="1"/>
    <col min="6" max="6" width="12.7109375" style="28" customWidth="1"/>
    <col min="7" max="16384" width="15.5703125" style="29"/>
  </cols>
  <sheetData>
    <row r="1" spans="1:6" s="74" customFormat="1" ht="42.75" customHeight="1" x14ac:dyDescent="0.25">
      <c r="A1" s="119" t="s">
        <v>354</v>
      </c>
      <c r="B1" s="119"/>
      <c r="C1" s="119"/>
      <c r="D1" s="119"/>
      <c r="E1" s="119"/>
      <c r="F1" s="119"/>
    </row>
    <row r="2" spans="1:6" ht="8.25" hidden="1" customHeight="1" x14ac:dyDescent="0.25">
      <c r="A2" s="73"/>
      <c r="B2" s="56"/>
      <c r="C2" s="72"/>
      <c r="D2" s="57"/>
      <c r="E2" s="57"/>
      <c r="F2" s="57"/>
    </row>
    <row r="3" spans="1:6" ht="63.75" customHeight="1" x14ac:dyDescent="0.25">
      <c r="A3" s="81" t="s">
        <v>17</v>
      </c>
      <c r="B3" s="81" t="s">
        <v>26</v>
      </c>
      <c r="C3" s="81" t="s">
        <v>18</v>
      </c>
      <c r="D3" s="27" t="s">
        <v>355</v>
      </c>
      <c r="E3" s="27" t="s">
        <v>19</v>
      </c>
      <c r="F3" s="27" t="s">
        <v>22</v>
      </c>
    </row>
    <row r="4" spans="1:6" x14ac:dyDescent="0.25">
      <c r="A4" s="81">
        <v>1</v>
      </c>
      <c r="B4" s="81">
        <v>2</v>
      </c>
      <c r="C4" s="81">
        <v>3</v>
      </c>
      <c r="D4" s="58">
        <v>4</v>
      </c>
      <c r="E4" s="58">
        <v>5</v>
      </c>
      <c r="F4" s="58">
        <v>6</v>
      </c>
    </row>
    <row r="5" spans="1:6" s="61" customFormat="1" ht="12" customHeight="1" x14ac:dyDescent="0.25">
      <c r="A5" s="120" t="s">
        <v>212</v>
      </c>
      <c r="B5" s="120"/>
      <c r="C5" s="120"/>
      <c r="D5" s="120"/>
      <c r="E5" s="120"/>
      <c r="F5" s="120"/>
    </row>
    <row r="6" spans="1:6" ht="11.25" customHeight="1" x14ac:dyDescent="0.25">
      <c r="A6" s="111" t="s">
        <v>27</v>
      </c>
      <c r="B6" s="80" t="s">
        <v>63</v>
      </c>
      <c r="C6" s="81" t="s">
        <v>21</v>
      </c>
      <c r="D6" s="27">
        <v>5747.8</v>
      </c>
      <c r="E6" s="27">
        <v>1173.5</v>
      </c>
      <c r="F6" s="27">
        <f t="shared" ref="F6:F12" si="0">E6/D6*100</f>
        <v>20.416507185357876</v>
      </c>
    </row>
    <row r="7" spans="1:6" ht="37.5" customHeight="1" x14ac:dyDescent="0.25">
      <c r="A7" s="111"/>
      <c r="B7" s="80" t="s">
        <v>64</v>
      </c>
      <c r="C7" s="81" t="s">
        <v>21</v>
      </c>
      <c r="D7" s="27">
        <v>18</v>
      </c>
      <c r="E7" s="27">
        <v>3</v>
      </c>
      <c r="F7" s="27">
        <f t="shared" si="0"/>
        <v>16.666666666666664</v>
      </c>
    </row>
    <row r="8" spans="1:6" ht="24" customHeight="1" x14ac:dyDescent="0.25">
      <c r="A8" s="111"/>
      <c r="B8" s="80" t="s">
        <v>65</v>
      </c>
      <c r="C8" s="81" t="s">
        <v>21</v>
      </c>
      <c r="D8" s="27">
        <v>300</v>
      </c>
      <c r="E8" s="27">
        <v>40</v>
      </c>
      <c r="F8" s="27">
        <f t="shared" si="0"/>
        <v>13.333333333333334</v>
      </c>
    </row>
    <row r="9" spans="1:6" ht="36" customHeight="1" x14ac:dyDescent="0.25">
      <c r="A9" s="111"/>
      <c r="B9" s="80" t="s">
        <v>69</v>
      </c>
      <c r="C9" s="81" t="s">
        <v>21</v>
      </c>
      <c r="D9" s="27">
        <v>182.6</v>
      </c>
      <c r="E9" s="27">
        <v>56.4</v>
      </c>
      <c r="F9" s="27">
        <f t="shared" si="0"/>
        <v>30.887185104052573</v>
      </c>
    </row>
    <row r="10" spans="1:6" ht="36.75" customHeight="1" x14ac:dyDescent="0.25">
      <c r="A10" s="111"/>
      <c r="B10" s="80" t="s">
        <v>77</v>
      </c>
      <c r="C10" s="81" t="s">
        <v>21</v>
      </c>
      <c r="D10" s="27">
        <v>805</v>
      </c>
      <c r="E10" s="27">
        <v>238.2</v>
      </c>
      <c r="F10" s="27">
        <f t="shared" si="0"/>
        <v>29.590062111801242</v>
      </c>
    </row>
    <row r="11" spans="1:6" ht="25.5" customHeight="1" x14ac:dyDescent="0.25">
      <c r="A11" s="111"/>
      <c r="B11" s="80" t="s">
        <v>78</v>
      </c>
      <c r="C11" s="81" t="s">
        <v>21</v>
      </c>
      <c r="D11" s="27">
        <v>200</v>
      </c>
      <c r="E11" s="27">
        <v>1.2</v>
      </c>
      <c r="F11" s="27">
        <f t="shared" si="0"/>
        <v>0.6</v>
      </c>
    </row>
    <row r="12" spans="1:6" ht="38.25" customHeight="1" x14ac:dyDescent="0.25">
      <c r="A12" s="111"/>
      <c r="B12" s="80" t="s">
        <v>81</v>
      </c>
      <c r="C12" s="81" t="s">
        <v>21</v>
      </c>
      <c r="D12" s="27">
        <v>212</v>
      </c>
      <c r="E12" s="27">
        <v>35.299999999999997</v>
      </c>
      <c r="F12" s="27">
        <f t="shared" si="0"/>
        <v>16.650943396226413</v>
      </c>
    </row>
    <row r="13" spans="1:6" ht="24.75" customHeight="1" x14ac:dyDescent="0.25">
      <c r="A13" s="111" t="s">
        <v>28</v>
      </c>
      <c r="B13" s="80" t="s">
        <v>189</v>
      </c>
      <c r="C13" s="81" t="s">
        <v>21</v>
      </c>
      <c r="D13" s="27">
        <v>10514.66</v>
      </c>
      <c r="E13" s="27">
        <v>2136.6799999999998</v>
      </c>
      <c r="F13" s="27">
        <f t="shared" ref="F13:F242" si="1">E13/D13*100</f>
        <v>20.320961400558836</v>
      </c>
    </row>
    <row r="14" spans="1:6" ht="24" customHeight="1" x14ac:dyDescent="0.25">
      <c r="A14" s="111"/>
      <c r="B14" s="80" t="s">
        <v>95</v>
      </c>
      <c r="C14" s="81" t="s">
        <v>21</v>
      </c>
      <c r="D14" s="27">
        <v>131</v>
      </c>
      <c r="E14" s="27">
        <v>21.53</v>
      </c>
      <c r="F14" s="27">
        <f t="shared" si="1"/>
        <v>16.435114503816795</v>
      </c>
    </row>
    <row r="15" spans="1:6" ht="39" customHeight="1" x14ac:dyDescent="0.25">
      <c r="A15" s="111"/>
      <c r="B15" s="80" t="s">
        <v>97</v>
      </c>
      <c r="C15" s="81" t="s">
        <v>21</v>
      </c>
      <c r="D15" s="27">
        <v>469.5</v>
      </c>
      <c r="E15" s="27">
        <v>166.06</v>
      </c>
      <c r="F15" s="27">
        <f t="shared" si="1"/>
        <v>35.369542066027684</v>
      </c>
    </row>
    <row r="16" spans="1:6" ht="24" customHeight="1" x14ac:dyDescent="0.25">
      <c r="A16" s="111" t="s">
        <v>29</v>
      </c>
      <c r="B16" s="80" t="s">
        <v>101</v>
      </c>
      <c r="C16" s="81" t="s">
        <v>21</v>
      </c>
      <c r="D16" s="27">
        <v>367.7</v>
      </c>
      <c r="E16" s="27">
        <v>34.5</v>
      </c>
      <c r="F16" s="27">
        <f t="shared" si="1"/>
        <v>9.3826488985586085</v>
      </c>
    </row>
    <row r="17" spans="1:6" ht="36.75" customHeight="1" x14ac:dyDescent="0.25">
      <c r="A17" s="111"/>
      <c r="B17" s="80" t="s">
        <v>105</v>
      </c>
      <c r="C17" s="81" t="s">
        <v>21</v>
      </c>
      <c r="D17" s="27">
        <v>295</v>
      </c>
      <c r="E17" s="27">
        <v>53.4</v>
      </c>
      <c r="F17" s="27">
        <f t="shared" si="1"/>
        <v>18.101694915254239</v>
      </c>
    </row>
    <row r="18" spans="1:6" ht="25.5" customHeight="1" x14ac:dyDescent="0.25">
      <c r="A18" s="111"/>
      <c r="B18" s="80" t="s">
        <v>106</v>
      </c>
      <c r="C18" s="81" t="s">
        <v>21</v>
      </c>
      <c r="D18" s="27">
        <v>8484.5</v>
      </c>
      <c r="E18" s="27">
        <v>2338.1</v>
      </c>
      <c r="F18" s="27">
        <f t="shared" si="1"/>
        <v>27.557310389533857</v>
      </c>
    </row>
    <row r="19" spans="1:6" ht="38.25" customHeight="1" x14ac:dyDescent="0.25">
      <c r="A19" s="111" t="s">
        <v>33</v>
      </c>
      <c r="B19" s="80" t="s">
        <v>304</v>
      </c>
      <c r="C19" s="81" t="s">
        <v>21</v>
      </c>
      <c r="D19" s="27">
        <v>11143.5</v>
      </c>
      <c r="E19" s="27">
        <v>1888.3</v>
      </c>
      <c r="F19" s="27">
        <f t="shared" si="1"/>
        <v>16.945304437564499</v>
      </c>
    </row>
    <row r="20" spans="1:6" ht="38.25" customHeight="1" x14ac:dyDescent="0.25">
      <c r="A20" s="111"/>
      <c r="B20" s="80" t="s">
        <v>306</v>
      </c>
      <c r="C20" s="81" t="s">
        <v>21</v>
      </c>
      <c r="D20" s="27">
        <v>650</v>
      </c>
      <c r="E20" s="27">
        <v>350.3</v>
      </c>
      <c r="F20" s="27">
        <f t="shared" si="1"/>
        <v>53.892307692307696</v>
      </c>
    </row>
    <row r="21" spans="1:6" ht="39" customHeight="1" x14ac:dyDescent="0.25">
      <c r="A21" s="111"/>
      <c r="B21" s="80" t="s">
        <v>307</v>
      </c>
      <c r="C21" s="81" t="s">
        <v>21</v>
      </c>
      <c r="D21" s="27">
        <v>300</v>
      </c>
      <c r="E21" s="27">
        <v>13</v>
      </c>
      <c r="F21" s="27">
        <f t="shared" si="1"/>
        <v>4.3333333333333339</v>
      </c>
    </row>
    <row r="22" spans="1:6" ht="36.75" customHeight="1" x14ac:dyDescent="0.25">
      <c r="A22" s="111"/>
      <c r="B22" s="80" t="s">
        <v>308</v>
      </c>
      <c r="C22" s="81" t="s">
        <v>21</v>
      </c>
      <c r="D22" s="27">
        <v>300</v>
      </c>
      <c r="E22" s="27">
        <v>0</v>
      </c>
      <c r="F22" s="27">
        <f t="shared" si="1"/>
        <v>0</v>
      </c>
    </row>
    <row r="23" spans="1:6" ht="48" customHeight="1" x14ac:dyDescent="0.25">
      <c r="A23" s="111"/>
      <c r="B23" s="80" t="s">
        <v>316</v>
      </c>
      <c r="C23" s="81" t="s">
        <v>21</v>
      </c>
      <c r="D23" s="27">
        <v>108</v>
      </c>
      <c r="E23" s="27">
        <v>18</v>
      </c>
      <c r="F23" s="27">
        <f t="shared" si="1"/>
        <v>16.666666666666664</v>
      </c>
    </row>
    <row r="24" spans="1:6" ht="25.5" customHeight="1" x14ac:dyDescent="0.25">
      <c r="A24" s="111" t="s">
        <v>30</v>
      </c>
      <c r="B24" s="80" t="s">
        <v>330</v>
      </c>
      <c r="C24" s="81" t="s">
        <v>21</v>
      </c>
      <c r="D24" s="82">
        <v>4125</v>
      </c>
      <c r="E24" s="27">
        <v>793.1</v>
      </c>
      <c r="F24" s="27">
        <f t="shared" si="1"/>
        <v>19.226666666666667</v>
      </c>
    </row>
    <row r="25" spans="1:6" ht="36" customHeight="1" x14ac:dyDescent="0.25">
      <c r="A25" s="111"/>
      <c r="B25" s="80" t="s">
        <v>331</v>
      </c>
      <c r="C25" s="81" t="s">
        <v>21</v>
      </c>
      <c r="D25" s="82">
        <v>4493.2</v>
      </c>
      <c r="E25" s="27">
        <v>855.6</v>
      </c>
      <c r="F25" s="27">
        <f t="shared" si="1"/>
        <v>19.042108074423574</v>
      </c>
    </row>
    <row r="26" spans="1:6" ht="39" customHeight="1" x14ac:dyDescent="0.25">
      <c r="A26" s="111"/>
      <c r="B26" s="80" t="s">
        <v>332</v>
      </c>
      <c r="C26" s="81" t="s">
        <v>21</v>
      </c>
      <c r="D26" s="82">
        <v>620.79999999999995</v>
      </c>
      <c r="E26" s="27">
        <v>230.9</v>
      </c>
      <c r="F26" s="27">
        <f t="shared" si="1"/>
        <v>37.193943298969074</v>
      </c>
    </row>
    <row r="27" spans="1:6" ht="36.75" customHeight="1" x14ac:dyDescent="0.25">
      <c r="A27" s="111"/>
      <c r="B27" s="80" t="s">
        <v>333</v>
      </c>
      <c r="C27" s="81" t="s">
        <v>21</v>
      </c>
      <c r="D27" s="82">
        <v>79.2</v>
      </c>
      <c r="E27" s="27">
        <v>0</v>
      </c>
      <c r="F27" s="27">
        <f t="shared" si="1"/>
        <v>0</v>
      </c>
    </row>
    <row r="28" spans="1:6" ht="24.75" customHeight="1" x14ac:dyDescent="0.25">
      <c r="A28" s="111"/>
      <c r="B28" s="80" t="s">
        <v>334</v>
      </c>
      <c r="C28" s="81" t="s">
        <v>21</v>
      </c>
      <c r="D28" s="82">
        <v>750</v>
      </c>
      <c r="E28" s="27">
        <v>0</v>
      </c>
      <c r="F28" s="27">
        <f t="shared" si="1"/>
        <v>0</v>
      </c>
    </row>
    <row r="29" spans="1:6" ht="49.5" customHeight="1" x14ac:dyDescent="0.25">
      <c r="A29" s="111"/>
      <c r="B29" s="80" t="s">
        <v>111</v>
      </c>
      <c r="C29" s="81" t="s">
        <v>21</v>
      </c>
      <c r="D29" s="82">
        <v>146.9</v>
      </c>
      <c r="E29" s="27">
        <v>24.5</v>
      </c>
      <c r="F29" s="27">
        <f t="shared" si="1"/>
        <v>16.678012253233494</v>
      </c>
    </row>
    <row r="30" spans="1:6" ht="24.75" customHeight="1" x14ac:dyDescent="0.25">
      <c r="A30" s="111" t="s">
        <v>31</v>
      </c>
      <c r="B30" s="80" t="s">
        <v>40</v>
      </c>
      <c r="C30" s="81" t="s">
        <v>21</v>
      </c>
      <c r="D30" s="27">
        <v>87.4</v>
      </c>
      <c r="E30" s="27">
        <v>33.299999999999997</v>
      </c>
      <c r="F30" s="27">
        <f t="shared" si="1"/>
        <v>38.100686498855829</v>
      </c>
    </row>
    <row r="31" spans="1:6" ht="36" customHeight="1" x14ac:dyDescent="0.25">
      <c r="A31" s="111"/>
      <c r="B31" s="80" t="s">
        <v>190</v>
      </c>
      <c r="C31" s="81" t="s">
        <v>21</v>
      </c>
      <c r="D31" s="27">
        <v>5671.2</v>
      </c>
      <c r="E31" s="27">
        <v>990.4</v>
      </c>
      <c r="F31" s="27">
        <f t="shared" si="1"/>
        <v>17.463676117929186</v>
      </c>
    </row>
    <row r="32" spans="1:6" ht="36" customHeight="1" x14ac:dyDescent="0.25">
      <c r="A32" s="111"/>
      <c r="B32" s="80" t="s">
        <v>41</v>
      </c>
      <c r="C32" s="81" t="s">
        <v>21</v>
      </c>
      <c r="D32" s="27">
        <v>237.9</v>
      </c>
      <c r="E32" s="27">
        <v>9.6</v>
      </c>
      <c r="F32" s="27">
        <f t="shared" ref="F32" si="2">E32/D32*100</f>
        <v>4.0353089533417403</v>
      </c>
    </row>
    <row r="33" spans="1:6" ht="37.5" customHeight="1" x14ac:dyDescent="0.25">
      <c r="A33" s="111"/>
      <c r="B33" s="80" t="s">
        <v>44</v>
      </c>
      <c r="C33" s="81" t="s">
        <v>21</v>
      </c>
      <c r="D33" s="27">
        <v>264.5</v>
      </c>
      <c r="E33" s="27">
        <v>47.1</v>
      </c>
      <c r="F33" s="27">
        <f t="shared" si="1"/>
        <v>17.807183364839322</v>
      </c>
    </row>
    <row r="34" spans="1:6" ht="36" customHeight="1" x14ac:dyDescent="0.25">
      <c r="A34" s="111"/>
      <c r="B34" s="80" t="s">
        <v>48</v>
      </c>
      <c r="C34" s="81" t="s">
        <v>21</v>
      </c>
      <c r="D34" s="27">
        <v>128</v>
      </c>
      <c r="E34" s="27">
        <v>29</v>
      </c>
      <c r="F34" s="27">
        <f t="shared" si="1"/>
        <v>22.65625</v>
      </c>
    </row>
    <row r="35" spans="1:6" ht="48.75" customHeight="1" x14ac:dyDescent="0.25">
      <c r="A35" s="111"/>
      <c r="B35" s="80" t="s">
        <v>60</v>
      </c>
      <c r="C35" s="81" t="s">
        <v>21</v>
      </c>
      <c r="D35" s="27">
        <v>60</v>
      </c>
      <c r="E35" s="27">
        <v>15</v>
      </c>
      <c r="F35" s="27">
        <f t="shared" si="1"/>
        <v>25</v>
      </c>
    </row>
    <row r="36" spans="1:6" ht="25.5" customHeight="1" x14ac:dyDescent="0.25">
      <c r="A36" s="111" t="s">
        <v>32</v>
      </c>
      <c r="B36" s="80" t="s">
        <v>187</v>
      </c>
      <c r="C36" s="81" t="s">
        <v>21</v>
      </c>
      <c r="D36" s="27">
        <v>11961.7</v>
      </c>
      <c r="E36" s="27">
        <v>2039.6</v>
      </c>
      <c r="F36" s="27">
        <f t="shared" si="1"/>
        <v>17.051088056045543</v>
      </c>
    </row>
    <row r="37" spans="1:6" ht="37.5" customHeight="1" x14ac:dyDescent="0.25">
      <c r="A37" s="111"/>
      <c r="B37" s="80" t="s">
        <v>232</v>
      </c>
      <c r="C37" s="81" t="s">
        <v>21</v>
      </c>
      <c r="D37" s="27">
        <v>728</v>
      </c>
      <c r="E37" s="27">
        <v>227.9</v>
      </c>
      <c r="F37" s="27">
        <f t="shared" si="1"/>
        <v>31.304945054945055</v>
      </c>
    </row>
    <row r="38" spans="1:6" ht="37.5" customHeight="1" x14ac:dyDescent="0.25">
      <c r="A38" s="111"/>
      <c r="B38" s="80" t="s">
        <v>233</v>
      </c>
      <c r="C38" s="81" t="s">
        <v>21</v>
      </c>
      <c r="D38" s="27">
        <v>30</v>
      </c>
      <c r="E38" s="27">
        <v>0</v>
      </c>
      <c r="F38" s="27">
        <f t="shared" si="1"/>
        <v>0</v>
      </c>
    </row>
    <row r="39" spans="1:6" ht="37.5" customHeight="1" x14ac:dyDescent="0.25">
      <c r="A39" s="111"/>
      <c r="B39" s="80" t="s">
        <v>234</v>
      </c>
      <c r="C39" s="81" t="s">
        <v>21</v>
      </c>
      <c r="D39" s="27">
        <v>1315.2</v>
      </c>
      <c r="E39" s="27">
        <v>0</v>
      </c>
      <c r="F39" s="27">
        <f t="shared" si="1"/>
        <v>0</v>
      </c>
    </row>
    <row r="40" spans="1:6" ht="48" customHeight="1" x14ac:dyDescent="0.25">
      <c r="A40" s="111"/>
      <c r="B40" s="80" t="s">
        <v>115</v>
      </c>
      <c r="C40" s="81" t="s">
        <v>21</v>
      </c>
      <c r="D40" s="27">
        <v>60</v>
      </c>
      <c r="E40" s="27">
        <v>10</v>
      </c>
      <c r="F40" s="27">
        <f t="shared" si="1"/>
        <v>16.666666666666664</v>
      </c>
    </row>
    <row r="41" spans="1:6" ht="24.75" customHeight="1" x14ac:dyDescent="0.25">
      <c r="A41" s="111" t="s">
        <v>34</v>
      </c>
      <c r="B41" s="80" t="s">
        <v>117</v>
      </c>
      <c r="C41" s="81" t="s">
        <v>21</v>
      </c>
      <c r="D41" s="27">
        <v>9411.7999999999993</v>
      </c>
      <c r="E41" s="27">
        <v>1946.6</v>
      </c>
      <c r="F41" s="27">
        <f t="shared" si="1"/>
        <v>20.682547440447099</v>
      </c>
    </row>
    <row r="42" spans="1:6" ht="24" x14ac:dyDescent="0.25">
      <c r="A42" s="111"/>
      <c r="B42" s="80" t="s">
        <v>118</v>
      </c>
      <c r="C42" s="81" t="s">
        <v>21</v>
      </c>
      <c r="D42" s="27">
        <v>15</v>
      </c>
      <c r="E42" s="27">
        <v>0</v>
      </c>
      <c r="F42" s="27">
        <f t="shared" si="1"/>
        <v>0</v>
      </c>
    </row>
    <row r="43" spans="1:6" ht="37.5" customHeight="1" x14ac:dyDescent="0.25">
      <c r="A43" s="111"/>
      <c r="B43" s="80" t="s">
        <v>119</v>
      </c>
      <c r="C43" s="81" t="s">
        <v>21</v>
      </c>
      <c r="D43" s="27">
        <v>80</v>
      </c>
      <c r="E43" s="27">
        <v>0</v>
      </c>
      <c r="F43" s="27">
        <f t="shared" si="1"/>
        <v>0</v>
      </c>
    </row>
    <row r="44" spans="1:6" ht="36.75" customHeight="1" x14ac:dyDescent="0.25">
      <c r="A44" s="111"/>
      <c r="B44" s="80" t="s">
        <v>120</v>
      </c>
      <c r="C44" s="81" t="s">
        <v>21</v>
      </c>
      <c r="D44" s="27">
        <v>622.5</v>
      </c>
      <c r="E44" s="27">
        <v>144.4</v>
      </c>
      <c r="F44" s="27">
        <f t="shared" si="1"/>
        <v>23.196787148594378</v>
      </c>
    </row>
    <row r="45" spans="1:6" ht="24.75" customHeight="1" x14ac:dyDescent="0.25">
      <c r="A45" s="111"/>
      <c r="B45" s="80" t="s">
        <v>126</v>
      </c>
      <c r="C45" s="81" t="s">
        <v>21</v>
      </c>
      <c r="D45" s="27">
        <v>150</v>
      </c>
      <c r="E45" s="27">
        <v>60</v>
      </c>
      <c r="F45" s="27">
        <f t="shared" si="1"/>
        <v>40</v>
      </c>
    </row>
    <row r="46" spans="1:6" ht="38.25" customHeight="1" x14ac:dyDescent="0.25">
      <c r="A46" s="111"/>
      <c r="B46" s="80" t="s">
        <v>128</v>
      </c>
      <c r="C46" s="81" t="s">
        <v>21</v>
      </c>
      <c r="D46" s="27">
        <v>108</v>
      </c>
      <c r="E46" s="27">
        <v>18</v>
      </c>
      <c r="F46" s="27">
        <f t="shared" si="1"/>
        <v>16.666666666666664</v>
      </c>
    </row>
    <row r="47" spans="1:6" ht="36" customHeight="1" x14ac:dyDescent="0.25">
      <c r="A47" s="111" t="s">
        <v>35</v>
      </c>
      <c r="B47" s="80" t="s">
        <v>282</v>
      </c>
      <c r="C47" s="81" t="s">
        <v>21</v>
      </c>
      <c r="D47" s="27">
        <v>6265</v>
      </c>
      <c r="E47" s="27">
        <v>1063.5</v>
      </c>
      <c r="F47" s="27">
        <f t="shared" si="1"/>
        <v>16.975259377494016</v>
      </c>
    </row>
    <row r="48" spans="1:6" ht="37.5" customHeight="1" x14ac:dyDescent="0.25">
      <c r="A48" s="111"/>
      <c r="B48" s="80" t="s">
        <v>283</v>
      </c>
      <c r="C48" s="81" t="s">
        <v>21</v>
      </c>
      <c r="D48" s="27">
        <v>9486.4</v>
      </c>
      <c r="E48" s="27">
        <v>1545.3</v>
      </c>
      <c r="F48" s="27">
        <f t="shared" si="1"/>
        <v>16.289635688986341</v>
      </c>
    </row>
    <row r="49" spans="1:6" ht="26.25" customHeight="1" x14ac:dyDescent="0.25">
      <c r="A49" s="111"/>
      <c r="B49" s="80" t="s">
        <v>284</v>
      </c>
      <c r="C49" s="81" t="s">
        <v>21</v>
      </c>
      <c r="D49" s="27">
        <v>1110.9000000000001</v>
      </c>
      <c r="E49" s="27">
        <v>308</v>
      </c>
      <c r="F49" s="27">
        <f t="shared" si="1"/>
        <v>27.725267800882165</v>
      </c>
    </row>
    <row r="50" spans="1:6" ht="39" customHeight="1" x14ac:dyDescent="0.25">
      <c r="A50" s="111"/>
      <c r="B50" s="80" t="s">
        <v>285</v>
      </c>
      <c r="C50" s="81" t="s">
        <v>21</v>
      </c>
      <c r="D50" s="27">
        <v>1532.6</v>
      </c>
      <c r="E50" s="27">
        <v>368</v>
      </c>
      <c r="F50" s="27">
        <f t="shared" si="1"/>
        <v>24.011483753099309</v>
      </c>
    </row>
    <row r="51" spans="1:6" ht="36.75" customHeight="1" x14ac:dyDescent="0.25">
      <c r="A51" s="111"/>
      <c r="B51" s="80" t="s">
        <v>286</v>
      </c>
      <c r="C51" s="81" t="s">
        <v>21</v>
      </c>
      <c r="D51" s="27">
        <v>70</v>
      </c>
      <c r="E51" s="27">
        <v>13.5</v>
      </c>
      <c r="F51" s="27">
        <f t="shared" si="1"/>
        <v>19.285714285714288</v>
      </c>
    </row>
    <row r="52" spans="1:6" ht="48.75" customHeight="1" x14ac:dyDescent="0.25">
      <c r="A52" s="111"/>
      <c r="B52" s="80" t="s">
        <v>296</v>
      </c>
      <c r="C52" s="81" t="s">
        <v>21</v>
      </c>
      <c r="D52" s="27">
        <v>80.3</v>
      </c>
      <c r="E52" s="27">
        <v>0</v>
      </c>
      <c r="F52" s="27">
        <f t="shared" si="1"/>
        <v>0</v>
      </c>
    </row>
    <row r="53" spans="1:6" ht="39" customHeight="1" x14ac:dyDescent="0.25">
      <c r="A53" s="111" t="s">
        <v>36</v>
      </c>
      <c r="B53" s="80" t="s">
        <v>140</v>
      </c>
      <c r="C53" s="81" t="s">
        <v>21</v>
      </c>
      <c r="D53" s="27">
        <v>22821</v>
      </c>
      <c r="E53" s="27">
        <v>4498.2</v>
      </c>
      <c r="F53" s="27">
        <f t="shared" si="1"/>
        <v>19.710792690942551</v>
      </c>
    </row>
    <row r="54" spans="1:6" ht="27" customHeight="1" x14ac:dyDescent="0.25">
      <c r="A54" s="111"/>
      <c r="B54" s="80" t="s">
        <v>142</v>
      </c>
      <c r="C54" s="81" t="s">
        <v>21</v>
      </c>
      <c r="D54" s="27">
        <v>680</v>
      </c>
      <c r="E54" s="27">
        <v>241</v>
      </c>
      <c r="F54" s="27">
        <f t="shared" si="1"/>
        <v>35.441176470588239</v>
      </c>
    </row>
    <row r="55" spans="1:6" ht="27" customHeight="1" x14ac:dyDescent="0.25">
      <c r="A55" s="111"/>
      <c r="B55" s="80" t="s">
        <v>143</v>
      </c>
      <c r="C55" s="81" t="s">
        <v>21</v>
      </c>
      <c r="D55" s="27">
        <v>100</v>
      </c>
      <c r="E55" s="27">
        <v>0</v>
      </c>
      <c r="F55" s="27">
        <f t="shared" si="1"/>
        <v>0</v>
      </c>
    </row>
    <row r="56" spans="1:6" ht="39" customHeight="1" x14ac:dyDescent="0.25">
      <c r="A56" s="111"/>
      <c r="B56" s="80" t="s">
        <v>155</v>
      </c>
      <c r="C56" s="81" t="s">
        <v>21</v>
      </c>
      <c r="D56" s="27">
        <v>1640</v>
      </c>
      <c r="E56" s="27">
        <v>163.5</v>
      </c>
      <c r="F56" s="27">
        <f t="shared" si="1"/>
        <v>9.9695121951219523</v>
      </c>
    </row>
    <row r="57" spans="1:6" ht="49.5" customHeight="1" x14ac:dyDescent="0.25">
      <c r="A57" s="111"/>
      <c r="B57" s="80" t="s">
        <v>156</v>
      </c>
      <c r="C57" s="81" t="s">
        <v>21</v>
      </c>
      <c r="D57" s="27">
        <v>94.4</v>
      </c>
      <c r="E57" s="27">
        <v>15.7</v>
      </c>
      <c r="F57" s="27">
        <f t="shared" si="1"/>
        <v>16.631355932203387</v>
      </c>
    </row>
    <row r="58" spans="1:6" ht="24.75" customHeight="1" x14ac:dyDescent="0.25">
      <c r="A58" s="111" t="s">
        <v>37</v>
      </c>
      <c r="B58" s="80" t="s">
        <v>162</v>
      </c>
      <c r="C58" s="81" t="s">
        <v>21</v>
      </c>
      <c r="D58" s="27">
        <v>444.1</v>
      </c>
      <c r="E58" s="27">
        <v>70.099999999999994</v>
      </c>
      <c r="F58" s="27">
        <f t="shared" si="1"/>
        <v>15.784733168205356</v>
      </c>
    </row>
    <row r="59" spans="1:6" ht="36" customHeight="1" x14ac:dyDescent="0.25">
      <c r="A59" s="111"/>
      <c r="B59" s="80" t="s">
        <v>163</v>
      </c>
      <c r="C59" s="81" t="s">
        <v>21</v>
      </c>
      <c r="D59" s="27">
        <v>77846.8</v>
      </c>
      <c r="E59" s="27">
        <v>16969.400000000001</v>
      </c>
      <c r="F59" s="27">
        <f t="shared" si="1"/>
        <v>21.798455427840324</v>
      </c>
    </row>
    <row r="60" spans="1:6" ht="37.5" customHeight="1" x14ac:dyDescent="0.25">
      <c r="A60" s="111"/>
      <c r="B60" s="80" t="s">
        <v>165</v>
      </c>
      <c r="C60" s="81" t="s">
        <v>21</v>
      </c>
      <c r="D60" s="27">
        <v>1518</v>
      </c>
      <c r="E60" s="27">
        <v>373.6</v>
      </c>
      <c r="F60" s="27">
        <f t="shared" si="1"/>
        <v>24.611330698287219</v>
      </c>
    </row>
    <row r="61" spans="1:6" ht="36.75" customHeight="1" x14ac:dyDescent="0.25">
      <c r="A61" s="111"/>
      <c r="B61" s="80" t="s">
        <v>166</v>
      </c>
      <c r="C61" s="81" t="s">
        <v>21</v>
      </c>
      <c r="D61" s="27">
        <v>1368.7</v>
      </c>
      <c r="E61" s="27">
        <v>564.20000000000005</v>
      </c>
      <c r="F61" s="27">
        <f t="shared" si="1"/>
        <v>41.221597135968437</v>
      </c>
    </row>
    <row r="62" spans="1:6" ht="37.5" customHeight="1" x14ac:dyDescent="0.25">
      <c r="A62" s="111"/>
      <c r="B62" s="80" t="s">
        <v>167</v>
      </c>
      <c r="C62" s="81" t="s">
        <v>21</v>
      </c>
      <c r="D62" s="27">
        <v>1009</v>
      </c>
      <c r="E62" s="27">
        <v>279.7</v>
      </c>
      <c r="F62" s="27">
        <f t="shared" si="1"/>
        <v>27.720515361744301</v>
      </c>
    </row>
    <row r="63" spans="1:6" ht="26.25" customHeight="1" x14ac:dyDescent="0.25">
      <c r="A63" s="111"/>
      <c r="B63" s="80" t="s">
        <v>169</v>
      </c>
      <c r="C63" s="81" t="s">
        <v>21</v>
      </c>
      <c r="D63" s="27">
        <v>200</v>
      </c>
      <c r="E63" s="27">
        <v>0</v>
      </c>
      <c r="F63" s="27">
        <f t="shared" si="1"/>
        <v>0</v>
      </c>
    </row>
    <row r="64" spans="1:6" ht="24.75" customHeight="1" x14ac:dyDescent="0.25">
      <c r="A64" s="111" t="s">
        <v>38</v>
      </c>
      <c r="B64" s="80" t="s">
        <v>252</v>
      </c>
      <c r="C64" s="81" t="s">
        <v>21</v>
      </c>
      <c r="D64" s="27">
        <v>8571.2000000000007</v>
      </c>
      <c r="E64" s="27">
        <v>1630.6</v>
      </c>
      <c r="F64" s="27">
        <f t="shared" si="1"/>
        <v>19.024173977972744</v>
      </c>
    </row>
    <row r="65" spans="1:6" ht="27" customHeight="1" x14ac:dyDescent="0.25">
      <c r="A65" s="111"/>
      <c r="B65" s="80" t="s">
        <v>253</v>
      </c>
      <c r="C65" s="81" t="s">
        <v>21</v>
      </c>
      <c r="D65" s="27">
        <v>109.7</v>
      </c>
      <c r="E65" s="27">
        <v>55.1</v>
      </c>
      <c r="F65" s="27">
        <f t="shared" si="1"/>
        <v>50.227894257064719</v>
      </c>
    </row>
    <row r="66" spans="1:6" ht="38.25" customHeight="1" x14ac:dyDescent="0.25">
      <c r="A66" s="111"/>
      <c r="B66" s="80" t="s">
        <v>255</v>
      </c>
      <c r="C66" s="81" t="s">
        <v>21</v>
      </c>
      <c r="D66" s="27">
        <v>20</v>
      </c>
      <c r="E66" s="27">
        <v>12.9</v>
      </c>
      <c r="F66" s="27">
        <f t="shared" si="1"/>
        <v>64.5</v>
      </c>
    </row>
    <row r="67" spans="1:6" ht="37.5" customHeight="1" x14ac:dyDescent="0.25">
      <c r="A67" s="111"/>
      <c r="B67" s="80" t="s">
        <v>256</v>
      </c>
      <c r="C67" s="81" t="s">
        <v>21</v>
      </c>
      <c r="D67" s="27">
        <v>545</v>
      </c>
      <c r="E67" s="27">
        <v>309.7</v>
      </c>
      <c r="F67" s="27">
        <f t="shared" si="1"/>
        <v>56.825688073394495</v>
      </c>
    </row>
    <row r="68" spans="1:6" ht="36.75" customHeight="1" x14ac:dyDescent="0.25">
      <c r="A68" s="111"/>
      <c r="B68" s="80" t="s">
        <v>257</v>
      </c>
      <c r="C68" s="81" t="s">
        <v>21</v>
      </c>
      <c r="D68" s="27">
        <v>30</v>
      </c>
      <c r="E68" s="27">
        <v>0</v>
      </c>
      <c r="F68" s="27">
        <f t="shared" si="1"/>
        <v>0</v>
      </c>
    </row>
    <row r="69" spans="1:6" ht="51" customHeight="1" x14ac:dyDescent="0.25">
      <c r="A69" s="111"/>
      <c r="B69" s="80" t="s">
        <v>274</v>
      </c>
      <c r="C69" s="81" t="s">
        <v>21</v>
      </c>
      <c r="D69" s="27">
        <v>24</v>
      </c>
      <c r="E69" s="27">
        <v>6</v>
      </c>
      <c r="F69" s="27">
        <f t="shared" si="1"/>
        <v>25</v>
      </c>
    </row>
    <row r="70" spans="1:6" s="35" customFormat="1" ht="16.5" customHeight="1" x14ac:dyDescent="0.25">
      <c r="A70" s="121" t="s">
        <v>130</v>
      </c>
      <c r="B70" s="121"/>
      <c r="C70" s="33" t="s">
        <v>201</v>
      </c>
      <c r="D70" s="34">
        <f>SUM(D6:D69)</f>
        <v>216942.66000000003</v>
      </c>
      <c r="E70" s="34">
        <f>SUM(E6:E69)</f>
        <v>44530.469999999987</v>
      </c>
      <c r="F70" s="34">
        <f>E70/D70*100</f>
        <v>20.52637779955311</v>
      </c>
    </row>
    <row r="71" spans="1:6" s="35" customFormat="1" ht="15" customHeight="1" x14ac:dyDescent="0.25">
      <c r="A71" s="121"/>
      <c r="B71" s="121"/>
      <c r="C71" s="33" t="s">
        <v>21</v>
      </c>
      <c r="D71" s="50">
        <f>D6+D7+D8+D9+D10+D11+D12+D13+D14+D15+D16+D17+D18+D19+D20+D21+D22+D23+D24+D25+D26+D27+D28+D29+D30+D31+D32+D33+D34+D35+D36+D37+D38+D39+D40+D41+D42+D43+D44+D45+D46+D47+D48+D49+D50+D51+D52+D53+D54+D55+D56+D57+D58+D59+D60+D61+D62+D63+D64+D65+D66+D67+D68+D69</f>
        <v>216942.66000000003</v>
      </c>
      <c r="E71" s="50">
        <f>E6+E7+E8+E9+E10+E11+E12+E13+E14+E15+E16+E17+E18+E19+E20+E21+E22+E23+E24+E25+E26+E27+E28+E29+E30+E31+E32+E33+E34+E35+E36+E37+E38+E39+E40+E41+E42+E43+E44+E45+E46+E47+E48+E49+E50+E51+E52+E53+E54+E55+E56+E57+E58+E59+E60+E61+E62+E63+E64+E65+E66+E67+E68+E69</f>
        <v>44530.469999999987</v>
      </c>
      <c r="F71" s="34">
        <f>E71/D71*100</f>
        <v>20.52637779955311</v>
      </c>
    </row>
    <row r="72" spans="1:6" s="35" customFormat="1" x14ac:dyDescent="0.25">
      <c r="A72" s="120" t="s">
        <v>42</v>
      </c>
      <c r="B72" s="120"/>
      <c r="C72" s="120"/>
      <c r="D72" s="120"/>
      <c r="E72" s="120"/>
      <c r="F72" s="120"/>
    </row>
    <row r="73" spans="1:6" ht="36" customHeight="1" x14ac:dyDescent="0.25">
      <c r="A73" s="79" t="s">
        <v>27</v>
      </c>
      <c r="B73" s="80" t="s">
        <v>66</v>
      </c>
      <c r="C73" s="81" t="s">
        <v>21</v>
      </c>
      <c r="D73" s="27">
        <v>24</v>
      </c>
      <c r="E73" s="27">
        <v>0</v>
      </c>
      <c r="F73" s="27">
        <f t="shared" ref="F73:F84" si="3">E73/D73*100</f>
        <v>0</v>
      </c>
    </row>
    <row r="74" spans="1:6" ht="36.75" hidden="1" customHeight="1" x14ac:dyDescent="0.25">
      <c r="A74" s="79" t="s">
        <v>28</v>
      </c>
      <c r="B74" s="80"/>
      <c r="C74" s="81"/>
      <c r="D74" s="27"/>
      <c r="E74" s="27"/>
      <c r="F74" s="27" t="e">
        <f t="shared" si="3"/>
        <v>#DIV/0!</v>
      </c>
    </row>
    <row r="75" spans="1:6" ht="36" customHeight="1" x14ac:dyDescent="0.25">
      <c r="A75" s="79" t="s">
        <v>33</v>
      </c>
      <c r="B75" s="80" t="s">
        <v>305</v>
      </c>
      <c r="C75" s="81" t="s">
        <v>21</v>
      </c>
      <c r="D75" s="27">
        <v>344.4</v>
      </c>
      <c r="E75" s="27">
        <v>57.4</v>
      </c>
      <c r="F75" s="27">
        <f t="shared" si="3"/>
        <v>16.666666666666668</v>
      </c>
    </row>
    <row r="76" spans="1:6" ht="0.75" hidden="1" customHeight="1" x14ac:dyDescent="0.25">
      <c r="A76" s="79" t="s">
        <v>33</v>
      </c>
      <c r="B76" s="80"/>
      <c r="C76" s="81"/>
      <c r="D76" s="27"/>
      <c r="E76" s="27"/>
      <c r="F76" s="27" t="e">
        <f t="shared" si="3"/>
        <v>#DIV/0!</v>
      </c>
    </row>
    <row r="77" spans="1:6" ht="37.5" customHeight="1" x14ac:dyDescent="0.25">
      <c r="A77" s="79" t="s">
        <v>30</v>
      </c>
      <c r="B77" s="80" t="s">
        <v>335</v>
      </c>
      <c r="C77" s="81" t="s">
        <v>21</v>
      </c>
      <c r="D77" s="82">
        <v>124.2</v>
      </c>
      <c r="E77" s="27">
        <v>20.7</v>
      </c>
      <c r="F77" s="27">
        <f t="shared" si="3"/>
        <v>16.666666666666664</v>
      </c>
    </row>
    <row r="78" spans="1:6" ht="36.75" customHeight="1" x14ac:dyDescent="0.25">
      <c r="A78" s="79" t="s">
        <v>31</v>
      </c>
      <c r="B78" s="80" t="s">
        <v>43</v>
      </c>
      <c r="C78" s="81" t="s">
        <v>21</v>
      </c>
      <c r="D78" s="27">
        <v>300</v>
      </c>
      <c r="E78" s="27">
        <v>41</v>
      </c>
      <c r="F78" s="27">
        <f t="shared" si="3"/>
        <v>13.666666666666666</v>
      </c>
    </row>
    <row r="79" spans="1:6" ht="39" customHeight="1" x14ac:dyDescent="0.25">
      <c r="A79" s="79" t="s">
        <v>32</v>
      </c>
      <c r="B79" s="80" t="s">
        <v>231</v>
      </c>
      <c r="C79" s="81" t="s">
        <v>21</v>
      </c>
      <c r="D79" s="27">
        <v>135</v>
      </c>
      <c r="E79" s="27">
        <v>22.5</v>
      </c>
      <c r="F79" s="27">
        <f t="shared" si="3"/>
        <v>16.666666666666664</v>
      </c>
    </row>
    <row r="80" spans="1:6" hidden="1" x14ac:dyDescent="0.25">
      <c r="A80" s="79" t="s">
        <v>34</v>
      </c>
      <c r="B80" s="80"/>
      <c r="C80" s="81"/>
      <c r="D80" s="27"/>
      <c r="E80" s="27"/>
      <c r="F80" s="27" t="e">
        <f t="shared" si="3"/>
        <v>#DIV/0!</v>
      </c>
    </row>
    <row r="81" spans="1:6" ht="12.75" hidden="1" customHeight="1" x14ac:dyDescent="0.25">
      <c r="A81" s="79" t="s">
        <v>35</v>
      </c>
      <c r="B81" s="80"/>
      <c r="C81" s="81"/>
      <c r="D81" s="27"/>
      <c r="E81" s="27"/>
      <c r="F81" s="27" t="e">
        <f t="shared" si="3"/>
        <v>#DIV/0!</v>
      </c>
    </row>
    <row r="82" spans="1:6" ht="39" customHeight="1" x14ac:dyDescent="0.25">
      <c r="A82" s="79" t="s">
        <v>36</v>
      </c>
      <c r="B82" s="80" t="s">
        <v>141</v>
      </c>
      <c r="C82" s="81" t="s">
        <v>21</v>
      </c>
      <c r="D82" s="27">
        <v>1004</v>
      </c>
      <c r="E82" s="27">
        <v>164</v>
      </c>
      <c r="F82" s="27">
        <f t="shared" si="3"/>
        <v>16.334661354581673</v>
      </c>
    </row>
    <row r="83" spans="1:6" ht="36" customHeight="1" x14ac:dyDescent="0.25">
      <c r="A83" s="79" t="s">
        <v>37</v>
      </c>
      <c r="B83" s="80" t="s">
        <v>164</v>
      </c>
      <c r="C83" s="81" t="s">
        <v>21</v>
      </c>
      <c r="D83" s="27">
        <v>792</v>
      </c>
      <c r="E83" s="27">
        <v>152.9</v>
      </c>
      <c r="F83" s="27">
        <f t="shared" si="3"/>
        <v>19.305555555555557</v>
      </c>
    </row>
    <row r="84" spans="1:6" ht="38.25" customHeight="1" x14ac:dyDescent="0.25">
      <c r="A84" s="79" t="s">
        <v>38</v>
      </c>
      <c r="B84" s="80" t="s">
        <v>254</v>
      </c>
      <c r="C84" s="81" t="s">
        <v>21</v>
      </c>
      <c r="D84" s="27">
        <v>180</v>
      </c>
      <c r="E84" s="27">
        <v>27</v>
      </c>
      <c r="F84" s="27">
        <f t="shared" si="3"/>
        <v>15</v>
      </c>
    </row>
    <row r="85" spans="1:6" ht="11.25" customHeight="1" x14ac:dyDescent="0.25">
      <c r="A85" s="121" t="s">
        <v>130</v>
      </c>
      <c r="B85" s="121"/>
      <c r="C85" s="33" t="s">
        <v>201</v>
      </c>
      <c r="D85" s="34">
        <f>SUM(D73:D84)</f>
        <v>2903.6</v>
      </c>
      <c r="E85" s="34">
        <f>SUM(E73:E84)</f>
        <v>485.5</v>
      </c>
      <c r="F85" s="34">
        <f>E85/D85*100</f>
        <v>16.72062267529963</v>
      </c>
    </row>
    <row r="86" spans="1:6" ht="12" customHeight="1" x14ac:dyDescent="0.25">
      <c r="A86" s="121"/>
      <c r="B86" s="121"/>
      <c r="C86" s="33" t="s">
        <v>21</v>
      </c>
      <c r="D86" s="50">
        <f>D73+D75+D77+D78+D79+D82+D83+D84</f>
        <v>2903.6</v>
      </c>
      <c r="E86" s="50">
        <f>E73+E75+E77+E78+E79+E82+E83+E84</f>
        <v>485.5</v>
      </c>
      <c r="F86" s="34">
        <f>E86/D86*100</f>
        <v>16.72062267529963</v>
      </c>
    </row>
    <row r="87" spans="1:6" s="35" customFormat="1" ht="12" customHeight="1" x14ac:dyDescent="0.25">
      <c r="A87" s="120" t="s">
        <v>218</v>
      </c>
      <c r="B87" s="120"/>
      <c r="C87" s="120"/>
      <c r="D87" s="120"/>
      <c r="E87" s="120"/>
      <c r="F87" s="120"/>
    </row>
    <row r="88" spans="1:6" ht="24.75" customHeight="1" x14ac:dyDescent="0.25">
      <c r="A88" s="79" t="s">
        <v>27</v>
      </c>
      <c r="B88" s="80" t="s">
        <v>67</v>
      </c>
      <c r="C88" s="81" t="s">
        <v>21</v>
      </c>
      <c r="D88" s="27">
        <v>40</v>
      </c>
      <c r="E88" s="27">
        <v>0</v>
      </c>
      <c r="F88" s="27">
        <f t="shared" si="1"/>
        <v>0</v>
      </c>
    </row>
    <row r="89" spans="1:6" ht="25.5" customHeight="1" x14ac:dyDescent="0.25">
      <c r="A89" s="79" t="s">
        <v>28</v>
      </c>
      <c r="B89" s="80" t="s">
        <v>96</v>
      </c>
      <c r="C89" s="81" t="s">
        <v>21</v>
      </c>
      <c r="D89" s="27">
        <v>133</v>
      </c>
      <c r="E89" s="27">
        <v>16.100000000000001</v>
      </c>
      <c r="F89" s="27">
        <f t="shared" si="1"/>
        <v>12.105263157894738</v>
      </c>
    </row>
    <row r="90" spans="1:6" ht="27" customHeight="1" x14ac:dyDescent="0.25">
      <c r="A90" s="79" t="s">
        <v>29</v>
      </c>
      <c r="B90" s="80" t="s">
        <v>98</v>
      </c>
      <c r="C90" s="81" t="s">
        <v>21</v>
      </c>
      <c r="D90" s="27">
        <v>40</v>
      </c>
      <c r="E90" s="27">
        <v>15.6</v>
      </c>
      <c r="F90" s="27">
        <f t="shared" si="1"/>
        <v>39</v>
      </c>
    </row>
    <row r="91" spans="1:6" ht="24.75" customHeight="1" x14ac:dyDescent="0.25">
      <c r="A91" s="79" t="s">
        <v>33</v>
      </c>
      <c r="B91" s="80" t="s">
        <v>309</v>
      </c>
      <c r="C91" s="81" t="s">
        <v>21</v>
      </c>
      <c r="D91" s="27">
        <v>350</v>
      </c>
      <c r="E91" s="27">
        <v>5.5</v>
      </c>
      <c r="F91" s="27">
        <f t="shared" si="1"/>
        <v>1.5714285714285716</v>
      </c>
    </row>
    <row r="92" spans="1:6" ht="51" customHeight="1" x14ac:dyDescent="0.25">
      <c r="A92" s="122" t="s">
        <v>30</v>
      </c>
      <c r="B92" s="80" t="s">
        <v>336</v>
      </c>
      <c r="C92" s="81" t="s">
        <v>21</v>
      </c>
      <c r="D92" s="82">
        <v>5.6</v>
      </c>
      <c r="E92" s="27">
        <v>0</v>
      </c>
      <c r="F92" s="27">
        <f t="shared" si="1"/>
        <v>0</v>
      </c>
    </row>
    <row r="93" spans="1:6" ht="26.25" customHeight="1" x14ac:dyDescent="0.25">
      <c r="A93" s="123"/>
      <c r="B93" s="80" t="s">
        <v>338</v>
      </c>
      <c r="C93" s="81" t="s">
        <v>21</v>
      </c>
      <c r="D93" s="82">
        <v>6.6</v>
      </c>
      <c r="E93" s="27">
        <v>0</v>
      </c>
      <c r="F93" s="27">
        <f t="shared" si="1"/>
        <v>0</v>
      </c>
    </row>
    <row r="94" spans="1:6" ht="39.75" customHeight="1" x14ac:dyDescent="0.25">
      <c r="A94" s="124"/>
      <c r="B94" s="80" t="s">
        <v>337</v>
      </c>
      <c r="C94" s="81" t="s">
        <v>21</v>
      </c>
      <c r="D94" s="82">
        <v>9</v>
      </c>
      <c r="E94" s="27">
        <v>0</v>
      </c>
      <c r="F94" s="27">
        <f t="shared" si="1"/>
        <v>0</v>
      </c>
    </row>
    <row r="95" spans="1:6" ht="38.25" customHeight="1" x14ac:dyDescent="0.25">
      <c r="A95" s="111" t="s">
        <v>31</v>
      </c>
      <c r="B95" s="80" t="s">
        <v>49</v>
      </c>
      <c r="C95" s="81" t="s">
        <v>21</v>
      </c>
      <c r="D95" s="27">
        <v>32.1</v>
      </c>
      <c r="E95" s="27">
        <v>2</v>
      </c>
      <c r="F95" s="27">
        <f t="shared" si="1"/>
        <v>6.2305295950155761</v>
      </c>
    </row>
    <row r="96" spans="1:6" ht="38.25" customHeight="1" x14ac:dyDescent="0.25">
      <c r="A96" s="111"/>
      <c r="B96" s="80" t="s">
        <v>50</v>
      </c>
      <c r="C96" s="81" t="s">
        <v>21</v>
      </c>
      <c r="D96" s="27">
        <v>217.8</v>
      </c>
      <c r="E96" s="27">
        <v>77.900000000000006</v>
      </c>
      <c r="F96" s="27">
        <f t="shared" si="1"/>
        <v>35.766758494031222</v>
      </c>
    </row>
    <row r="97" spans="1:6" ht="37.5" customHeight="1" x14ac:dyDescent="0.25">
      <c r="A97" s="111"/>
      <c r="B97" s="80" t="s">
        <v>51</v>
      </c>
      <c r="C97" s="81" t="s">
        <v>21</v>
      </c>
      <c r="D97" s="27">
        <v>3</v>
      </c>
      <c r="E97" s="27">
        <v>0</v>
      </c>
      <c r="F97" s="27">
        <f t="shared" si="1"/>
        <v>0</v>
      </c>
    </row>
    <row r="98" spans="1:6" ht="36" customHeight="1" x14ac:dyDescent="0.25">
      <c r="A98" s="111"/>
      <c r="B98" s="80" t="s">
        <v>52</v>
      </c>
      <c r="C98" s="81" t="s">
        <v>21</v>
      </c>
      <c r="D98" s="27">
        <v>3</v>
      </c>
      <c r="E98" s="27">
        <v>3</v>
      </c>
      <c r="F98" s="27">
        <f t="shared" si="1"/>
        <v>100</v>
      </c>
    </row>
    <row r="99" spans="1:6" ht="26.25" customHeight="1" x14ac:dyDescent="0.25">
      <c r="A99" s="111" t="s">
        <v>32</v>
      </c>
      <c r="B99" s="80" t="s">
        <v>235</v>
      </c>
      <c r="C99" s="81" t="s">
        <v>21</v>
      </c>
      <c r="D99" s="27">
        <v>7.8</v>
      </c>
      <c r="E99" s="27">
        <v>7.8</v>
      </c>
      <c r="F99" s="27">
        <f t="shared" si="1"/>
        <v>100</v>
      </c>
    </row>
    <row r="100" spans="1:6" ht="38.25" customHeight="1" x14ac:dyDescent="0.25">
      <c r="A100" s="111"/>
      <c r="B100" s="80" t="s">
        <v>237</v>
      </c>
      <c r="C100" s="81" t="s">
        <v>21</v>
      </c>
      <c r="D100" s="27">
        <v>5</v>
      </c>
      <c r="E100" s="27">
        <v>5</v>
      </c>
      <c r="F100" s="27">
        <f t="shared" si="1"/>
        <v>100</v>
      </c>
    </row>
    <row r="101" spans="1:6" ht="26.25" customHeight="1" x14ac:dyDescent="0.25">
      <c r="A101" s="111"/>
      <c r="B101" s="80" t="s">
        <v>236</v>
      </c>
      <c r="C101" s="81" t="s">
        <v>21</v>
      </c>
      <c r="D101" s="27">
        <v>120</v>
      </c>
      <c r="E101" s="27">
        <v>24.3</v>
      </c>
      <c r="F101" s="27">
        <f t="shared" si="1"/>
        <v>20.25</v>
      </c>
    </row>
    <row r="102" spans="1:6" ht="38.25" customHeight="1" x14ac:dyDescent="0.25">
      <c r="A102" s="111"/>
      <c r="B102" s="80" t="s">
        <v>114</v>
      </c>
      <c r="C102" s="81" t="s">
        <v>21</v>
      </c>
      <c r="D102" s="27">
        <v>5</v>
      </c>
      <c r="E102" s="27">
        <v>3.5</v>
      </c>
      <c r="F102" s="27">
        <f t="shared" si="1"/>
        <v>70</v>
      </c>
    </row>
    <row r="103" spans="1:6" ht="26.25" customHeight="1" x14ac:dyDescent="0.25">
      <c r="A103" s="111" t="s">
        <v>34</v>
      </c>
      <c r="B103" s="80" t="s">
        <v>121</v>
      </c>
      <c r="C103" s="81" t="s">
        <v>21</v>
      </c>
      <c r="D103" s="27">
        <v>134</v>
      </c>
      <c r="E103" s="27">
        <v>124</v>
      </c>
      <c r="F103" s="27">
        <f t="shared" si="1"/>
        <v>92.537313432835816</v>
      </c>
    </row>
    <row r="104" spans="1:6" ht="24.75" customHeight="1" x14ac:dyDescent="0.25">
      <c r="A104" s="111"/>
      <c r="B104" s="80" t="s">
        <v>217</v>
      </c>
      <c r="C104" s="81" t="s">
        <v>21</v>
      </c>
      <c r="D104" s="27">
        <v>5</v>
      </c>
      <c r="E104" s="27">
        <v>0</v>
      </c>
      <c r="F104" s="27">
        <f t="shared" ref="F104" si="4">E104/D104*100</f>
        <v>0</v>
      </c>
    </row>
    <row r="105" spans="1:6" ht="26.25" customHeight="1" x14ac:dyDescent="0.25">
      <c r="A105" s="111" t="s">
        <v>35</v>
      </c>
      <c r="B105" s="80" t="s">
        <v>287</v>
      </c>
      <c r="C105" s="81" t="s">
        <v>21</v>
      </c>
      <c r="D105" s="27">
        <v>235</v>
      </c>
      <c r="E105" s="27">
        <v>14.1</v>
      </c>
      <c r="F105" s="27">
        <f t="shared" si="1"/>
        <v>6</v>
      </c>
    </row>
    <row r="106" spans="1:6" ht="24" customHeight="1" x14ac:dyDescent="0.25">
      <c r="A106" s="111"/>
      <c r="B106" s="80" t="s">
        <v>132</v>
      </c>
      <c r="C106" s="81" t="s">
        <v>21</v>
      </c>
      <c r="D106" s="27">
        <v>15</v>
      </c>
      <c r="E106" s="27">
        <v>0</v>
      </c>
      <c r="F106" s="27">
        <f t="shared" si="1"/>
        <v>0</v>
      </c>
    </row>
    <row r="107" spans="1:6" ht="24.75" customHeight="1" x14ac:dyDescent="0.25">
      <c r="A107" s="111" t="s">
        <v>36</v>
      </c>
      <c r="B107" s="80" t="s">
        <v>144</v>
      </c>
      <c r="C107" s="81" t="s">
        <v>21</v>
      </c>
      <c r="D107" s="27">
        <v>1262</v>
      </c>
      <c r="E107" s="27">
        <v>0</v>
      </c>
      <c r="F107" s="27">
        <f t="shared" si="1"/>
        <v>0</v>
      </c>
    </row>
    <row r="108" spans="1:6" ht="26.25" customHeight="1" x14ac:dyDescent="0.25">
      <c r="A108" s="111"/>
      <c r="B108" s="80" t="s">
        <v>145</v>
      </c>
      <c r="C108" s="81" t="s">
        <v>21</v>
      </c>
      <c r="D108" s="27">
        <v>530</v>
      </c>
      <c r="E108" s="27">
        <v>33.5</v>
      </c>
      <c r="F108" s="27">
        <f t="shared" si="1"/>
        <v>6.3207547169811322</v>
      </c>
    </row>
    <row r="109" spans="1:6" ht="26.25" customHeight="1" x14ac:dyDescent="0.25">
      <c r="A109" s="111" t="s">
        <v>37</v>
      </c>
      <c r="B109" s="80" t="s">
        <v>168</v>
      </c>
      <c r="C109" s="81" t="s">
        <v>21</v>
      </c>
      <c r="D109" s="27">
        <v>1835.2</v>
      </c>
      <c r="E109" s="27">
        <v>311.5</v>
      </c>
      <c r="F109" s="27">
        <f t="shared" si="1"/>
        <v>16.973626852659109</v>
      </c>
    </row>
    <row r="110" spans="1:6" ht="27" customHeight="1" x14ac:dyDescent="0.25">
      <c r="A110" s="111"/>
      <c r="B110" s="80" t="s">
        <v>170</v>
      </c>
      <c r="C110" s="81" t="s">
        <v>21</v>
      </c>
      <c r="D110" s="27">
        <v>256.39999999999998</v>
      </c>
      <c r="E110" s="27">
        <v>0</v>
      </c>
      <c r="F110" s="27">
        <f t="shared" si="1"/>
        <v>0</v>
      </c>
    </row>
    <row r="111" spans="1:6" ht="26.25" customHeight="1" x14ac:dyDescent="0.25">
      <c r="A111" s="111"/>
      <c r="B111" s="80" t="s">
        <v>171</v>
      </c>
      <c r="C111" s="81" t="s">
        <v>21</v>
      </c>
      <c r="D111" s="27">
        <v>231.5</v>
      </c>
      <c r="E111" s="27">
        <v>9.1999999999999993</v>
      </c>
      <c r="F111" s="27">
        <f t="shared" si="1"/>
        <v>3.9740820734341251</v>
      </c>
    </row>
    <row r="112" spans="1:6" ht="39.75" customHeight="1" x14ac:dyDescent="0.25">
      <c r="A112" s="111" t="s">
        <v>38</v>
      </c>
      <c r="B112" s="80" t="s">
        <v>258</v>
      </c>
      <c r="C112" s="81" t="s">
        <v>21</v>
      </c>
      <c r="D112" s="27">
        <v>118.2</v>
      </c>
      <c r="E112" s="27">
        <v>105.1</v>
      </c>
      <c r="F112" s="27">
        <f t="shared" si="1"/>
        <v>88.91708967851099</v>
      </c>
    </row>
    <row r="113" spans="1:6" ht="37.5" customHeight="1" x14ac:dyDescent="0.25">
      <c r="A113" s="111"/>
      <c r="B113" s="80" t="s">
        <v>259</v>
      </c>
      <c r="C113" s="81" t="s">
        <v>21</v>
      </c>
      <c r="D113" s="27">
        <v>23.3</v>
      </c>
      <c r="E113" s="27">
        <v>7.2</v>
      </c>
      <c r="F113" s="27">
        <f t="shared" si="1"/>
        <v>30.901287553648064</v>
      </c>
    </row>
    <row r="114" spans="1:6" ht="38.25" customHeight="1" x14ac:dyDescent="0.25">
      <c r="A114" s="111"/>
      <c r="B114" s="80" t="s">
        <v>260</v>
      </c>
      <c r="C114" s="81" t="s">
        <v>21</v>
      </c>
      <c r="D114" s="27">
        <v>3.2</v>
      </c>
      <c r="E114" s="27">
        <v>0</v>
      </c>
      <c r="F114" s="27">
        <f t="shared" si="1"/>
        <v>0</v>
      </c>
    </row>
    <row r="115" spans="1:6" ht="12" customHeight="1" x14ac:dyDescent="0.25">
      <c r="A115" s="121" t="s">
        <v>130</v>
      </c>
      <c r="B115" s="121"/>
      <c r="C115" s="33" t="s">
        <v>201</v>
      </c>
      <c r="D115" s="34">
        <f>SUM(D88:D114)</f>
        <v>5626.7</v>
      </c>
      <c r="E115" s="34">
        <f>SUM(E88:E114)</f>
        <v>765.30000000000018</v>
      </c>
      <c r="F115" s="34">
        <f>E115/D115*100</f>
        <v>13.601222741571439</v>
      </c>
    </row>
    <row r="116" spans="1:6" x14ac:dyDescent="0.25">
      <c r="A116" s="121"/>
      <c r="B116" s="121"/>
      <c r="C116" s="33" t="s">
        <v>21</v>
      </c>
      <c r="D116" s="50">
        <f>D88+D89+D90+D91+D92+D93+D94+D95+D96+D97+D98+D99+D100+D101+D102+D103+D104+D105+D106+D107+D108+D109+D110+D111+D112+D113+D114</f>
        <v>5626.7</v>
      </c>
      <c r="E116" s="50">
        <f>E88+E89+E90+E91+E92+E93+E94+E95+E96+E97+E98+E99+E100+E101+E102+E103+E104+E105+E106+E107+E108+E109+E110+E111+E112+E113+E114</f>
        <v>765.30000000000018</v>
      </c>
      <c r="F116" s="34">
        <f>E116/D116*100</f>
        <v>13.601222741571439</v>
      </c>
    </row>
    <row r="117" spans="1:6" s="35" customFormat="1" ht="12" customHeight="1" x14ac:dyDescent="0.25">
      <c r="A117" s="113" t="s">
        <v>47</v>
      </c>
      <c r="B117" s="113"/>
      <c r="C117" s="113"/>
      <c r="D117" s="113"/>
      <c r="E117" s="113"/>
      <c r="F117" s="113"/>
    </row>
    <row r="118" spans="1:6" hidden="1" x14ac:dyDescent="0.25">
      <c r="A118" s="79" t="s">
        <v>27</v>
      </c>
      <c r="B118" s="80"/>
      <c r="C118" s="81"/>
      <c r="D118" s="27">
        <v>0</v>
      </c>
      <c r="E118" s="27">
        <v>0</v>
      </c>
      <c r="F118" s="27" t="e">
        <f t="shared" si="1"/>
        <v>#DIV/0!</v>
      </c>
    </row>
    <row r="119" spans="1:6" ht="12.75" hidden="1" customHeight="1" x14ac:dyDescent="0.25">
      <c r="A119" s="79" t="s">
        <v>28</v>
      </c>
      <c r="B119" s="80"/>
      <c r="C119" s="81"/>
      <c r="D119" s="27">
        <v>0</v>
      </c>
      <c r="E119" s="27">
        <v>0</v>
      </c>
      <c r="F119" s="27" t="e">
        <f t="shared" si="1"/>
        <v>#DIV/0!</v>
      </c>
    </row>
    <row r="120" spans="1:6" hidden="1" x14ac:dyDescent="0.25">
      <c r="A120" s="79" t="s">
        <v>29</v>
      </c>
      <c r="B120" s="80"/>
      <c r="C120" s="81"/>
      <c r="D120" s="27">
        <v>0</v>
      </c>
      <c r="E120" s="27">
        <v>0</v>
      </c>
      <c r="F120" s="27" t="e">
        <f t="shared" si="1"/>
        <v>#DIV/0!</v>
      </c>
    </row>
    <row r="121" spans="1:6" ht="36.75" customHeight="1" x14ac:dyDescent="0.25">
      <c r="A121" s="79" t="s">
        <v>33</v>
      </c>
      <c r="B121" s="80" t="s">
        <v>110</v>
      </c>
      <c r="C121" s="81" t="s">
        <v>21</v>
      </c>
      <c r="D121" s="27">
        <v>300</v>
      </c>
      <c r="E121" s="27">
        <v>0</v>
      </c>
      <c r="F121" s="27">
        <f t="shared" si="1"/>
        <v>0</v>
      </c>
    </row>
    <row r="122" spans="1:6" ht="39" customHeight="1" x14ac:dyDescent="0.25">
      <c r="A122" s="79" t="s">
        <v>30</v>
      </c>
      <c r="B122" s="80" t="s">
        <v>341</v>
      </c>
      <c r="C122" s="81" t="s">
        <v>21</v>
      </c>
      <c r="D122" s="82">
        <v>50</v>
      </c>
      <c r="E122" s="27">
        <v>7</v>
      </c>
      <c r="F122" s="27">
        <f t="shared" si="1"/>
        <v>14.000000000000002</v>
      </c>
    </row>
    <row r="123" spans="1:6" ht="39" customHeight="1" x14ac:dyDescent="0.25">
      <c r="A123" s="79" t="s">
        <v>31</v>
      </c>
      <c r="B123" s="80" t="s">
        <v>46</v>
      </c>
      <c r="C123" s="81" t="s">
        <v>21</v>
      </c>
      <c r="D123" s="27">
        <v>1972.9</v>
      </c>
      <c r="E123" s="27">
        <v>926.5</v>
      </c>
      <c r="F123" s="27">
        <f t="shared" si="1"/>
        <v>46.961325966850822</v>
      </c>
    </row>
    <row r="124" spans="1:6" ht="37.5" customHeight="1" x14ac:dyDescent="0.25">
      <c r="A124" s="79" t="s">
        <v>32</v>
      </c>
      <c r="B124" s="80" t="s">
        <v>241</v>
      </c>
      <c r="C124" s="81" t="s">
        <v>21</v>
      </c>
      <c r="D124" s="27">
        <v>150</v>
      </c>
      <c r="E124" s="27">
        <v>45.3</v>
      </c>
      <c r="F124" s="27">
        <f t="shared" si="1"/>
        <v>30.2</v>
      </c>
    </row>
    <row r="125" spans="1:6" hidden="1" x14ac:dyDescent="0.25">
      <c r="A125" s="79" t="s">
        <v>34</v>
      </c>
      <c r="B125" s="80"/>
      <c r="C125" s="81"/>
      <c r="D125" s="27"/>
      <c r="E125" s="27"/>
      <c r="F125" s="27" t="e">
        <f t="shared" si="1"/>
        <v>#DIV/0!</v>
      </c>
    </row>
    <row r="126" spans="1:6" ht="36.75" customHeight="1" x14ac:dyDescent="0.25">
      <c r="A126" s="79" t="s">
        <v>35</v>
      </c>
      <c r="B126" s="80" t="s">
        <v>290</v>
      </c>
      <c r="C126" s="81" t="s">
        <v>21</v>
      </c>
      <c r="D126" s="27">
        <v>152.5</v>
      </c>
      <c r="E126" s="27">
        <v>0</v>
      </c>
      <c r="F126" s="27">
        <f t="shared" si="1"/>
        <v>0</v>
      </c>
    </row>
    <row r="127" spans="1:6" ht="25.5" customHeight="1" x14ac:dyDescent="0.25">
      <c r="A127" s="79" t="s">
        <v>36</v>
      </c>
      <c r="B127" s="80" t="s">
        <v>251</v>
      </c>
      <c r="C127" s="81" t="s">
        <v>21</v>
      </c>
      <c r="D127" s="27">
        <v>2000</v>
      </c>
      <c r="E127" s="27">
        <v>97.5</v>
      </c>
      <c r="F127" s="27">
        <f t="shared" si="1"/>
        <v>4.875</v>
      </c>
    </row>
    <row r="128" spans="1:6" ht="25.5" customHeight="1" x14ac:dyDescent="0.25">
      <c r="A128" s="111" t="s">
        <v>37</v>
      </c>
      <c r="B128" s="80" t="s">
        <v>161</v>
      </c>
      <c r="C128" s="81" t="s">
        <v>21</v>
      </c>
      <c r="D128" s="27">
        <v>1035.2</v>
      </c>
      <c r="E128" s="27">
        <v>98.3</v>
      </c>
      <c r="F128" s="27">
        <f t="shared" si="1"/>
        <v>9.4957496136012356</v>
      </c>
    </row>
    <row r="129" spans="1:6" ht="37.5" customHeight="1" x14ac:dyDescent="0.25">
      <c r="A129" s="111"/>
      <c r="B129" s="80" t="s">
        <v>174</v>
      </c>
      <c r="C129" s="81" t="s">
        <v>21</v>
      </c>
      <c r="D129" s="27">
        <v>1275.4000000000001</v>
      </c>
      <c r="E129" s="27">
        <v>0</v>
      </c>
      <c r="F129" s="27">
        <f t="shared" si="1"/>
        <v>0</v>
      </c>
    </row>
    <row r="130" spans="1:6" ht="38.25" customHeight="1" x14ac:dyDescent="0.25">
      <c r="A130" s="79" t="s">
        <v>38</v>
      </c>
      <c r="B130" s="80" t="s">
        <v>329</v>
      </c>
      <c r="C130" s="81" t="s">
        <v>21</v>
      </c>
      <c r="D130" s="27">
        <v>330.9</v>
      </c>
      <c r="E130" s="27">
        <v>0</v>
      </c>
      <c r="F130" s="27">
        <f t="shared" si="1"/>
        <v>0</v>
      </c>
    </row>
    <row r="131" spans="1:6" ht="13.5" customHeight="1" x14ac:dyDescent="0.25">
      <c r="A131" s="121" t="s">
        <v>130</v>
      </c>
      <c r="B131" s="121"/>
      <c r="C131" s="33" t="s">
        <v>201</v>
      </c>
      <c r="D131" s="34">
        <f>SUM(D121:D130)</f>
        <v>7266.9</v>
      </c>
      <c r="E131" s="34">
        <f>SUM(E121:E130)</f>
        <v>1174.5999999999999</v>
      </c>
      <c r="F131" s="34">
        <f>E131/D131*100</f>
        <v>16.163701165558901</v>
      </c>
    </row>
    <row r="132" spans="1:6" ht="15.75" customHeight="1" x14ac:dyDescent="0.25">
      <c r="A132" s="121"/>
      <c r="B132" s="121"/>
      <c r="C132" s="33" t="s">
        <v>21</v>
      </c>
      <c r="D132" s="50">
        <f>D118+D119+D120+D121+D122+D123+D124+D125+D126+D127+D128+D129+D130</f>
        <v>7266.9</v>
      </c>
      <c r="E132" s="50">
        <f>E118+E119+E120+E121+E122+E123+E124+E125+E126+E127+E128+E129+E130</f>
        <v>1174.5999999999999</v>
      </c>
      <c r="F132" s="34">
        <f>E132/D132*100</f>
        <v>16.163701165558901</v>
      </c>
    </row>
    <row r="133" spans="1:6" ht="12" customHeight="1" x14ac:dyDescent="0.25">
      <c r="A133" s="113" t="s">
        <v>223</v>
      </c>
      <c r="B133" s="113"/>
      <c r="C133" s="113"/>
      <c r="D133" s="113"/>
      <c r="E133" s="113"/>
      <c r="F133" s="113"/>
    </row>
    <row r="134" spans="1:6" ht="12" hidden="1" customHeight="1" x14ac:dyDescent="0.25">
      <c r="A134" s="111" t="s">
        <v>27</v>
      </c>
      <c r="B134" s="112" t="s">
        <v>62</v>
      </c>
      <c r="C134" s="81" t="s">
        <v>20</v>
      </c>
      <c r="D134" s="27"/>
      <c r="E134" s="27"/>
      <c r="F134" s="27" t="e">
        <f t="shared" si="1"/>
        <v>#DIV/0!</v>
      </c>
    </row>
    <row r="135" spans="1:6" ht="27" hidden="1" customHeight="1" x14ac:dyDescent="0.25">
      <c r="A135" s="111"/>
      <c r="B135" s="112"/>
      <c r="C135" s="81" t="s">
        <v>21</v>
      </c>
      <c r="D135" s="27"/>
      <c r="E135" s="27"/>
      <c r="F135" s="27" t="e">
        <f t="shared" si="1"/>
        <v>#DIV/0!</v>
      </c>
    </row>
    <row r="136" spans="1:6" ht="25.5" customHeight="1" x14ac:dyDescent="0.25">
      <c r="A136" s="111"/>
      <c r="B136" s="80" t="s">
        <v>73</v>
      </c>
      <c r="C136" s="81" t="s">
        <v>21</v>
      </c>
      <c r="D136" s="27">
        <v>2318.5</v>
      </c>
      <c r="E136" s="27">
        <v>236.8</v>
      </c>
      <c r="F136" s="27">
        <f t="shared" si="1"/>
        <v>10.213500107828338</v>
      </c>
    </row>
    <row r="137" spans="1:6" ht="12.75" hidden="1" customHeight="1" x14ac:dyDescent="0.25">
      <c r="A137" s="114" t="s">
        <v>28</v>
      </c>
      <c r="B137" s="111" t="s">
        <v>196</v>
      </c>
      <c r="C137" s="81" t="s">
        <v>20</v>
      </c>
      <c r="D137" s="27"/>
      <c r="E137" s="27"/>
      <c r="F137" s="27" t="e">
        <f>E137/D137*100</f>
        <v>#DIV/0!</v>
      </c>
    </row>
    <row r="138" spans="1:6" ht="36.75" hidden="1" customHeight="1" x14ac:dyDescent="0.25">
      <c r="A138" s="114"/>
      <c r="B138" s="111"/>
      <c r="C138" s="81" t="s">
        <v>21</v>
      </c>
      <c r="D138" s="27"/>
      <c r="E138" s="27"/>
      <c r="F138" s="27" t="e">
        <f>E138/D138*100</f>
        <v>#DIV/0!</v>
      </c>
    </row>
    <row r="139" spans="1:6" ht="36.75" customHeight="1" x14ac:dyDescent="0.25">
      <c r="A139" s="114"/>
      <c r="B139" s="80" t="s">
        <v>90</v>
      </c>
      <c r="C139" s="81" t="s">
        <v>21</v>
      </c>
      <c r="D139" s="27">
        <v>7132.9</v>
      </c>
      <c r="E139" s="27">
        <v>460.88</v>
      </c>
      <c r="F139" s="27">
        <f>E139/D139*100</f>
        <v>6.461327089963409</v>
      </c>
    </row>
    <row r="140" spans="1:6" ht="28.5" customHeight="1" x14ac:dyDescent="0.25">
      <c r="A140" s="79" t="s">
        <v>29</v>
      </c>
      <c r="B140" s="80" t="s">
        <v>195</v>
      </c>
      <c r="C140" s="81" t="s">
        <v>21</v>
      </c>
      <c r="D140" s="27">
        <v>13633</v>
      </c>
      <c r="E140" s="27">
        <v>185</v>
      </c>
      <c r="F140" s="27">
        <f t="shared" si="1"/>
        <v>1.357001393677107</v>
      </c>
    </row>
    <row r="141" spans="1:6" ht="37.5" customHeight="1" x14ac:dyDescent="0.25">
      <c r="A141" s="111" t="s">
        <v>33</v>
      </c>
      <c r="B141" s="80" t="s">
        <v>310</v>
      </c>
      <c r="C141" s="81" t="s">
        <v>21</v>
      </c>
      <c r="D141" s="27">
        <v>4655.8</v>
      </c>
      <c r="E141" s="27">
        <v>96.8</v>
      </c>
      <c r="F141" s="27">
        <f t="shared" si="1"/>
        <v>2.0791271102710596</v>
      </c>
    </row>
    <row r="142" spans="1:6" ht="39.75" customHeight="1" x14ac:dyDescent="0.25">
      <c r="A142" s="111"/>
      <c r="B142" s="80" t="s">
        <v>311</v>
      </c>
      <c r="C142" s="81" t="s">
        <v>21</v>
      </c>
      <c r="D142" s="27">
        <v>500</v>
      </c>
      <c r="E142" s="27">
        <v>36</v>
      </c>
      <c r="F142" s="27">
        <f t="shared" si="1"/>
        <v>7.1999999999999993</v>
      </c>
    </row>
    <row r="143" spans="1:6" ht="11.25" hidden="1" customHeight="1" x14ac:dyDescent="0.25">
      <c r="A143" s="111" t="s">
        <v>30</v>
      </c>
      <c r="B143" s="111" t="s">
        <v>197</v>
      </c>
      <c r="C143" s="81" t="s">
        <v>20</v>
      </c>
      <c r="D143" s="82"/>
      <c r="E143" s="27"/>
      <c r="F143" s="27" t="e">
        <f t="shared" si="1"/>
        <v>#DIV/0!</v>
      </c>
    </row>
    <row r="144" spans="1:6" ht="38.25" hidden="1" customHeight="1" x14ac:dyDescent="0.25">
      <c r="A144" s="111"/>
      <c r="B144" s="111"/>
      <c r="C144" s="81" t="s">
        <v>21</v>
      </c>
      <c r="D144" s="82"/>
      <c r="E144" s="27"/>
      <c r="F144" s="27" t="e">
        <f>E144/D144*100</f>
        <v>#DIV/0!</v>
      </c>
    </row>
    <row r="145" spans="1:6" ht="37.5" customHeight="1" x14ac:dyDescent="0.25">
      <c r="A145" s="111"/>
      <c r="B145" s="80" t="s">
        <v>339</v>
      </c>
      <c r="C145" s="51" t="s">
        <v>21</v>
      </c>
      <c r="D145" s="83">
        <v>2879.2</v>
      </c>
      <c r="E145" s="51">
        <v>264.8</v>
      </c>
      <c r="F145" s="27">
        <f>E145/D145*100</f>
        <v>9.1969991664351216</v>
      </c>
    </row>
    <row r="146" spans="1:6" ht="0.75" customHeight="1" x14ac:dyDescent="0.25">
      <c r="A146" s="111" t="s">
        <v>31</v>
      </c>
      <c r="B146" s="112" t="s">
        <v>198</v>
      </c>
      <c r="C146" s="81" t="s">
        <v>20</v>
      </c>
      <c r="D146" s="27"/>
      <c r="E146" s="27"/>
      <c r="F146" s="27" t="e">
        <f t="shared" si="1"/>
        <v>#DIV/0!</v>
      </c>
    </row>
    <row r="147" spans="1:6" ht="37.5" hidden="1" customHeight="1" x14ac:dyDescent="0.25">
      <c r="A147" s="111"/>
      <c r="B147" s="112"/>
      <c r="C147" s="81" t="s">
        <v>21</v>
      </c>
      <c r="D147" s="27"/>
      <c r="E147" s="27"/>
      <c r="F147" s="27" t="e">
        <f t="shared" si="1"/>
        <v>#DIV/0!</v>
      </c>
    </row>
    <row r="148" spans="1:6" ht="37.5" customHeight="1" x14ac:dyDescent="0.25">
      <c r="A148" s="111"/>
      <c r="B148" s="80" t="s">
        <v>230</v>
      </c>
      <c r="C148" s="81" t="s">
        <v>21</v>
      </c>
      <c r="D148" s="27">
        <v>770</v>
      </c>
      <c r="E148" s="27">
        <v>0</v>
      </c>
      <c r="F148" s="27">
        <f t="shared" si="1"/>
        <v>0</v>
      </c>
    </row>
    <row r="149" spans="1:6" ht="36" customHeight="1" x14ac:dyDescent="0.25">
      <c r="A149" s="111"/>
      <c r="B149" s="80" t="s">
        <v>53</v>
      </c>
      <c r="C149" s="81" t="s">
        <v>21</v>
      </c>
      <c r="D149" s="27">
        <v>3443.6</v>
      </c>
      <c r="E149" s="27">
        <v>893.8</v>
      </c>
      <c r="F149" s="27">
        <f t="shared" si="1"/>
        <v>25.955395516320127</v>
      </c>
    </row>
    <row r="150" spans="1:6" ht="18.75" hidden="1" customHeight="1" x14ac:dyDescent="0.25">
      <c r="A150" s="111" t="s">
        <v>32</v>
      </c>
      <c r="B150" s="112" t="s">
        <v>213</v>
      </c>
      <c r="C150" s="81" t="s">
        <v>20</v>
      </c>
      <c r="D150" s="27"/>
      <c r="E150" s="27"/>
      <c r="F150" s="27" t="e">
        <f t="shared" si="1"/>
        <v>#DIV/0!</v>
      </c>
    </row>
    <row r="151" spans="1:6" ht="30.75" hidden="1" customHeight="1" x14ac:dyDescent="0.25">
      <c r="A151" s="111"/>
      <c r="B151" s="112"/>
      <c r="C151" s="81" t="s">
        <v>21</v>
      </c>
      <c r="D151" s="27"/>
      <c r="E151" s="27"/>
      <c r="F151" s="27" t="e">
        <f t="shared" si="1"/>
        <v>#DIV/0!</v>
      </c>
    </row>
    <row r="152" spans="1:6" ht="36" customHeight="1" x14ac:dyDescent="0.25">
      <c r="A152" s="111"/>
      <c r="B152" s="80" t="s">
        <v>238</v>
      </c>
      <c r="C152" s="81" t="s">
        <v>21</v>
      </c>
      <c r="D152" s="27">
        <v>2528.6999999999998</v>
      </c>
      <c r="E152" s="27">
        <v>17.5</v>
      </c>
      <c r="F152" s="27">
        <f t="shared" si="1"/>
        <v>0.69205520623245154</v>
      </c>
    </row>
    <row r="153" spans="1:6" ht="39" customHeight="1" x14ac:dyDescent="0.25">
      <c r="A153" s="111"/>
      <c r="B153" s="80" t="s">
        <v>239</v>
      </c>
      <c r="C153" s="81" t="s">
        <v>21</v>
      </c>
      <c r="D153" s="27">
        <v>3000</v>
      </c>
      <c r="E153" s="27">
        <v>0</v>
      </c>
      <c r="F153" s="27">
        <f t="shared" si="1"/>
        <v>0</v>
      </c>
    </row>
    <row r="154" spans="1:6" ht="15" hidden="1" customHeight="1" x14ac:dyDescent="0.25">
      <c r="A154" s="111" t="s">
        <v>34</v>
      </c>
      <c r="B154" s="111" t="s">
        <v>216</v>
      </c>
      <c r="C154" s="81" t="s">
        <v>20</v>
      </c>
      <c r="D154" s="27"/>
      <c r="E154" s="27"/>
      <c r="F154" s="27" t="e">
        <f t="shared" si="1"/>
        <v>#DIV/0!</v>
      </c>
    </row>
    <row r="155" spans="1:6" ht="46.5" hidden="1" customHeight="1" x14ac:dyDescent="0.25">
      <c r="A155" s="111"/>
      <c r="B155" s="111"/>
      <c r="C155" s="81" t="s">
        <v>21</v>
      </c>
      <c r="D155" s="27"/>
      <c r="E155" s="27"/>
      <c r="F155" s="27" t="e">
        <f t="shared" si="1"/>
        <v>#DIV/0!</v>
      </c>
    </row>
    <row r="156" spans="1:6" ht="36.75" customHeight="1" x14ac:dyDescent="0.25">
      <c r="A156" s="111"/>
      <c r="B156" s="79" t="s">
        <v>281</v>
      </c>
      <c r="C156" s="81" t="s">
        <v>21</v>
      </c>
      <c r="D156" s="27">
        <v>8993.2000000000007</v>
      </c>
      <c r="E156" s="27">
        <v>650.1</v>
      </c>
      <c r="F156" s="27">
        <f t="shared" si="1"/>
        <v>7.2287950896232704</v>
      </c>
    </row>
    <row r="157" spans="1:6" ht="0.75" customHeight="1" x14ac:dyDescent="0.25">
      <c r="A157" s="122" t="s">
        <v>35</v>
      </c>
      <c r="B157" s="111" t="s">
        <v>202</v>
      </c>
      <c r="C157" s="81" t="s">
        <v>20</v>
      </c>
      <c r="D157" s="27"/>
      <c r="E157" s="27"/>
      <c r="F157" s="27" t="e">
        <f t="shared" si="1"/>
        <v>#DIV/0!</v>
      </c>
    </row>
    <row r="158" spans="1:6" ht="46.5" hidden="1" customHeight="1" x14ac:dyDescent="0.25">
      <c r="A158" s="123"/>
      <c r="B158" s="111"/>
      <c r="C158" s="81" t="s">
        <v>21</v>
      </c>
      <c r="D158" s="27"/>
      <c r="E158" s="27"/>
      <c r="F158" s="27" t="e">
        <f t="shared" si="1"/>
        <v>#DIV/0!</v>
      </c>
    </row>
    <row r="159" spans="1:6" ht="37.5" customHeight="1" x14ac:dyDescent="0.25">
      <c r="A159" s="123"/>
      <c r="B159" s="79" t="s">
        <v>299</v>
      </c>
      <c r="C159" s="81" t="s">
        <v>21</v>
      </c>
      <c r="D159" s="27">
        <v>100</v>
      </c>
      <c r="E159" s="27">
        <v>0</v>
      </c>
      <c r="F159" s="27">
        <f t="shared" si="1"/>
        <v>0</v>
      </c>
    </row>
    <row r="160" spans="1:6" ht="37.5" customHeight="1" x14ac:dyDescent="0.25">
      <c r="A160" s="124"/>
      <c r="B160" s="79" t="s">
        <v>289</v>
      </c>
      <c r="C160" s="81" t="s">
        <v>21</v>
      </c>
      <c r="D160" s="27">
        <v>9977</v>
      </c>
      <c r="E160" s="27">
        <v>849.8</v>
      </c>
      <c r="F160" s="27">
        <f t="shared" si="1"/>
        <v>8.5175904580535224</v>
      </c>
    </row>
    <row r="161" spans="1:6" ht="36.75" customHeight="1" x14ac:dyDescent="0.25">
      <c r="A161" s="79" t="s">
        <v>36</v>
      </c>
      <c r="B161" s="80" t="s">
        <v>146</v>
      </c>
      <c r="C161" s="81" t="s">
        <v>21</v>
      </c>
      <c r="D161" s="27">
        <v>91346.9</v>
      </c>
      <c r="E161" s="27">
        <v>19035.2</v>
      </c>
      <c r="F161" s="27">
        <f t="shared" si="1"/>
        <v>20.838364520306659</v>
      </c>
    </row>
    <row r="162" spans="1:6" ht="15" customHeight="1" x14ac:dyDescent="0.25">
      <c r="A162" s="111" t="s">
        <v>37</v>
      </c>
      <c r="B162" s="111" t="s">
        <v>199</v>
      </c>
      <c r="C162" s="81" t="s">
        <v>20</v>
      </c>
      <c r="D162" s="27">
        <v>41148.699999999997</v>
      </c>
      <c r="E162" s="27">
        <v>194.4</v>
      </c>
      <c r="F162" s="27">
        <f t="shared" si="1"/>
        <v>0.47243290796550075</v>
      </c>
    </row>
    <row r="163" spans="1:6" ht="35.25" customHeight="1" x14ac:dyDescent="0.25">
      <c r="A163" s="111"/>
      <c r="B163" s="111"/>
      <c r="C163" s="81" t="s">
        <v>21</v>
      </c>
      <c r="D163" s="27">
        <v>123289.60000000001</v>
      </c>
      <c r="E163" s="27">
        <v>0</v>
      </c>
      <c r="F163" s="27">
        <f t="shared" si="1"/>
        <v>0</v>
      </c>
    </row>
    <row r="164" spans="1:6" ht="27.75" customHeight="1" x14ac:dyDescent="0.25">
      <c r="A164" s="111"/>
      <c r="B164" s="79" t="s">
        <v>173</v>
      </c>
      <c r="C164" s="81" t="s">
        <v>21</v>
      </c>
      <c r="D164" s="27">
        <v>0</v>
      </c>
      <c r="E164" s="27">
        <v>0</v>
      </c>
      <c r="F164" s="27" t="e">
        <f t="shared" si="1"/>
        <v>#DIV/0!</v>
      </c>
    </row>
    <row r="165" spans="1:6" ht="25.5" customHeight="1" x14ac:dyDescent="0.25">
      <c r="A165" s="111"/>
      <c r="B165" s="79" t="s">
        <v>172</v>
      </c>
      <c r="C165" s="81" t="s">
        <v>21</v>
      </c>
      <c r="D165" s="27">
        <v>5266.1</v>
      </c>
      <c r="E165" s="27">
        <v>877.7</v>
      </c>
      <c r="F165" s="27">
        <f t="shared" si="1"/>
        <v>16.666983156415561</v>
      </c>
    </row>
    <row r="166" spans="1:6" ht="0.75" hidden="1" customHeight="1" x14ac:dyDescent="0.25">
      <c r="A166" s="111" t="s">
        <v>38</v>
      </c>
      <c r="B166" s="112" t="s">
        <v>200</v>
      </c>
      <c r="C166" s="81" t="s">
        <v>20</v>
      </c>
      <c r="D166" s="27"/>
      <c r="E166" s="27"/>
      <c r="F166" s="27" t="e">
        <f t="shared" si="1"/>
        <v>#DIV/0!</v>
      </c>
    </row>
    <row r="167" spans="1:6" ht="37.5" hidden="1" customHeight="1" x14ac:dyDescent="0.25">
      <c r="A167" s="111"/>
      <c r="B167" s="112"/>
      <c r="C167" s="81" t="s">
        <v>21</v>
      </c>
      <c r="D167" s="27"/>
      <c r="E167" s="27"/>
      <c r="F167" s="27" t="e">
        <f t="shared" si="1"/>
        <v>#DIV/0!</v>
      </c>
    </row>
    <row r="168" spans="1:6" ht="36" customHeight="1" x14ac:dyDescent="0.25">
      <c r="A168" s="111"/>
      <c r="B168" s="80" t="s">
        <v>261</v>
      </c>
      <c r="C168" s="81" t="s">
        <v>21</v>
      </c>
      <c r="D168" s="27">
        <v>3583.7</v>
      </c>
      <c r="E168" s="27">
        <v>754.2</v>
      </c>
      <c r="F168" s="27">
        <f t="shared" si="1"/>
        <v>21.04528838909507</v>
      </c>
    </row>
    <row r="169" spans="1:6" ht="38.25" customHeight="1" x14ac:dyDescent="0.25">
      <c r="A169" s="111"/>
      <c r="B169" s="80" t="s">
        <v>262</v>
      </c>
      <c r="C169" s="81" t="s">
        <v>21</v>
      </c>
      <c r="D169" s="27">
        <v>1840.6</v>
      </c>
      <c r="E169" s="27">
        <v>0</v>
      </c>
      <c r="F169" s="27">
        <f t="shared" si="1"/>
        <v>0</v>
      </c>
    </row>
    <row r="170" spans="1:6" ht="12" customHeight="1" x14ac:dyDescent="0.25">
      <c r="A170" s="121" t="s">
        <v>130</v>
      </c>
      <c r="B170" s="121"/>
      <c r="C170" s="33" t="s">
        <v>201</v>
      </c>
      <c r="D170" s="34">
        <f>SUM(D134:D169)</f>
        <v>326407.49999999994</v>
      </c>
      <c r="E170" s="34">
        <f>SUM(E134:E169)</f>
        <v>24552.980000000003</v>
      </c>
      <c r="F170" s="34">
        <f>E170/D170*100</f>
        <v>7.5221862242748738</v>
      </c>
    </row>
    <row r="171" spans="1:6" ht="12" customHeight="1" x14ac:dyDescent="0.25">
      <c r="A171" s="121"/>
      <c r="B171" s="121"/>
      <c r="C171" s="33" t="s">
        <v>20</v>
      </c>
      <c r="D171" s="34">
        <f>D134+D137+D143+D146+D150+D154+D157+D162+D166</f>
        <v>41148.699999999997</v>
      </c>
      <c r="E171" s="34">
        <f>E134+E137+E143+E146+E150+E154+E157+E162+E166</f>
        <v>194.4</v>
      </c>
      <c r="F171" s="34">
        <f>E171/D171*100</f>
        <v>0.47243290796550075</v>
      </c>
    </row>
    <row r="172" spans="1:6" ht="12" customHeight="1" x14ac:dyDescent="0.25">
      <c r="A172" s="121"/>
      <c r="B172" s="121"/>
      <c r="C172" s="33" t="s">
        <v>21</v>
      </c>
      <c r="D172" s="34">
        <f>D136+D139+D140+D141+D142+D145+D148+D149+D152+D153+D156+D159+D160+D161+D163+D164+D165+D168+D169</f>
        <v>285258.8</v>
      </c>
      <c r="E172" s="34">
        <f>E136+E139+E140+E141+E142+E145+E148+E149+E152+E153+E156+E159+E160+E161+E163+E164+E165+E168+E169</f>
        <v>24358.58</v>
      </c>
      <c r="F172" s="34">
        <f>E172/D172*100</f>
        <v>8.5391160588209747</v>
      </c>
    </row>
    <row r="173" spans="1:6" ht="12" customHeight="1" x14ac:dyDescent="0.25">
      <c r="A173" s="113" t="s">
        <v>84</v>
      </c>
      <c r="B173" s="113"/>
      <c r="C173" s="113"/>
      <c r="D173" s="113"/>
      <c r="E173" s="113"/>
      <c r="F173" s="113"/>
    </row>
    <row r="174" spans="1:6" ht="37.5" customHeight="1" x14ac:dyDescent="0.25">
      <c r="A174" s="79" t="s">
        <v>27</v>
      </c>
      <c r="B174" s="80" t="s">
        <v>68</v>
      </c>
      <c r="C174" s="81" t="s">
        <v>21</v>
      </c>
      <c r="D174" s="27">
        <v>10</v>
      </c>
      <c r="E174" s="27">
        <v>0</v>
      </c>
      <c r="F174" s="27">
        <f t="shared" ref="F174:F185" si="5">E174/D174*100</f>
        <v>0</v>
      </c>
    </row>
    <row r="175" spans="1:6" ht="37.5" customHeight="1" x14ac:dyDescent="0.25">
      <c r="A175" s="79" t="s">
        <v>28</v>
      </c>
      <c r="B175" s="80" t="s">
        <v>91</v>
      </c>
      <c r="C175" s="81" t="s">
        <v>21</v>
      </c>
      <c r="D175" s="27">
        <v>10</v>
      </c>
      <c r="E175" s="27">
        <v>0</v>
      </c>
      <c r="F175" s="27">
        <f t="shared" si="5"/>
        <v>0</v>
      </c>
    </row>
    <row r="176" spans="1:6" ht="40.5" customHeight="1" x14ac:dyDescent="0.25">
      <c r="A176" s="79" t="s">
        <v>29</v>
      </c>
      <c r="B176" s="80" t="s">
        <v>99</v>
      </c>
      <c r="C176" s="81" t="s">
        <v>21</v>
      </c>
      <c r="D176" s="27">
        <v>10</v>
      </c>
      <c r="E176" s="27">
        <v>0</v>
      </c>
      <c r="F176" s="27">
        <f t="shared" si="5"/>
        <v>0</v>
      </c>
    </row>
    <row r="177" spans="1:6" ht="40.5" customHeight="1" x14ac:dyDescent="0.25">
      <c r="A177" s="79" t="s">
        <v>33</v>
      </c>
      <c r="B177" s="80" t="s">
        <v>109</v>
      </c>
      <c r="C177" s="81" t="s">
        <v>21</v>
      </c>
      <c r="D177" s="27">
        <v>20</v>
      </c>
      <c r="E177" s="27">
        <v>20</v>
      </c>
      <c r="F177" s="27">
        <f t="shared" si="5"/>
        <v>100</v>
      </c>
    </row>
    <row r="178" spans="1:6" ht="37.5" customHeight="1" x14ac:dyDescent="0.25">
      <c r="A178" s="79" t="s">
        <v>30</v>
      </c>
      <c r="B178" s="80" t="s">
        <v>340</v>
      </c>
      <c r="C178" s="81" t="s">
        <v>21</v>
      </c>
      <c r="D178" s="82">
        <v>8.4</v>
      </c>
      <c r="E178" s="27">
        <v>0</v>
      </c>
      <c r="F178" s="27">
        <f t="shared" si="5"/>
        <v>0</v>
      </c>
    </row>
    <row r="179" spans="1:6" ht="37.5" customHeight="1" x14ac:dyDescent="0.25">
      <c r="A179" s="79" t="s">
        <v>31</v>
      </c>
      <c r="B179" s="80" t="s">
        <v>54</v>
      </c>
      <c r="C179" s="81" t="s">
        <v>21</v>
      </c>
      <c r="D179" s="27">
        <v>2</v>
      </c>
      <c r="E179" s="27">
        <v>2</v>
      </c>
      <c r="F179" s="27">
        <f t="shared" si="5"/>
        <v>100</v>
      </c>
    </row>
    <row r="180" spans="1:6" ht="39" customHeight="1" x14ac:dyDescent="0.25">
      <c r="A180" s="79" t="s">
        <v>32</v>
      </c>
      <c r="B180" s="80" t="s">
        <v>240</v>
      </c>
      <c r="C180" s="81" t="s">
        <v>21</v>
      </c>
      <c r="D180" s="27">
        <v>5</v>
      </c>
      <c r="E180" s="27">
        <v>0</v>
      </c>
      <c r="F180" s="27">
        <f t="shared" si="5"/>
        <v>0</v>
      </c>
    </row>
    <row r="181" spans="1:6" ht="39" customHeight="1" x14ac:dyDescent="0.25">
      <c r="A181" s="79" t="s">
        <v>34</v>
      </c>
      <c r="B181" s="80" t="s">
        <v>122</v>
      </c>
      <c r="C181" s="81" t="s">
        <v>21</v>
      </c>
      <c r="D181" s="27">
        <v>4</v>
      </c>
      <c r="E181" s="27">
        <v>4</v>
      </c>
      <c r="F181" s="27">
        <f t="shared" si="5"/>
        <v>100</v>
      </c>
    </row>
    <row r="182" spans="1:6" ht="36" customHeight="1" x14ac:dyDescent="0.25">
      <c r="A182" s="79" t="s">
        <v>35</v>
      </c>
      <c r="B182" s="80" t="s">
        <v>291</v>
      </c>
      <c r="C182" s="81" t="s">
        <v>21</v>
      </c>
      <c r="D182" s="27">
        <v>10</v>
      </c>
      <c r="E182" s="27">
        <v>0</v>
      </c>
      <c r="F182" s="27">
        <f t="shared" si="5"/>
        <v>0</v>
      </c>
    </row>
    <row r="183" spans="1:6" ht="36" x14ac:dyDescent="0.25">
      <c r="A183" s="79" t="s">
        <v>36</v>
      </c>
      <c r="B183" s="80" t="s">
        <v>147</v>
      </c>
      <c r="C183" s="81" t="s">
        <v>21</v>
      </c>
      <c r="D183" s="27">
        <v>720</v>
      </c>
      <c r="E183" s="27">
        <v>0</v>
      </c>
      <c r="F183" s="27">
        <f t="shared" si="5"/>
        <v>0</v>
      </c>
    </row>
    <row r="184" spans="1:6" ht="26.25" customHeight="1" x14ac:dyDescent="0.25">
      <c r="A184" s="79" t="s">
        <v>37</v>
      </c>
      <c r="B184" s="80" t="s">
        <v>175</v>
      </c>
      <c r="C184" s="81" t="s">
        <v>21</v>
      </c>
      <c r="D184" s="27">
        <v>50</v>
      </c>
      <c r="E184" s="27">
        <v>0</v>
      </c>
      <c r="F184" s="27">
        <f t="shared" si="5"/>
        <v>0</v>
      </c>
    </row>
    <row r="185" spans="1:6" ht="38.25" customHeight="1" x14ac:dyDescent="0.25">
      <c r="A185" s="79" t="s">
        <v>38</v>
      </c>
      <c r="B185" s="80" t="s">
        <v>263</v>
      </c>
      <c r="C185" s="81" t="s">
        <v>21</v>
      </c>
      <c r="D185" s="27">
        <v>2</v>
      </c>
      <c r="E185" s="27">
        <v>0</v>
      </c>
      <c r="F185" s="27">
        <f t="shared" si="5"/>
        <v>0</v>
      </c>
    </row>
    <row r="186" spans="1:6" ht="12" customHeight="1" x14ac:dyDescent="0.25">
      <c r="A186" s="121" t="s">
        <v>130</v>
      </c>
      <c r="B186" s="121"/>
      <c r="C186" s="33" t="s">
        <v>201</v>
      </c>
      <c r="D186" s="34">
        <f>SUM(D174:D185)</f>
        <v>851.4</v>
      </c>
      <c r="E186" s="34">
        <f>SUM(E174:E185)</f>
        <v>26</v>
      </c>
      <c r="F186" s="34">
        <f>E186/D186*100</f>
        <v>3.0537937514681701</v>
      </c>
    </row>
    <row r="187" spans="1:6" ht="12" customHeight="1" x14ac:dyDescent="0.25">
      <c r="A187" s="121"/>
      <c r="B187" s="121"/>
      <c r="C187" s="33" t="s">
        <v>21</v>
      </c>
      <c r="D187" s="34">
        <f>D174+D175+D176+D177+D178+D179+D180+D181+D182+D183+D184+D185</f>
        <v>851.4</v>
      </c>
      <c r="E187" s="34">
        <f>E174+E175+E176+E177+E178+E179+E180+E181+E182+E183+E184+E185</f>
        <v>26</v>
      </c>
      <c r="F187" s="34">
        <f>E187/D187*100</f>
        <v>3.0537937514681701</v>
      </c>
    </row>
    <row r="188" spans="1:6" ht="12" customHeight="1" x14ac:dyDescent="0.25">
      <c r="A188" s="113" t="s">
        <v>222</v>
      </c>
      <c r="B188" s="113"/>
      <c r="C188" s="113"/>
      <c r="D188" s="113"/>
      <c r="E188" s="113"/>
      <c r="F188" s="113"/>
    </row>
    <row r="189" spans="1:6" ht="27" customHeight="1" x14ac:dyDescent="0.25">
      <c r="A189" s="115" t="s">
        <v>27</v>
      </c>
      <c r="B189" s="80" t="s">
        <v>72</v>
      </c>
      <c r="C189" s="81" t="s">
        <v>21</v>
      </c>
      <c r="D189" s="27">
        <v>7097</v>
      </c>
      <c r="E189" s="27">
        <v>1355.6</v>
      </c>
      <c r="F189" s="27">
        <f t="shared" ref="F189:F219" si="6">E189/D189*100</f>
        <v>19.101028603635335</v>
      </c>
    </row>
    <row r="190" spans="1:6" ht="38.25" customHeight="1" x14ac:dyDescent="0.25">
      <c r="A190" s="117"/>
      <c r="B190" s="80" t="s">
        <v>321</v>
      </c>
      <c r="C190" s="81" t="s">
        <v>21</v>
      </c>
      <c r="D190" s="27">
        <v>100</v>
      </c>
      <c r="E190" s="27">
        <v>0</v>
      </c>
      <c r="F190" s="27">
        <f t="shared" si="6"/>
        <v>0</v>
      </c>
    </row>
    <row r="191" spans="1:6" ht="27.75" customHeight="1" x14ac:dyDescent="0.25">
      <c r="A191" s="79" t="s">
        <v>28</v>
      </c>
      <c r="B191" s="80" t="s">
        <v>191</v>
      </c>
      <c r="C191" s="81" t="s">
        <v>21</v>
      </c>
      <c r="D191" s="27">
        <v>8085.83</v>
      </c>
      <c r="E191" s="27">
        <v>816.7</v>
      </c>
      <c r="F191" s="27">
        <f t="shared" si="6"/>
        <v>10.10038548918293</v>
      </c>
    </row>
    <row r="192" spans="1:6" ht="24.75" customHeight="1" x14ac:dyDescent="0.25">
      <c r="A192" s="79" t="s">
        <v>29</v>
      </c>
      <c r="B192" s="80" t="s">
        <v>102</v>
      </c>
      <c r="C192" s="81" t="s">
        <v>21</v>
      </c>
      <c r="D192" s="27">
        <v>4319.7</v>
      </c>
      <c r="E192" s="27">
        <v>2061.4</v>
      </c>
      <c r="F192" s="27">
        <f t="shared" si="6"/>
        <v>47.720906544435962</v>
      </c>
    </row>
    <row r="193" spans="1:6" ht="26.25" customHeight="1" x14ac:dyDescent="0.25">
      <c r="A193" s="111" t="s">
        <v>33</v>
      </c>
      <c r="B193" s="80" t="s">
        <v>312</v>
      </c>
      <c r="C193" s="81" t="s">
        <v>21</v>
      </c>
      <c r="D193" s="27">
        <v>8196.9</v>
      </c>
      <c r="E193" s="27">
        <v>907.9</v>
      </c>
      <c r="F193" s="27">
        <f t="shared" si="6"/>
        <v>11.076138540179823</v>
      </c>
    </row>
    <row r="194" spans="1:6" ht="26.25" customHeight="1" x14ac:dyDescent="0.25">
      <c r="A194" s="111"/>
      <c r="B194" s="80" t="s">
        <v>322</v>
      </c>
      <c r="C194" s="81" t="s">
        <v>21</v>
      </c>
      <c r="D194" s="27">
        <v>100</v>
      </c>
      <c r="E194" s="27">
        <v>0</v>
      </c>
      <c r="F194" s="27">
        <f t="shared" si="6"/>
        <v>0</v>
      </c>
    </row>
    <row r="195" spans="1:6" ht="37.5" customHeight="1" x14ac:dyDescent="0.25">
      <c r="A195" s="111"/>
      <c r="B195" s="80" t="s">
        <v>313</v>
      </c>
      <c r="C195" s="81" t="s">
        <v>21</v>
      </c>
      <c r="D195" s="27">
        <v>170</v>
      </c>
      <c r="E195" s="27">
        <v>0</v>
      </c>
      <c r="F195" s="27">
        <f t="shared" si="6"/>
        <v>0</v>
      </c>
    </row>
    <row r="196" spans="1:6" ht="15" hidden="1" customHeight="1" x14ac:dyDescent="0.25">
      <c r="A196" s="122" t="s">
        <v>30</v>
      </c>
      <c r="B196" s="112" t="s">
        <v>342</v>
      </c>
      <c r="C196" s="81" t="s">
        <v>20</v>
      </c>
      <c r="D196" s="82"/>
      <c r="E196" s="27"/>
      <c r="F196" s="27" t="e">
        <f t="shared" si="6"/>
        <v>#DIV/0!</v>
      </c>
    </row>
    <row r="197" spans="1:6" ht="33.75" hidden="1" customHeight="1" x14ac:dyDescent="0.25">
      <c r="A197" s="123"/>
      <c r="B197" s="112"/>
      <c r="C197" s="81" t="s">
        <v>21</v>
      </c>
      <c r="D197" s="82"/>
      <c r="E197" s="27"/>
      <c r="F197" s="27" t="e">
        <f t="shared" si="6"/>
        <v>#DIV/0!</v>
      </c>
    </row>
    <row r="198" spans="1:6" hidden="1" x14ac:dyDescent="0.25">
      <c r="A198" s="123"/>
      <c r="B198" s="112" t="s">
        <v>214</v>
      </c>
      <c r="C198" s="81" t="s">
        <v>20</v>
      </c>
      <c r="D198" s="82"/>
      <c r="E198" s="27"/>
      <c r="F198" s="27" t="e">
        <f t="shared" ref="F198:F200" si="7">E198/D198*100</f>
        <v>#DIV/0!</v>
      </c>
    </row>
    <row r="199" spans="1:6" ht="48.75" hidden="1" customHeight="1" x14ac:dyDescent="0.25">
      <c r="A199" s="123"/>
      <c r="B199" s="112"/>
      <c r="C199" s="81" t="s">
        <v>21</v>
      </c>
      <c r="D199" s="82"/>
      <c r="E199" s="27"/>
      <c r="F199" s="27" t="e">
        <f t="shared" si="7"/>
        <v>#DIV/0!</v>
      </c>
    </row>
    <row r="200" spans="1:6" ht="28.5" customHeight="1" x14ac:dyDescent="0.25">
      <c r="A200" s="123"/>
      <c r="B200" s="80" t="s">
        <v>343</v>
      </c>
      <c r="C200" s="81" t="s">
        <v>21</v>
      </c>
      <c r="D200" s="82">
        <v>1789.8</v>
      </c>
      <c r="E200" s="27">
        <v>315.60000000000002</v>
      </c>
      <c r="F200" s="27">
        <f t="shared" si="7"/>
        <v>17.633255112303054</v>
      </c>
    </row>
    <row r="201" spans="1:6" ht="36.75" customHeight="1" x14ac:dyDescent="0.25">
      <c r="A201" s="123"/>
      <c r="B201" s="80" t="s">
        <v>344</v>
      </c>
      <c r="C201" s="81" t="s">
        <v>21</v>
      </c>
      <c r="D201" s="82">
        <v>3044.1</v>
      </c>
      <c r="E201" s="27">
        <v>520.9</v>
      </c>
      <c r="F201" s="27">
        <f t="shared" si="6"/>
        <v>17.111790020038764</v>
      </c>
    </row>
    <row r="202" spans="1:6" ht="24.75" customHeight="1" x14ac:dyDescent="0.25">
      <c r="A202" s="124"/>
      <c r="B202" s="80" t="s">
        <v>346</v>
      </c>
      <c r="C202" s="81" t="s">
        <v>21</v>
      </c>
      <c r="D202" s="82">
        <v>121.7</v>
      </c>
      <c r="E202" s="27">
        <v>0</v>
      </c>
      <c r="F202" s="27">
        <f t="shared" si="6"/>
        <v>0</v>
      </c>
    </row>
    <row r="203" spans="1:6" ht="27.75" customHeight="1" x14ac:dyDescent="0.25">
      <c r="A203" s="77" t="s">
        <v>31</v>
      </c>
      <c r="B203" s="77" t="s">
        <v>57</v>
      </c>
      <c r="C203" s="81" t="s">
        <v>21</v>
      </c>
      <c r="D203" s="27">
        <v>2233.8000000000002</v>
      </c>
      <c r="E203" s="27">
        <v>468.2</v>
      </c>
      <c r="F203" s="27">
        <f t="shared" si="6"/>
        <v>20.959799444892109</v>
      </c>
    </row>
    <row r="204" spans="1:6" ht="26.25" customHeight="1" x14ac:dyDescent="0.25">
      <c r="A204" s="79" t="s">
        <v>32</v>
      </c>
      <c r="B204" s="80" t="s">
        <v>244</v>
      </c>
      <c r="C204" s="81" t="s">
        <v>21</v>
      </c>
      <c r="D204" s="27">
        <v>2991.8</v>
      </c>
      <c r="E204" s="27">
        <v>778.7</v>
      </c>
      <c r="F204" s="27">
        <f t="shared" si="6"/>
        <v>26.02780934554449</v>
      </c>
    </row>
    <row r="205" spans="1:6" ht="15.75" customHeight="1" x14ac:dyDescent="0.25">
      <c r="A205" s="111" t="s">
        <v>34</v>
      </c>
      <c r="B205" s="80" t="s">
        <v>123</v>
      </c>
      <c r="C205" s="81" t="s">
        <v>21</v>
      </c>
      <c r="D205" s="27">
        <v>1150</v>
      </c>
      <c r="E205" s="27">
        <v>0</v>
      </c>
      <c r="F205" s="27">
        <f t="shared" si="6"/>
        <v>0</v>
      </c>
    </row>
    <row r="206" spans="1:6" ht="27" customHeight="1" x14ac:dyDescent="0.25">
      <c r="A206" s="111"/>
      <c r="B206" s="80" t="s">
        <v>131</v>
      </c>
      <c r="C206" s="81" t="s">
        <v>21</v>
      </c>
      <c r="D206" s="27">
        <v>6270</v>
      </c>
      <c r="E206" s="27">
        <v>895</v>
      </c>
      <c r="F206" s="27">
        <f t="shared" si="6"/>
        <v>14.274322169059012</v>
      </c>
    </row>
    <row r="207" spans="1:6" ht="15" hidden="1" customHeight="1" x14ac:dyDescent="0.25">
      <c r="A207" s="122" t="s">
        <v>35</v>
      </c>
      <c r="B207" s="111" t="s">
        <v>292</v>
      </c>
      <c r="C207" s="81" t="s">
        <v>20</v>
      </c>
      <c r="D207" s="27"/>
      <c r="E207" s="27"/>
      <c r="F207" s="27" t="e">
        <f t="shared" si="6"/>
        <v>#DIV/0!</v>
      </c>
    </row>
    <row r="208" spans="1:6" ht="14.25" customHeight="1" x14ac:dyDescent="0.25">
      <c r="A208" s="123"/>
      <c r="B208" s="111"/>
      <c r="C208" s="81" t="s">
        <v>21</v>
      </c>
      <c r="D208" s="27">
        <v>6085.3</v>
      </c>
      <c r="E208" s="27">
        <v>328.5</v>
      </c>
      <c r="F208" s="27">
        <f t="shared" si="6"/>
        <v>5.3982548107735031</v>
      </c>
    </row>
    <row r="209" spans="1:6" ht="36.75" customHeight="1" x14ac:dyDescent="0.25">
      <c r="A209" s="123"/>
      <c r="B209" s="80" t="s">
        <v>301</v>
      </c>
      <c r="C209" s="81" t="s">
        <v>21</v>
      </c>
      <c r="D209" s="27">
        <v>100</v>
      </c>
      <c r="E209" s="27">
        <v>28.3</v>
      </c>
      <c r="F209" s="27">
        <f t="shared" si="6"/>
        <v>28.300000000000004</v>
      </c>
    </row>
    <row r="210" spans="1:6" ht="39" customHeight="1" x14ac:dyDescent="0.25">
      <c r="A210" s="124"/>
      <c r="B210" s="79" t="s">
        <v>300</v>
      </c>
      <c r="C210" s="81" t="s">
        <v>21</v>
      </c>
      <c r="D210" s="27">
        <v>100</v>
      </c>
      <c r="E210" s="27">
        <v>0</v>
      </c>
      <c r="F210" s="27">
        <f t="shared" si="6"/>
        <v>0</v>
      </c>
    </row>
    <row r="211" spans="1:6" ht="27" customHeight="1" x14ac:dyDescent="0.25">
      <c r="A211" s="79" t="s">
        <v>36</v>
      </c>
      <c r="B211" s="80" t="s">
        <v>151</v>
      </c>
      <c r="C211" s="81" t="s">
        <v>21</v>
      </c>
      <c r="D211" s="27">
        <v>41766.5</v>
      </c>
      <c r="E211" s="27">
        <v>907.6</v>
      </c>
      <c r="F211" s="27">
        <f t="shared" si="6"/>
        <v>2.1730334119449797</v>
      </c>
    </row>
    <row r="212" spans="1:6" ht="0.75" customHeight="1" x14ac:dyDescent="0.25">
      <c r="A212" s="111" t="s">
        <v>37</v>
      </c>
      <c r="B212" s="111" t="s">
        <v>203</v>
      </c>
      <c r="C212" s="81" t="s">
        <v>204</v>
      </c>
      <c r="D212" s="27"/>
      <c r="E212" s="27"/>
      <c r="F212" s="27" t="e">
        <f t="shared" si="6"/>
        <v>#DIV/0!</v>
      </c>
    </row>
    <row r="213" spans="1:6" ht="15" hidden="1" customHeight="1" x14ac:dyDescent="0.25">
      <c r="A213" s="111"/>
      <c r="B213" s="111"/>
      <c r="C213" s="81" t="s">
        <v>20</v>
      </c>
      <c r="D213" s="27"/>
      <c r="E213" s="27"/>
      <c r="F213" s="27" t="e">
        <f t="shared" ref="F213" si="8">E213/D213*100</f>
        <v>#DIV/0!</v>
      </c>
    </row>
    <row r="214" spans="1:6" ht="51" customHeight="1" x14ac:dyDescent="0.25">
      <c r="A214" s="111"/>
      <c r="B214" s="111"/>
      <c r="C214" s="81" t="s">
        <v>21</v>
      </c>
      <c r="D214" s="27">
        <v>966.9</v>
      </c>
      <c r="E214" s="27">
        <v>0</v>
      </c>
      <c r="F214" s="27">
        <f t="shared" si="6"/>
        <v>0</v>
      </c>
    </row>
    <row r="215" spans="1:6" ht="24" customHeight="1" x14ac:dyDescent="0.25">
      <c r="A215" s="111"/>
      <c r="B215" s="80" t="s">
        <v>179</v>
      </c>
      <c r="C215" s="81" t="s">
        <v>21</v>
      </c>
      <c r="D215" s="27">
        <v>18797.900000000001</v>
      </c>
      <c r="E215" s="27">
        <v>3075</v>
      </c>
      <c r="F215" s="27">
        <f t="shared" si="6"/>
        <v>16.358210225610307</v>
      </c>
    </row>
    <row r="216" spans="1:6" ht="24.75" customHeight="1" x14ac:dyDescent="0.25">
      <c r="A216" s="111"/>
      <c r="B216" s="80" t="s">
        <v>180</v>
      </c>
      <c r="C216" s="81" t="s">
        <v>21</v>
      </c>
      <c r="D216" s="27">
        <v>2704.4</v>
      </c>
      <c r="E216" s="27">
        <v>200</v>
      </c>
      <c r="F216" s="27">
        <f t="shared" si="6"/>
        <v>7.395355716609969</v>
      </c>
    </row>
    <row r="217" spans="1:6" ht="27.75" customHeight="1" x14ac:dyDescent="0.25">
      <c r="A217" s="115" t="s">
        <v>38</v>
      </c>
      <c r="B217" s="80" t="s">
        <v>267</v>
      </c>
      <c r="C217" s="81" t="s">
        <v>21</v>
      </c>
      <c r="D217" s="27">
        <v>4002.6</v>
      </c>
      <c r="E217" s="27">
        <v>754.1</v>
      </c>
      <c r="F217" s="27">
        <f t="shared" si="6"/>
        <v>18.840253835007246</v>
      </c>
    </row>
    <row r="218" spans="1:6" ht="27.75" customHeight="1" x14ac:dyDescent="0.25">
      <c r="A218" s="116"/>
      <c r="B218" s="80" t="s">
        <v>278</v>
      </c>
      <c r="C218" s="81" t="s">
        <v>21</v>
      </c>
      <c r="D218" s="27">
        <v>128</v>
      </c>
      <c r="E218" s="27">
        <v>123</v>
      </c>
      <c r="F218" s="27">
        <f t="shared" si="6"/>
        <v>96.09375</v>
      </c>
    </row>
    <row r="219" spans="1:6" ht="26.25" customHeight="1" x14ac:dyDescent="0.25">
      <c r="A219" s="117"/>
      <c r="B219" s="80" t="s">
        <v>268</v>
      </c>
      <c r="C219" s="81" t="s">
        <v>21</v>
      </c>
      <c r="D219" s="27">
        <v>98.9</v>
      </c>
      <c r="E219" s="27">
        <v>90</v>
      </c>
      <c r="F219" s="27">
        <f t="shared" si="6"/>
        <v>91.001011122345801</v>
      </c>
    </row>
    <row r="220" spans="1:6" ht="12" customHeight="1" x14ac:dyDescent="0.25">
      <c r="A220" s="121" t="s">
        <v>130</v>
      </c>
      <c r="B220" s="121"/>
      <c r="C220" s="33" t="s">
        <v>201</v>
      </c>
      <c r="D220" s="34">
        <f>D221+D222+D223</f>
        <v>120421.13</v>
      </c>
      <c r="E220" s="34">
        <f>E221+E222+E223</f>
        <v>13626.5</v>
      </c>
      <c r="F220" s="34">
        <f>E220/D220*100</f>
        <v>11.315705142444685</v>
      </c>
    </row>
    <row r="221" spans="1:6" ht="12" customHeight="1" x14ac:dyDescent="0.25">
      <c r="A221" s="121"/>
      <c r="B221" s="121"/>
      <c r="C221" s="33" t="s">
        <v>204</v>
      </c>
      <c r="D221" s="34">
        <f>D212</f>
        <v>0</v>
      </c>
      <c r="E221" s="34">
        <f>E212</f>
        <v>0</v>
      </c>
      <c r="F221" s="34" t="e">
        <f>E221/D221*100</f>
        <v>#DIV/0!</v>
      </c>
    </row>
    <row r="222" spans="1:6" x14ac:dyDescent="0.25">
      <c r="A222" s="121"/>
      <c r="B222" s="121"/>
      <c r="C222" s="33" t="s">
        <v>20</v>
      </c>
      <c r="D222" s="34">
        <f>D196+D198+D207+D213</f>
        <v>0</v>
      </c>
      <c r="E222" s="34">
        <f>E196+E198+E207+E213</f>
        <v>0</v>
      </c>
      <c r="F222" s="34" t="e">
        <f t="shared" ref="F222:F223" si="9">E222/D222*100</f>
        <v>#DIV/0!</v>
      </c>
    </row>
    <row r="223" spans="1:6" x14ac:dyDescent="0.25">
      <c r="A223" s="121"/>
      <c r="B223" s="121"/>
      <c r="C223" s="33" t="s">
        <v>21</v>
      </c>
      <c r="D223" s="34">
        <f>D189+D190+D191+D192+D193+D194+D195+D200+D201+D202+D203+D204+D205+D206+D208+D209+D210+D211+D214+D215+D216+D217+D218+D219</f>
        <v>120421.13</v>
      </c>
      <c r="E223" s="34">
        <f>E189+E190+E191+E192+E193+E194+E195+E200+E201+E202+E203+E204+E205+E206+E208+E209+E210+E211+E214+E215+E216+E217+E218+E219</f>
        <v>13626.5</v>
      </c>
      <c r="F223" s="34">
        <f t="shared" si="9"/>
        <v>11.315705142444685</v>
      </c>
    </row>
    <row r="224" spans="1:6" ht="12" customHeight="1" x14ac:dyDescent="0.25">
      <c r="A224" s="113" t="s">
        <v>85</v>
      </c>
      <c r="B224" s="113"/>
      <c r="C224" s="113"/>
      <c r="D224" s="113"/>
      <c r="E224" s="113"/>
      <c r="F224" s="113"/>
    </row>
    <row r="225" spans="1:6" hidden="1" x14ac:dyDescent="0.25">
      <c r="A225" s="79" t="s">
        <v>27</v>
      </c>
      <c r="B225" s="80"/>
      <c r="C225" s="81"/>
      <c r="D225" s="27">
        <v>0</v>
      </c>
      <c r="E225" s="27">
        <v>0</v>
      </c>
      <c r="F225" s="27" t="e">
        <f t="shared" si="1"/>
        <v>#DIV/0!</v>
      </c>
    </row>
    <row r="226" spans="1:6" ht="12.75" hidden="1" customHeight="1" x14ac:dyDescent="0.25">
      <c r="A226" s="79" t="s">
        <v>28</v>
      </c>
      <c r="B226" s="80"/>
      <c r="C226" s="81"/>
      <c r="D226" s="27">
        <v>0</v>
      </c>
      <c r="E226" s="27">
        <v>0</v>
      </c>
      <c r="F226" s="27" t="e">
        <f t="shared" si="1"/>
        <v>#DIV/0!</v>
      </c>
    </row>
    <row r="227" spans="1:6" hidden="1" x14ac:dyDescent="0.25">
      <c r="A227" s="79" t="s">
        <v>29</v>
      </c>
      <c r="B227" s="80"/>
      <c r="C227" s="81"/>
      <c r="D227" s="27">
        <v>0</v>
      </c>
      <c r="E227" s="27">
        <v>0</v>
      </c>
      <c r="F227" s="27" t="e">
        <f t="shared" si="1"/>
        <v>#DIV/0!</v>
      </c>
    </row>
    <row r="228" spans="1:6" ht="25.5" customHeight="1" x14ac:dyDescent="0.25">
      <c r="A228" s="79" t="s">
        <v>33</v>
      </c>
      <c r="B228" s="80" t="s">
        <v>314</v>
      </c>
      <c r="C228" s="81" t="s">
        <v>21</v>
      </c>
      <c r="D228" s="27">
        <v>100</v>
      </c>
      <c r="E228" s="27">
        <v>0</v>
      </c>
      <c r="F228" s="27">
        <f t="shared" si="1"/>
        <v>0</v>
      </c>
    </row>
    <row r="229" spans="1:6" ht="12" hidden="1" customHeight="1" x14ac:dyDescent="0.25">
      <c r="A229" s="79" t="s">
        <v>30</v>
      </c>
      <c r="B229" s="80"/>
      <c r="C229" s="81"/>
      <c r="D229" s="27"/>
      <c r="E229" s="27"/>
      <c r="F229" s="27" t="e">
        <f t="shared" si="1"/>
        <v>#DIV/0!</v>
      </c>
    </row>
    <row r="230" spans="1:6" ht="13.5" customHeight="1" x14ac:dyDescent="0.25">
      <c r="A230" s="77" t="s">
        <v>31</v>
      </c>
      <c r="B230" s="77" t="s">
        <v>55</v>
      </c>
      <c r="C230" s="81" t="s">
        <v>21</v>
      </c>
      <c r="D230" s="27">
        <v>55</v>
      </c>
      <c r="E230" s="27">
        <v>14.9</v>
      </c>
      <c r="F230" s="27">
        <f t="shared" si="1"/>
        <v>27.090909090909093</v>
      </c>
    </row>
    <row r="231" spans="1:6" hidden="1" x14ac:dyDescent="0.25">
      <c r="A231" s="79" t="s">
        <v>32</v>
      </c>
      <c r="B231" s="80"/>
      <c r="C231" s="81"/>
      <c r="D231" s="27"/>
      <c r="E231" s="27"/>
      <c r="F231" s="27" t="e">
        <f t="shared" si="1"/>
        <v>#DIV/0!</v>
      </c>
    </row>
    <row r="232" spans="1:6" hidden="1" x14ac:dyDescent="0.25">
      <c r="A232" s="79" t="s">
        <v>34</v>
      </c>
      <c r="B232" s="80"/>
      <c r="C232" s="81"/>
      <c r="D232" s="27"/>
      <c r="E232" s="27"/>
      <c r="F232" s="27" t="e">
        <f t="shared" si="1"/>
        <v>#DIV/0!</v>
      </c>
    </row>
    <row r="233" spans="1:6" ht="12" hidden="1" customHeight="1" x14ac:dyDescent="0.25">
      <c r="A233" s="79" t="s">
        <v>35</v>
      </c>
      <c r="B233" s="80"/>
      <c r="C233" s="81"/>
      <c r="D233" s="27"/>
      <c r="E233" s="27"/>
      <c r="F233" s="27" t="e">
        <f t="shared" si="1"/>
        <v>#DIV/0!</v>
      </c>
    </row>
    <row r="234" spans="1:6" ht="26.25" customHeight="1" x14ac:dyDescent="0.25">
      <c r="A234" s="79" t="s">
        <v>36</v>
      </c>
      <c r="B234" s="80" t="s">
        <v>149</v>
      </c>
      <c r="C234" s="81" t="s">
        <v>21</v>
      </c>
      <c r="D234" s="27">
        <v>2814</v>
      </c>
      <c r="E234" s="27">
        <v>13.9</v>
      </c>
      <c r="F234" s="27">
        <f t="shared" si="1"/>
        <v>0.49395877754086709</v>
      </c>
    </row>
    <row r="235" spans="1:6" ht="25.5" customHeight="1" x14ac:dyDescent="0.25">
      <c r="A235" s="115" t="s">
        <v>37</v>
      </c>
      <c r="B235" s="80" t="s">
        <v>177</v>
      </c>
      <c r="C235" s="81" t="s">
        <v>21</v>
      </c>
      <c r="D235" s="27">
        <v>10514.7</v>
      </c>
      <c r="E235" s="27">
        <v>629.20000000000005</v>
      </c>
      <c r="F235" s="27">
        <f t="shared" si="1"/>
        <v>5.9840033476941805</v>
      </c>
    </row>
    <row r="236" spans="1:6" ht="25.5" customHeight="1" x14ac:dyDescent="0.25">
      <c r="A236" s="117"/>
      <c r="B236" s="80" t="s">
        <v>326</v>
      </c>
      <c r="C236" s="81" t="s">
        <v>21</v>
      </c>
      <c r="D236" s="27">
        <v>1163.2</v>
      </c>
      <c r="E236" s="27">
        <v>17.600000000000001</v>
      </c>
      <c r="F236" s="27">
        <f t="shared" si="1"/>
        <v>1.5130674002751032</v>
      </c>
    </row>
    <row r="237" spans="1:6" ht="27.75" customHeight="1" x14ac:dyDescent="0.25">
      <c r="A237" s="79" t="s">
        <v>38</v>
      </c>
      <c r="B237" s="80" t="s">
        <v>264</v>
      </c>
      <c r="C237" s="81" t="s">
        <v>21</v>
      </c>
      <c r="D237" s="27">
        <v>171.9</v>
      </c>
      <c r="E237" s="27">
        <v>0</v>
      </c>
      <c r="F237" s="27">
        <f t="shared" si="1"/>
        <v>0</v>
      </c>
    </row>
    <row r="238" spans="1:6" ht="12" customHeight="1" x14ac:dyDescent="0.25">
      <c r="A238" s="121" t="s">
        <v>130</v>
      </c>
      <c r="B238" s="121"/>
      <c r="C238" s="33" t="s">
        <v>201</v>
      </c>
      <c r="D238" s="34">
        <f>SUM(D228:D237)</f>
        <v>14818.800000000001</v>
      </c>
      <c r="E238" s="34">
        <f>SUM(E228:E237)</f>
        <v>675.6</v>
      </c>
      <c r="F238" s="34">
        <f>E238/D238*100</f>
        <v>4.5590736091991255</v>
      </c>
    </row>
    <row r="239" spans="1:6" x14ac:dyDescent="0.25">
      <c r="A239" s="121"/>
      <c r="B239" s="121"/>
      <c r="C239" s="33" t="s">
        <v>21</v>
      </c>
      <c r="D239" s="34">
        <f>D228+D230+D234+D235+D236+D237</f>
        <v>14818.800000000001</v>
      </c>
      <c r="E239" s="34">
        <f>E228+E230+E234+E235+E236+E237</f>
        <v>675.6</v>
      </c>
      <c r="F239" s="34">
        <f t="shared" ref="F239" si="10">E239/D239*100</f>
        <v>4.5590736091991255</v>
      </c>
    </row>
    <row r="240" spans="1:6" ht="12" customHeight="1" x14ac:dyDescent="0.25">
      <c r="A240" s="113" t="s">
        <v>86</v>
      </c>
      <c r="B240" s="113"/>
      <c r="C240" s="113"/>
      <c r="D240" s="113"/>
      <c r="E240" s="113"/>
      <c r="F240" s="113"/>
    </row>
    <row r="241" spans="1:6" ht="24.75" customHeight="1" x14ac:dyDescent="0.25">
      <c r="A241" s="79" t="s">
        <v>27</v>
      </c>
      <c r="B241" s="80" t="s">
        <v>80</v>
      </c>
      <c r="C241" s="81" t="s">
        <v>21</v>
      </c>
      <c r="D241" s="27">
        <v>361.2</v>
      </c>
      <c r="E241" s="27">
        <v>34</v>
      </c>
      <c r="F241" s="27">
        <f t="shared" si="1"/>
        <v>9.4130675526024365</v>
      </c>
    </row>
    <row r="242" spans="1:6" ht="0.75" hidden="1" customHeight="1" x14ac:dyDescent="0.25">
      <c r="A242" s="79" t="s">
        <v>28</v>
      </c>
      <c r="B242" s="80"/>
      <c r="C242" s="81"/>
      <c r="D242" s="27"/>
      <c r="E242" s="27"/>
      <c r="F242" s="27" t="e">
        <f t="shared" si="1"/>
        <v>#DIV/0!</v>
      </c>
    </row>
    <row r="243" spans="1:6" hidden="1" x14ac:dyDescent="0.25">
      <c r="A243" s="79" t="s">
        <v>29</v>
      </c>
      <c r="B243" s="80"/>
      <c r="C243" s="81"/>
      <c r="D243" s="27"/>
      <c r="E243" s="27"/>
      <c r="F243" s="27" t="e">
        <f t="shared" ref="F243:F365" si="11">E243/D243*100</f>
        <v>#DIV/0!</v>
      </c>
    </row>
    <row r="244" spans="1:6" hidden="1" x14ac:dyDescent="0.25">
      <c r="A244" s="79" t="s">
        <v>33</v>
      </c>
      <c r="B244" s="80"/>
      <c r="C244" s="81"/>
      <c r="D244" s="27"/>
      <c r="E244" s="27"/>
      <c r="F244" s="27" t="e">
        <f t="shared" si="11"/>
        <v>#DIV/0!</v>
      </c>
    </row>
    <row r="245" spans="1:6" ht="0.75" hidden="1" customHeight="1" x14ac:dyDescent="0.25">
      <c r="A245" s="79" t="s">
        <v>30</v>
      </c>
      <c r="B245" s="80"/>
      <c r="C245" s="81"/>
      <c r="D245" s="27"/>
      <c r="E245" s="27"/>
      <c r="F245" s="27" t="e">
        <f t="shared" si="11"/>
        <v>#DIV/0!</v>
      </c>
    </row>
    <row r="246" spans="1:6" ht="24.75" customHeight="1" x14ac:dyDescent="0.25">
      <c r="A246" s="79" t="s">
        <v>31</v>
      </c>
      <c r="B246" s="80" t="s">
        <v>56</v>
      </c>
      <c r="C246" s="81" t="s">
        <v>21</v>
      </c>
      <c r="D246" s="27">
        <v>540.9</v>
      </c>
      <c r="E246" s="27">
        <v>524</v>
      </c>
      <c r="F246" s="27">
        <f t="shared" si="11"/>
        <v>96.87557774080237</v>
      </c>
    </row>
    <row r="247" spans="1:6" ht="25.5" customHeight="1" x14ac:dyDescent="0.25">
      <c r="A247" s="79" t="s">
        <v>32</v>
      </c>
      <c r="B247" s="80" t="s">
        <v>242</v>
      </c>
      <c r="C247" s="81" t="s">
        <v>21</v>
      </c>
      <c r="D247" s="27">
        <v>250</v>
      </c>
      <c r="E247" s="27">
        <v>0</v>
      </c>
      <c r="F247" s="27">
        <f t="shared" si="11"/>
        <v>0</v>
      </c>
    </row>
    <row r="248" spans="1:6" hidden="1" x14ac:dyDescent="0.25">
      <c r="A248" s="79" t="s">
        <v>34</v>
      </c>
      <c r="B248" s="80"/>
      <c r="C248" s="81"/>
      <c r="D248" s="27"/>
      <c r="E248" s="27"/>
      <c r="F248" s="27" t="e">
        <f t="shared" si="11"/>
        <v>#DIV/0!</v>
      </c>
    </row>
    <row r="249" spans="1:6" ht="13.5" hidden="1" customHeight="1" x14ac:dyDescent="0.25">
      <c r="A249" s="79" t="s">
        <v>35</v>
      </c>
      <c r="B249" s="80"/>
      <c r="C249" s="81"/>
      <c r="D249" s="27"/>
      <c r="E249" s="27"/>
      <c r="F249" s="27" t="e">
        <f t="shared" si="11"/>
        <v>#DIV/0!</v>
      </c>
    </row>
    <row r="250" spans="1:6" ht="25.5" customHeight="1" x14ac:dyDescent="0.25">
      <c r="A250" s="79" t="s">
        <v>36</v>
      </c>
      <c r="B250" s="80" t="s">
        <v>148</v>
      </c>
      <c r="C250" s="81" t="s">
        <v>21</v>
      </c>
      <c r="D250" s="27">
        <v>3172.7</v>
      </c>
      <c r="E250" s="27">
        <v>53.7</v>
      </c>
      <c r="F250" s="27">
        <f t="shared" si="11"/>
        <v>1.6925646925331737</v>
      </c>
    </row>
    <row r="251" spans="1:6" ht="24" customHeight="1" x14ac:dyDescent="0.25">
      <c r="A251" s="79" t="s">
        <v>37</v>
      </c>
      <c r="B251" s="80" t="s">
        <v>178</v>
      </c>
      <c r="C251" s="81" t="s">
        <v>21</v>
      </c>
      <c r="D251" s="27">
        <v>3770.4</v>
      </c>
      <c r="E251" s="27">
        <v>0</v>
      </c>
      <c r="F251" s="27">
        <f t="shared" si="11"/>
        <v>0</v>
      </c>
    </row>
    <row r="252" spans="1:6" ht="14.25" customHeight="1" x14ac:dyDescent="0.25">
      <c r="A252" s="115" t="s">
        <v>38</v>
      </c>
      <c r="B252" s="115" t="s">
        <v>266</v>
      </c>
      <c r="C252" s="81" t="s">
        <v>20</v>
      </c>
      <c r="D252" s="27">
        <v>3759</v>
      </c>
      <c r="E252" s="27">
        <v>0</v>
      </c>
      <c r="F252" s="27">
        <f t="shared" si="11"/>
        <v>0</v>
      </c>
    </row>
    <row r="253" spans="1:6" ht="14.25" customHeight="1" x14ac:dyDescent="0.25">
      <c r="A253" s="117"/>
      <c r="B253" s="117"/>
      <c r="C253" s="81" t="s">
        <v>21</v>
      </c>
      <c r="D253" s="27">
        <v>1834.6</v>
      </c>
      <c r="E253" s="27">
        <v>0</v>
      </c>
      <c r="F253" s="27">
        <f t="shared" si="11"/>
        <v>0</v>
      </c>
    </row>
    <row r="254" spans="1:6" ht="12" customHeight="1" x14ac:dyDescent="0.25">
      <c r="A254" s="121" t="s">
        <v>130</v>
      </c>
      <c r="B254" s="121"/>
      <c r="C254" s="33" t="s">
        <v>201</v>
      </c>
      <c r="D254" s="34">
        <f>SUM(D241:D253)</f>
        <v>13688.8</v>
      </c>
      <c r="E254" s="34">
        <f>SUM(E241:E253)</f>
        <v>611.70000000000005</v>
      </c>
      <c r="F254" s="34">
        <f>E254/D254*100</f>
        <v>4.4686166793290871</v>
      </c>
    </row>
    <row r="255" spans="1:6" ht="12" customHeight="1" x14ac:dyDescent="0.25">
      <c r="A255" s="121"/>
      <c r="B255" s="121"/>
      <c r="C255" s="33" t="s">
        <v>20</v>
      </c>
      <c r="D255" s="34">
        <f>D252</f>
        <v>3759</v>
      </c>
      <c r="E255" s="34">
        <f>E252</f>
        <v>0</v>
      </c>
      <c r="F255" s="34">
        <f>E255/D255*100</f>
        <v>0</v>
      </c>
    </row>
    <row r="256" spans="1:6" x14ac:dyDescent="0.25">
      <c r="A256" s="121"/>
      <c r="B256" s="121"/>
      <c r="C256" s="33" t="s">
        <v>21</v>
      </c>
      <c r="D256" s="34">
        <f>D241+D246+D247+D250+D251+D253</f>
        <v>9929.7999999999993</v>
      </c>
      <c r="E256" s="34">
        <f>E241+E246+E247+E250+E251+E253</f>
        <v>611.70000000000005</v>
      </c>
      <c r="F256" s="34">
        <f>E256/D256*100</f>
        <v>6.1602449193337243</v>
      </c>
    </row>
    <row r="257" spans="1:6" ht="12" customHeight="1" x14ac:dyDescent="0.25">
      <c r="A257" s="113" t="s">
        <v>87</v>
      </c>
      <c r="B257" s="113"/>
      <c r="C257" s="113"/>
      <c r="D257" s="113"/>
      <c r="E257" s="113"/>
      <c r="F257" s="113"/>
    </row>
    <row r="258" spans="1:6" ht="25.5" customHeight="1" x14ac:dyDescent="0.25">
      <c r="A258" s="79" t="s">
        <v>27</v>
      </c>
      <c r="B258" s="80" t="s">
        <v>79</v>
      </c>
      <c r="C258" s="81" t="s">
        <v>21</v>
      </c>
      <c r="D258" s="27">
        <v>280</v>
      </c>
      <c r="E258" s="27">
        <v>154.19999999999999</v>
      </c>
      <c r="F258" s="27">
        <f t="shared" si="11"/>
        <v>55.071428571428569</v>
      </c>
    </row>
    <row r="259" spans="1:6" ht="0.75" hidden="1" customHeight="1" x14ac:dyDescent="0.25">
      <c r="A259" s="79" t="s">
        <v>28</v>
      </c>
      <c r="B259" s="80"/>
      <c r="C259" s="81"/>
      <c r="D259" s="27"/>
      <c r="E259" s="27"/>
      <c r="F259" s="27" t="e">
        <f t="shared" si="11"/>
        <v>#DIV/0!</v>
      </c>
    </row>
    <row r="260" spans="1:6" hidden="1" x14ac:dyDescent="0.25">
      <c r="A260" s="79" t="s">
        <v>29</v>
      </c>
      <c r="B260" s="80"/>
      <c r="C260" s="81"/>
      <c r="D260" s="27"/>
      <c r="E260" s="27"/>
      <c r="F260" s="27" t="e">
        <f t="shared" si="11"/>
        <v>#DIV/0!</v>
      </c>
    </row>
    <row r="261" spans="1:6" ht="26.25" customHeight="1" x14ac:dyDescent="0.25">
      <c r="A261" s="115" t="s">
        <v>33</v>
      </c>
      <c r="B261" s="80" t="s">
        <v>315</v>
      </c>
      <c r="C261" s="81" t="s">
        <v>21</v>
      </c>
      <c r="D261" s="27">
        <v>200</v>
      </c>
      <c r="E261" s="27">
        <v>0</v>
      </c>
      <c r="F261" s="27">
        <f t="shared" si="11"/>
        <v>0</v>
      </c>
    </row>
    <row r="262" spans="1:6" ht="36.75" customHeight="1" x14ac:dyDescent="0.25">
      <c r="A262" s="117"/>
      <c r="B262" s="80" t="s">
        <v>323</v>
      </c>
      <c r="C262" s="81" t="s">
        <v>21</v>
      </c>
      <c r="D262" s="27">
        <v>100</v>
      </c>
      <c r="E262" s="27">
        <v>0</v>
      </c>
      <c r="F262" s="27">
        <f t="shared" si="11"/>
        <v>0</v>
      </c>
    </row>
    <row r="263" spans="1:6" ht="39" customHeight="1" x14ac:dyDescent="0.25">
      <c r="A263" s="79" t="s">
        <v>30</v>
      </c>
      <c r="B263" s="80" t="s">
        <v>345</v>
      </c>
      <c r="C263" s="81" t="s">
        <v>21</v>
      </c>
      <c r="D263" s="82">
        <v>24.5</v>
      </c>
      <c r="E263" s="27">
        <v>0</v>
      </c>
      <c r="F263" s="27">
        <f t="shared" si="11"/>
        <v>0</v>
      </c>
    </row>
    <row r="264" spans="1:6" ht="26.25" customHeight="1" x14ac:dyDescent="0.25">
      <c r="A264" s="111" t="s">
        <v>31</v>
      </c>
      <c r="B264" s="80" t="s">
        <v>58</v>
      </c>
      <c r="C264" s="81" t="s">
        <v>21</v>
      </c>
      <c r="D264" s="27">
        <v>223</v>
      </c>
      <c r="E264" s="27">
        <v>74.3</v>
      </c>
      <c r="F264" s="27">
        <f t="shared" si="11"/>
        <v>33.318385650224215</v>
      </c>
    </row>
    <row r="265" spans="1:6" ht="37.5" customHeight="1" x14ac:dyDescent="0.25">
      <c r="A265" s="111"/>
      <c r="B265" s="80" t="s">
        <v>229</v>
      </c>
      <c r="C265" s="81" t="s">
        <v>21</v>
      </c>
      <c r="D265" s="27">
        <v>30</v>
      </c>
      <c r="E265" s="27">
        <v>0</v>
      </c>
      <c r="F265" s="27">
        <f t="shared" si="11"/>
        <v>0</v>
      </c>
    </row>
    <row r="266" spans="1:6" ht="37.5" customHeight="1" x14ac:dyDescent="0.25">
      <c r="A266" s="79" t="s">
        <v>32</v>
      </c>
      <c r="B266" s="80" t="s">
        <v>248</v>
      </c>
      <c r="C266" s="81" t="s">
        <v>21</v>
      </c>
      <c r="D266" s="27">
        <v>200</v>
      </c>
      <c r="E266" s="27">
        <v>2.6</v>
      </c>
      <c r="F266" s="27">
        <f t="shared" si="11"/>
        <v>1.3</v>
      </c>
    </row>
    <row r="267" spans="1:6" ht="37.5" customHeight="1" x14ac:dyDescent="0.25">
      <c r="A267" s="79" t="s">
        <v>36</v>
      </c>
      <c r="B267" s="80" t="s">
        <v>150</v>
      </c>
      <c r="C267" s="81" t="s">
        <v>21</v>
      </c>
      <c r="D267" s="27">
        <v>4760</v>
      </c>
      <c r="E267" s="27">
        <v>1274.8</v>
      </c>
      <c r="F267" s="27">
        <f t="shared" si="11"/>
        <v>26.781512605042018</v>
      </c>
    </row>
    <row r="268" spans="1:6" ht="24" customHeight="1" x14ac:dyDescent="0.25">
      <c r="A268" s="115" t="s">
        <v>37</v>
      </c>
      <c r="B268" s="80" t="s">
        <v>176</v>
      </c>
      <c r="C268" s="81" t="s">
        <v>21</v>
      </c>
      <c r="D268" s="27">
        <v>10649.6</v>
      </c>
      <c r="E268" s="27">
        <v>0</v>
      </c>
      <c r="F268" s="27">
        <f t="shared" si="11"/>
        <v>0</v>
      </c>
    </row>
    <row r="269" spans="1:6" ht="24" customHeight="1" x14ac:dyDescent="0.25">
      <c r="A269" s="117"/>
      <c r="B269" s="80" t="s">
        <v>327</v>
      </c>
      <c r="C269" s="81" t="s">
        <v>21</v>
      </c>
      <c r="D269" s="27">
        <v>76.7</v>
      </c>
      <c r="E269" s="27">
        <v>0</v>
      </c>
      <c r="F269" s="27">
        <f t="shared" si="11"/>
        <v>0</v>
      </c>
    </row>
    <row r="270" spans="1:6" ht="27.75" customHeight="1" x14ac:dyDescent="0.25">
      <c r="A270" s="79" t="s">
        <v>38</v>
      </c>
      <c r="B270" s="80" t="s">
        <v>265</v>
      </c>
      <c r="C270" s="81" t="s">
        <v>21</v>
      </c>
      <c r="D270" s="27">
        <v>2284.1</v>
      </c>
      <c r="E270" s="27">
        <v>376.7</v>
      </c>
      <c r="F270" s="27">
        <f t="shared" si="11"/>
        <v>16.492272667571473</v>
      </c>
    </row>
    <row r="271" spans="1:6" ht="12" customHeight="1" x14ac:dyDescent="0.25">
      <c r="A271" s="121" t="s">
        <v>130</v>
      </c>
      <c r="B271" s="121"/>
      <c r="C271" s="33" t="s">
        <v>201</v>
      </c>
      <c r="D271" s="34">
        <f>SUM(D258:D270)</f>
        <v>18827.899999999998</v>
      </c>
      <c r="E271" s="34">
        <f>SUM(E258:E270)</f>
        <v>1882.6</v>
      </c>
      <c r="F271" s="34">
        <f>E271/D271*100</f>
        <v>9.9989908593098544</v>
      </c>
    </row>
    <row r="272" spans="1:6" x14ac:dyDescent="0.25">
      <c r="A272" s="121"/>
      <c r="B272" s="121"/>
      <c r="C272" s="33" t="s">
        <v>21</v>
      </c>
      <c r="D272" s="34">
        <f>D258+D261+D262+D263+D264+D265+D266+D267+D268+D269+D270</f>
        <v>18827.899999999998</v>
      </c>
      <c r="E272" s="34">
        <f>E258+E261+E262+E263+E264+E265+E266+E267+E268+E269+E270</f>
        <v>1882.6</v>
      </c>
      <c r="F272" s="34">
        <f>E272/D272*100</f>
        <v>9.9989908593098544</v>
      </c>
    </row>
    <row r="273" spans="1:6" ht="12" customHeight="1" x14ac:dyDescent="0.25">
      <c r="A273" s="113" t="s">
        <v>88</v>
      </c>
      <c r="B273" s="113"/>
      <c r="C273" s="113"/>
      <c r="D273" s="113"/>
      <c r="E273" s="113"/>
      <c r="F273" s="113"/>
    </row>
    <row r="274" spans="1:6" hidden="1" x14ac:dyDescent="0.25">
      <c r="A274" s="79" t="s">
        <v>27</v>
      </c>
      <c r="B274" s="80"/>
      <c r="C274" s="81"/>
      <c r="D274" s="27">
        <v>0</v>
      </c>
      <c r="E274" s="27">
        <v>0</v>
      </c>
      <c r="F274" s="27" t="e">
        <f t="shared" si="11"/>
        <v>#DIV/0!</v>
      </c>
    </row>
    <row r="275" spans="1:6" ht="10.5" hidden="1" customHeight="1" x14ac:dyDescent="0.25">
      <c r="A275" s="79" t="s">
        <v>28</v>
      </c>
      <c r="B275" s="80"/>
      <c r="C275" s="81"/>
      <c r="D275" s="27">
        <v>0</v>
      </c>
      <c r="E275" s="27">
        <v>0</v>
      </c>
      <c r="F275" s="27" t="e">
        <f t="shared" si="11"/>
        <v>#DIV/0!</v>
      </c>
    </row>
    <row r="276" spans="1:6" hidden="1" x14ac:dyDescent="0.25">
      <c r="A276" s="79" t="s">
        <v>29</v>
      </c>
      <c r="B276" s="80"/>
      <c r="C276" s="81"/>
      <c r="D276" s="27">
        <v>0</v>
      </c>
      <c r="E276" s="27">
        <v>0</v>
      </c>
      <c r="F276" s="27" t="e">
        <f t="shared" si="11"/>
        <v>#DIV/0!</v>
      </c>
    </row>
    <row r="277" spans="1:6" hidden="1" x14ac:dyDescent="0.25">
      <c r="A277" s="79" t="s">
        <v>33</v>
      </c>
      <c r="B277" s="80"/>
      <c r="C277" s="81"/>
      <c r="D277" s="27">
        <v>0</v>
      </c>
      <c r="E277" s="27">
        <v>0</v>
      </c>
      <c r="F277" s="27" t="e">
        <f t="shared" si="11"/>
        <v>#DIV/0!</v>
      </c>
    </row>
    <row r="278" spans="1:6" ht="13.5" hidden="1" customHeight="1" x14ac:dyDescent="0.25">
      <c r="A278" s="79" t="s">
        <v>30</v>
      </c>
      <c r="B278" s="80"/>
      <c r="C278" s="81"/>
      <c r="D278" s="27">
        <v>0</v>
      </c>
      <c r="E278" s="27">
        <v>0</v>
      </c>
      <c r="F278" s="27" t="e">
        <f t="shared" si="11"/>
        <v>#DIV/0!</v>
      </c>
    </row>
    <row r="279" spans="1:6" hidden="1" x14ac:dyDescent="0.25">
      <c r="A279" s="79" t="s">
        <v>31</v>
      </c>
      <c r="B279" s="80"/>
      <c r="C279" s="81"/>
      <c r="D279" s="27">
        <v>0</v>
      </c>
      <c r="E279" s="27">
        <v>0</v>
      </c>
      <c r="F279" s="27" t="e">
        <f t="shared" si="11"/>
        <v>#DIV/0!</v>
      </c>
    </row>
    <row r="280" spans="1:6" ht="19.5" customHeight="1" x14ac:dyDescent="0.25">
      <c r="A280" s="78" t="s">
        <v>33</v>
      </c>
      <c r="B280" s="80" t="s">
        <v>324</v>
      </c>
      <c r="C280" s="81" t="s">
        <v>21</v>
      </c>
      <c r="D280" s="27">
        <v>1208</v>
      </c>
      <c r="E280" s="27">
        <v>0</v>
      </c>
      <c r="F280" s="27">
        <f t="shared" si="11"/>
        <v>0</v>
      </c>
    </row>
    <row r="281" spans="1:6" ht="11.25" hidden="1" customHeight="1" x14ac:dyDescent="0.25">
      <c r="A281" s="115" t="s">
        <v>32</v>
      </c>
      <c r="B281" s="112" t="s">
        <v>205</v>
      </c>
      <c r="C281" s="81" t="s">
        <v>20</v>
      </c>
      <c r="D281" s="27"/>
      <c r="E281" s="27"/>
      <c r="F281" s="27" t="e">
        <f t="shared" si="11"/>
        <v>#DIV/0!</v>
      </c>
    </row>
    <row r="282" spans="1:6" ht="0.75" hidden="1" customHeight="1" x14ac:dyDescent="0.25">
      <c r="A282" s="116"/>
      <c r="B282" s="112"/>
      <c r="C282" s="81" t="s">
        <v>21</v>
      </c>
      <c r="D282" s="27"/>
      <c r="E282" s="27"/>
      <c r="F282" s="27" t="e">
        <f t="shared" si="11"/>
        <v>#DIV/0!</v>
      </c>
    </row>
    <row r="283" spans="1:6" ht="29.25" customHeight="1" x14ac:dyDescent="0.25">
      <c r="A283" s="117"/>
      <c r="B283" s="80" t="s">
        <v>243</v>
      </c>
      <c r="C283" s="81" t="s">
        <v>21</v>
      </c>
      <c r="D283" s="27">
        <v>203.8</v>
      </c>
      <c r="E283" s="27">
        <v>0</v>
      </c>
      <c r="F283" s="27">
        <f t="shared" si="11"/>
        <v>0</v>
      </c>
    </row>
    <row r="284" spans="1:6" ht="0.75" hidden="1" customHeight="1" x14ac:dyDescent="0.25">
      <c r="A284" s="79" t="s">
        <v>34</v>
      </c>
      <c r="B284" s="80"/>
      <c r="C284" s="81"/>
      <c r="D284" s="27"/>
      <c r="E284" s="27"/>
      <c r="F284" s="27" t="e">
        <f t="shared" si="11"/>
        <v>#DIV/0!</v>
      </c>
    </row>
    <row r="285" spans="1:6" ht="12.75" hidden="1" customHeight="1" x14ac:dyDescent="0.25">
      <c r="A285" s="79" t="s">
        <v>35</v>
      </c>
      <c r="B285" s="80"/>
      <c r="C285" s="81"/>
      <c r="D285" s="27"/>
      <c r="E285" s="27"/>
      <c r="F285" s="27" t="e">
        <f t="shared" si="11"/>
        <v>#DIV/0!</v>
      </c>
    </row>
    <row r="286" spans="1:6" hidden="1" x14ac:dyDescent="0.25">
      <c r="A286" s="79" t="s">
        <v>36</v>
      </c>
      <c r="B286" s="80"/>
      <c r="C286" s="81"/>
      <c r="D286" s="27"/>
      <c r="E286" s="27"/>
      <c r="F286" s="27" t="e">
        <f t="shared" si="11"/>
        <v>#DIV/0!</v>
      </c>
    </row>
    <row r="287" spans="1:6" ht="0.75" customHeight="1" x14ac:dyDescent="0.25">
      <c r="A287" s="111" t="s">
        <v>37</v>
      </c>
      <c r="B287" s="111" t="s">
        <v>160</v>
      </c>
      <c r="C287" s="81" t="s">
        <v>204</v>
      </c>
      <c r="D287" s="27"/>
      <c r="E287" s="27"/>
      <c r="F287" s="27" t="e">
        <f t="shared" si="11"/>
        <v>#DIV/0!</v>
      </c>
    </row>
    <row r="288" spans="1:6" ht="15" hidden="1" customHeight="1" x14ac:dyDescent="0.25">
      <c r="A288" s="111"/>
      <c r="B288" s="111"/>
      <c r="C288" s="81" t="s">
        <v>20</v>
      </c>
      <c r="D288" s="27"/>
      <c r="E288" s="27"/>
      <c r="F288" s="27" t="e">
        <f t="shared" ref="F288" si="12">E288/D288*100</f>
        <v>#DIV/0!</v>
      </c>
    </row>
    <row r="289" spans="1:6" ht="30.75" customHeight="1" x14ac:dyDescent="0.25">
      <c r="A289" s="111"/>
      <c r="B289" s="111"/>
      <c r="C289" s="81" t="s">
        <v>21</v>
      </c>
      <c r="D289" s="27">
        <v>363.6</v>
      </c>
      <c r="E289" s="27">
        <v>0</v>
      </c>
      <c r="F289" s="27">
        <f t="shared" si="11"/>
        <v>0</v>
      </c>
    </row>
    <row r="290" spans="1:6" hidden="1" x14ac:dyDescent="0.25">
      <c r="A290" s="79" t="s">
        <v>38</v>
      </c>
      <c r="B290" s="80"/>
      <c r="C290" s="81"/>
      <c r="D290" s="27">
        <v>0</v>
      </c>
      <c r="E290" s="27">
        <v>0</v>
      </c>
      <c r="F290" s="27" t="e">
        <f t="shared" si="11"/>
        <v>#DIV/0!</v>
      </c>
    </row>
    <row r="291" spans="1:6" ht="12.75" customHeight="1" x14ac:dyDescent="0.25">
      <c r="A291" s="121" t="s">
        <v>130</v>
      </c>
      <c r="B291" s="121"/>
      <c r="C291" s="33" t="s">
        <v>201</v>
      </c>
      <c r="D291" s="34">
        <f>D292+D293+D294</f>
        <v>1775.4</v>
      </c>
      <c r="E291" s="34">
        <f>E292+E293+E294</f>
        <v>0</v>
      </c>
      <c r="F291" s="34">
        <f>E291/D291*100</f>
        <v>0</v>
      </c>
    </row>
    <row r="292" spans="1:6" ht="12.75" customHeight="1" x14ac:dyDescent="0.25">
      <c r="A292" s="121"/>
      <c r="B292" s="121"/>
      <c r="C292" s="33" t="s">
        <v>204</v>
      </c>
      <c r="D292" s="34">
        <f>D287</f>
        <v>0</v>
      </c>
      <c r="E292" s="34">
        <f>E287</f>
        <v>0</v>
      </c>
      <c r="F292" s="34" t="e">
        <f t="shared" ref="F292:F294" si="13">E292/D292*100</f>
        <v>#DIV/0!</v>
      </c>
    </row>
    <row r="293" spans="1:6" x14ac:dyDescent="0.25">
      <c r="A293" s="121"/>
      <c r="B293" s="121"/>
      <c r="C293" s="33" t="s">
        <v>20</v>
      </c>
      <c r="D293" s="34">
        <f>D281+D288</f>
        <v>0</v>
      </c>
      <c r="E293" s="34">
        <f>E281+E288</f>
        <v>0</v>
      </c>
      <c r="F293" s="34" t="e">
        <f t="shared" si="13"/>
        <v>#DIV/0!</v>
      </c>
    </row>
    <row r="294" spans="1:6" x14ac:dyDescent="0.25">
      <c r="A294" s="121"/>
      <c r="B294" s="121"/>
      <c r="C294" s="33" t="s">
        <v>21</v>
      </c>
      <c r="D294" s="34">
        <f>D280+D283+D289</f>
        <v>1775.4</v>
      </c>
      <c r="E294" s="34">
        <f>E280+E283+E289</f>
        <v>0</v>
      </c>
      <c r="F294" s="34">
        <f t="shared" si="13"/>
        <v>0</v>
      </c>
    </row>
    <row r="295" spans="1:6" ht="12" customHeight="1" x14ac:dyDescent="0.25">
      <c r="A295" s="113" t="s">
        <v>83</v>
      </c>
      <c r="B295" s="113"/>
      <c r="C295" s="113"/>
      <c r="D295" s="113"/>
      <c r="E295" s="113"/>
      <c r="F295" s="113"/>
    </row>
    <row r="296" spans="1:6" ht="26.25" customHeight="1" x14ac:dyDescent="0.25">
      <c r="A296" s="79" t="s">
        <v>27</v>
      </c>
      <c r="B296" s="80" t="s">
        <v>75</v>
      </c>
      <c r="C296" s="81" t="s">
        <v>21</v>
      </c>
      <c r="D296" s="27">
        <v>60</v>
      </c>
      <c r="E296" s="27">
        <v>8</v>
      </c>
      <c r="F296" s="27">
        <f t="shared" ref="F296:F306" si="14">E296/D296*100</f>
        <v>13.333333333333334</v>
      </c>
    </row>
    <row r="297" spans="1:6" ht="27" customHeight="1" x14ac:dyDescent="0.25">
      <c r="A297" s="79" t="s">
        <v>28</v>
      </c>
      <c r="B297" s="80" t="s">
        <v>93</v>
      </c>
      <c r="C297" s="81" t="s">
        <v>21</v>
      </c>
      <c r="D297" s="27">
        <v>60</v>
      </c>
      <c r="E297" s="27">
        <v>2.5</v>
      </c>
      <c r="F297" s="27">
        <f t="shared" si="14"/>
        <v>4.1666666666666661</v>
      </c>
    </row>
    <row r="298" spans="1:6" ht="24.75" customHeight="1" x14ac:dyDescent="0.25">
      <c r="A298" s="79" t="s">
        <v>29</v>
      </c>
      <c r="B298" s="80" t="s">
        <v>104</v>
      </c>
      <c r="C298" s="81" t="s">
        <v>21</v>
      </c>
      <c r="D298" s="27">
        <v>190.7</v>
      </c>
      <c r="E298" s="27">
        <v>0</v>
      </c>
      <c r="F298" s="27">
        <f t="shared" si="14"/>
        <v>0</v>
      </c>
    </row>
    <row r="299" spans="1:6" ht="24" customHeight="1" x14ac:dyDescent="0.25">
      <c r="A299" s="79" t="s">
        <v>33</v>
      </c>
      <c r="B299" s="80" t="s">
        <v>320</v>
      </c>
      <c r="C299" s="81" t="s">
        <v>21</v>
      </c>
      <c r="D299" s="27">
        <v>120</v>
      </c>
      <c r="E299" s="27">
        <v>118.8</v>
      </c>
      <c r="F299" s="27">
        <f t="shared" si="14"/>
        <v>99</v>
      </c>
    </row>
    <row r="300" spans="1:6" ht="26.25" customHeight="1" x14ac:dyDescent="0.25">
      <c r="A300" s="79" t="s">
        <v>30</v>
      </c>
      <c r="B300" s="80" t="s">
        <v>347</v>
      </c>
      <c r="C300" s="81" t="s">
        <v>21</v>
      </c>
      <c r="D300" s="82">
        <v>45.4</v>
      </c>
      <c r="E300" s="27">
        <v>0</v>
      </c>
      <c r="F300" s="27">
        <f t="shared" si="14"/>
        <v>0</v>
      </c>
    </row>
    <row r="301" spans="1:6" ht="26.25" customHeight="1" x14ac:dyDescent="0.25">
      <c r="A301" s="79" t="s">
        <v>31</v>
      </c>
      <c r="B301" s="80" t="s">
        <v>59</v>
      </c>
      <c r="C301" s="81" t="s">
        <v>21</v>
      </c>
      <c r="D301" s="27">
        <v>23.4</v>
      </c>
      <c r="E301" s="27">
        <v>0</v>
      </c>
      <c r="F301" s="27">
        <f t="shared" si="14"/>
        <v>0</v>
      </c>
    </row>
    <row r="302" spans="1:6" ht="26.25" customHeight="1" x14ac:dyDescent="0.25">
      <c r="A302" s="79" t="s">
        <v>34</v>
      </c>
      <c r="B302" s="80" t="s">
        <v>124</v>
      </c>
      <c r="C302" s="81" t="s">
        <v>21</v>
      </c>
      <c r="D302" s="27">
        <v>83.8</v>
      </c>
      <c r="E302" s="27">
        <v>0</v>
      </c>
      <c r="F302" s="27">
        <f t="shared" si="14"/>
        <v>0</v>
      </c>
    </row>
    <row r="303" spans="1:6" ht="24.75" customHeight="1" x14ac:dyDescent="0.25">
      <c r="A303" s="79" t="s">
        <v>35</v>
      </c>
      <c r="B303" s="80" t="s">
        <v>293</v>
      </c>
      <c r="C303" s="81" t="s">
        <v>21</v>
      </c>
      <c r="D303" s="27">
        <v>125.3</v>
      </c>
      <c r="E303" s="27">
        <v>0</v>
      </c>
      <c r="F303" s="27">
        <f t="shared" si="14"/>
        <v>0</v>
      </c>
    </row>
    <row r="304" spans="1:6" ht="25.5" customHeight="1" x14ac:dyDescent="0.25">
      <c r="A304" s="79" t="s">
        <v>36</v>
      </c>
      <c r="B304" s="80" t="s">
        <v>152</v>
      </c>
      <c r="C304" s="81" t="s">
        <v>21</v>
      </c>
      <c r="D304" s="27">
        <v>337</v>
      </c>
      <c r="E304" s="27">
        <v>337</v>
      </c>
      <c r="F304" s="27">
        <f t="shared" si="14"/>
        <v>100</v>
      </c>
    </row>
    <row r="305" spans="1:6" ht="25.5" customHeight="1" x14ac:dyDescent="0.25">
      <c r="A305" s="79" t="s">
        <v>37</v>
      </c>
      <c r="B305" s="80" t="s">
        <v>181</v>
      </c>
      <c r="C305" s="81" t="s">
        <v>21</v>
      </c>
      <c r="D305" s="27">
        <v>3953.5</v>
      </c>
      <c r="E305" s="27">
        <v>594.70000000000005</v>
      </c>
      <c r="F305" s="27">
        <f t="shared" si="14"/>
        <v>15.042367522448464</v>
      </c>
    </row>
    <row r="306" spans="1:6" ht="37.5" customHeight="1" x14ac:dyDescent="0.25">
      <c r="A306" s="79" t="s">
        <v>38</v>
      </c>
      <c r="B306" s="80" t="s">
        <v>269</v>
      </c>
      <c r="C306" s="81" t="s">
        <v>21</v>
      </c>
      <c r="D306" s="27">
        <v>125.6</v>
      </c>
      <c r="E306" s="27">
        <v>45.6</v>
      </c>
      <c r="F306" s="27">
        <f t="shared" si="14"/>
        <v>36.305732484076437</v>
      </c>
    </row>
    <row r="307" spans="1:6" ht="12" customHeight="1" x14ac:dyDescent="0.25">
      <c r="A307" s="121" t="s">
        <v>130</v>
      </c>
      <c r="B307" s="121"/>
      <c r="C307" s="33" t="s">
        <v>201</v>
      </c>
      <c r="D307" s="34">
        <f>SUM(D296:D306)</f>
        <v>5124.7000000000007</v>
      </c>
      <c r="E307" s="34">
        <f>SUM(E296:E306)</f>
        <v>1106.5999999999999</v>
      </c>
      <c r="F307" s="34">
        <f>E307/D307*100</f>
        <v>21.593459129314883</v>
      </c>
    </row>
    <row r="308" spans="1:6" x14ac:dyDescent="0.25">
      <c r="A308" s="121"/>
      <c r="B308" s="121"/>
      <c r="C308" s="33" t="s">
        <v>21</v>
      </c>
      <c r="D308" s="34">
        <f>D296+D297+D298+D299+D300+D301+D302+D303+D304+D305+D306</f>
        <v>5124.7000000000007</v>
      </c>
      <c r="E308" s="34">
        <f>E296+E297+E298+E299+E300+E301+E302+E303+E304+E305+E306</f>
        <v>1106.5999999999999</v>
      </c>
      <c r="F308" s="34">
        <f>E308/D308*100</f>
        <v>21.593459129314883</v>
      </c>
    </row>
    <row r="309" spans="1:6" x14ac:dyDescent="0.25">
      <c r="A309" s="113" t="s">
        <v>220</v>
      </c>
      <c r="B309" s="113"/>
      <c r="C309" s="113"/>
      <c r="D309" s="113"/>
      <c r="E309" s="113"/>
      <c r="F309" s="113"/>
    </row>
    <row r="310" spans="1:6" x14ac:dyDescent="0.25">
      <c r="A310" s="111" t="s">
        <v>27</v>
      </c>
      <c r="B310" s="112" t="s">
        <v>188</v>
      </c>
      <c r="C310" s="81" t="s">
        <v>20</v>
      </c>
      <c r="D310" s="27">
        <v>2291.1</v>
      </c>
      <c r="E310" s="27">
        <v>567.70000000000005</v>
      </c>
      <c r="F310" s="27">
        <f t="shared" si="11"/>
        <v>24.778490681332112</v>
      </c>
    </row>
    <row r="311" spans="1:6" ht="13.5" customHeight="1" x14ac:dyDescent="0.25">
      <c r="A311" s="111"/>
      <c r="B311" s="112"/>
      <c r="C311" s="81" t="s">
        <v>21</v>
      </c>
      <c r="D311" s="27">
        <v>3144.9</v>
      </c>
      <c r="E311" s="27">
        <v>750.3</v>
      </c>
      <c r="F311" s="27">
        <f t="shared" si="11"/>
        <v>23.8576743298674</v>
      </c>
    </row>
    <row r="312" spans="1:6" ht="25.5" customHeight="1" x14ac:dyDescent="0.25">
      <c r="A312" s="111"/>
      <c r="B312" s="80" t="s">
        <v>76</v>
      </c>
      <c r="C312" s="81" t="s">
        <v>21</v>
      </c>
      <c r="D312" s="27"/>
      <c r="E312" s="27"/>
      <c r="F312" s="27" t="e">
        <f t="shared" si="11"/>
        <v>#DIV/0!</v>
      </c>
    </row>
    <row r="313" spans="1:6" ht="37.5" customHeight="1" x14ac:dyDescent="0.25">
      <c r="A313" s="111"/>
      <c r="B313" s="80" t="s">
        <v>71</v>
      </c>
      <c r="C313" s="81" t="s">
        <v>21</v>
      </c>
      <c r="D313" s="27">
        <v>190</v>
      </c>
      <c r="E313" s="27">
        <v>0</v>
      </c>
      <c r="F313" s="27">
        <f t="shared" si="11"/>
        <v>0</v>
      </c>
    </row>
    <row r="314" spans="1:6" ht="27" customHeight="1" x14ac:dyDescent="0.25">
      <c r="A314" s="111"/>
      <c r="B314" s="80" t="s">
        <v>82</v>
      </c>
      <c r="C314" s="81" t="s">
        <v>21</v>
      </c>
      <c r="D314" s="27">
        <v>50</v>
      </c>
      <c r="E314" s="27">
        <v>0</v>
      </c>
      <c r="F314" s="27">
        <f t="shared" si="11"/>
        <v>0</v>
      </c>
    </row>
    <row r="315" spans="1:6" ht="12.75" customHeight="1" x14ac:dyDescent="0.25">
      <c r="A315" s="114" t="s">
        <v>28</v>
      </c>
      <c r="B315" s="112" t="s">
        <v>206</v>
      </c>
      <c r="C315" s="81" t="s">
        <v>20</v>
      </c>
      <c r="D315" s="27">
        <v>4762.1000000000004</v>
      </c>
      <c r="E315" s="27">
        <v>1115.52</v>
      </c>
      <c r="F315" s="27">
        <f t="shared" ref="F315:F317" si="15">E315/D315*100</f>
        <v>23.424959576657358</v>
      </c>
    </row>
    <row r="316" spans="1:6" ht="12.75" customHeight="1" x14ac:dyDescent="0.25">
      <c r="A316" s="114"/>
      <c r="B316" s="112"/>
      <c r="C316" s="81" t="s">
        <v>21</v>
      </c>
      <c r="D316" s="27">
        <v>12435.3</v>
      </c>
      <c r="E316" s="27">
        <v>3426.6</v>
      </c>
      <c r="F316" s="27">
        <f t="shared" si="15"/>
        <v>27.55542688958047</v>
      </c>
    </row>
    <row r="317" spans="1:6" ht="13.5" hidden="1" customHeight="1" x14ac:dyDescent="0.25">
      <c r="A317" s="114"/>
      <c r="B317" s="111" t="s">
        <v>94</v>
      </c>
      <c r="C317" s="81" t="s">
        <v>20</v>
      </c>
      <c r="D317" s="27"/>
      <c r="E317" s="27"/>
      <c r="F317" s="27" t="e">
        <f t="shared" si="15"/>
        <v>#DIV/0!</v>
      </c>
    </row>
    <row r="318" spans="1:6" ht="12.75" hidden="1" customHeight="1" x14ac:dyDescent="0.25">
      <c r="A318" s="114"/>
      <c r="B318" s="111"/>
      <c r="C318" s="81" t="s">
        <v>21</v>
      </c>
      <c r="D318" s="27"/>
      <c r="E318" s="27"/>
      <c r="F318" s="27" t="e">
        <f t="shared" si="11"/>
        <v>#DIV/0!</v>
      </c>
    </row>
    <row r="319" spans="1:6" x14ac:dyDescent="0.25">
      <c r="A319" s="111" t="s">
        <v>29</v>
      </c>
      <c r="B319" s="112" t="s">
        <v>249</v>
      </c>
      <c r="C319" s="81" t="s">
        <v>20</v>
      </c>
      <c r="D319" s="27">
        <v>2837</v>
      </c>
      <c r="E319" s="27">
        <v>646.1</v>
      </c>
      <c r="F319" s="27">
        <f t="shared" si="11"/>
        <v>22.774057102573142</v>
      </c>
    </row>
    <row r="320" spans="1:6" ht="12" customHeight="1" x14ac:dyDescent="0.25">
      <c r="A320" s="111"/>
      <c r="B320" s="112"/>
      <c r="C320" s="81" t="s">
        <v>21</v>
      </c>
      <c r="D320" s="27">
        <v>981.2</v>
      </c>
      <c r="E320" s="27">
        <v>223.5</v>
      </c>
      <c r="F320" s="27">
        <f t="shared" si="11"/>
        <v>22.778230737871993</v>
      </c>
    </row>
    <row r="321" spans="1:6" ht="25.5" customHeight="1" x14ac:dyDescent="0.25">
      <c r="A321" s="111"/>
      <c r="B321" s="80" t="s">
        <v>100</v>
      </c>
      <c r="C321" s="81" t="s">
        <v>21</v>
      </c>
      <c r="D321" s="27">
        <v>3358.3</v>
      </c>
      <c r="E321" s="27">
        <v>584</v>
      </c>
      <c r="F321" s="27">
        <f t="shared" si="11"/>
        <v>17.38975076675699</v>
      </c>
    </row>
    <row r="322" spans="1:6" ht="63" customHeight="1" x14ac:dyDescent="0.25">
      <c r="A322" s="111"/>
      <c r="B322" s="36" t="s">
        <v>107</v>
      </c>
      <c r="C322" s="81" t="s">
        <v>21</v>
      </c>
      <c r="D322" s="27">
        <v>110</v>
      </c>
      <c r="E322" s="27">
        <v>0</v>
      </c>
      <c r="F322" s="27">
        <f t="shared" si="11"/>
        <v>0</v>
      </c>
    </row>
    <row r="323" spans="1:6" ht="12" customHeight="1" x14ac:dyDescent="0.25">
      <c r="A323" s="115" t="s">
        <v>33</v>
      </c>
      <c r="B323" s="112" t="s">
        <v>303</v>
      </c>
      <c r="C323" s="81" t="s">
        <v>20</v>
      </c>
      <c r="D323" s="27">
        <v>4012.9</v>
      </c>
      <c r="E323" s="27">
        <v>905.7</v>
      </c>
      <c r="F323" s="27">
        <f t="shared" si="11"/>
        <v>22.569712676617907</v>
      </c>
    </row>
    <row r="324" spans="1:6" ht="13.5" customHeight="1" x14ac:dyDescent="0.25">
      <c r="A324" s="116"/>
      <c r="B324" s="112"/>
      <c r="C324" s="81" t="s">
        <v>21</v>
      </c>
      <c r="D324" s="27">
        <v>7848.9</v>
      </c>
      <c r="E324" s="27">
        <v>1510</v>
      </c>
      <c r="F324" s="27">
        <f t="shared" si="11"/>
        <v>19.238364611601629</v>
      </c>
    </row>
    <row r="325" spans="1:6" ht="25.5" hidden="1" customHeight="1" x14ac:dyDescent="0.25">
      <c r="A325" s="116"/>
      <c r="B325" s="80" t="s">
        <v>302</v>
      </c>
      <c r="C325" s="81" t="s">
        <v>21</v>
      </c>
      <c r="D325" s="27"/>
      <c r="E325" s="27"/>
      <c r="F325" s="27" t="e">
        <f t="shared" si="11"/>
        <v>#DIV/0!</v>
      </c>
    </row>
    <row r="326" spans="1:6" ht="38.25" customHeight="1" x14ac:dyDescent="0.25">
      <c r="A326" s="117"/>
      <c r="B326" s="36" t="s">
        <v>325</v>
      </c>
      <c r="C326" s="81" t="s">
        <v>21</v>
      </c>
      <c r="D326" s="27">
        <v>150</v>
      </c>
      <c r="E326" s="27">
        <v>0</v>
      </c>
      <c r="F326" s="27">
        <f t="shared" si="11"/>
        <v>0</v>
      </c>
    </row>
    <row r="327" spans="1:6" ht="12.75" customHeight="1" x14ac:dyDescent="0.25">
      <c r="A327" s="111" t="s">
        <v>30</v>
      </c>
      <c r="B327" s="112" t="s">
        <v>215</v>
      </c>
      <c r="C327" s="81" t="s">
        <v>20</v>
      </c>
      <c r="D327" s="82">
        <v>3713.7</v>
      </c>
      <c r="E327" s="27">
        <v>694.8</v>
      </c>
      <c r="F327" s="27">
        <f t="shared" ref="F327:F328" si="16">E327/D327*100</f>
        <v>18.709104127958639</v>
      </c>
    </row>
    <row r="328" spans="1:6" ht="13.5" customHeight="1" x14ac:dyDescent="0.25">
      <c r="A328" s="111"/>
      <c r="B328" s="112"/>
      <c r="C328" s="81" t="s">
        <v>21</v>
      </c>
      <c r="D328" s="82">
        <v>1064.2</v>
      </c>
      <c r="E328" s="27">
        <v>205.2</v>
      </c>
      <c r="F328" s="27">
        <f t="shared" si="16"/>
        <v>19.282089832738205</v>
      </c>
    </row>
    <row r="329" spans="1:6" ht="24.75" customHeight="1" x14ac:dyDescent="0.25">
      <c r="A329" s="111"/>
      <c r="B329" s="80" t="s">
        <v>348</v>
      </c>
      <c r="C329" s="81" t="s">
        <v>21</v>
      </c>
      <c r="D329" s="82">
        <f>4882.7+51.3</f>
        <v>4934</v>
      </c>
      <c r="E329" s="27">
        <f>1192+10</f>
        <v>1202</v>
      </c>
      <c r="F329" s="27">
        <f>E329/D329*100</f>
        <v>24.361572760437777</v>
      </c>
    </row>
    <row r="330" spans="1:6" x14ac:dyDescent="0.25">
      <c r="A330" s="111"/>
      <c r="B330" s="112" t="s">
        <v>349</v>
      </c>
      <c r="C330" s="81" t="s">
        <v>20</v>
      </c>
      <c r="D330" s="82">
        <v>297</v>
      </c>
      <c r="E330" s="27">
        <v>34.6</v>
      </c>
      <c r="F330" s="27">
        <f t="shared" si="11"/>
        <v>11.649831649831651</v>
      </c>
    </row>
    <row r="331" spans="1:6" ht="27" customHeight="1" x14ac:dyDescent="0.25">
      <c r="A331" s="111"/>
      <c r="B331" s="112"/>
      <c r="C331" s="81" t="s">
        <v>21</v>
      </c>
      <c r="D331" s="82">
        <v>118.5</v>
      </c>
      <c r="E331" s="27">
        <v>10.3</v>
      </c>
      <c r="F331" s="27">
        <f t="shared" si="11"/>
        <v>8.6919831223628705</v>
      </c>
    </row>
    <row r="332" spans="1:6" ht="48.75" customHeight="1" x14ac:dyDescent="0.25">
      <c r="A332" s="111"/>
      <c r="B332" s="80" t="s">
        <v>350</v>
      </c>
      <c r="C332" s="81" t="s">
        <v>21</v>
      </c>
      <c r="D332" s="82">
        <v>99</v>
      </c>
      <c r="E332" s="27">
        <v>0</v>
      </c>
      <c r="F332" s="27">
        <f t="shared" si="11"/>
        <v>0</v>
      </c>
    </row>
    <row r="333" spans="1:6" ht="14.25" customHeight="1" x14ac:dyDescent="0.25">
      <c r="A333" s="111" t="s">
        <v>31</v>
      </c>
      <c r="B333" s="112" t="s">
        <v>207</v>
      </c>
      <c r="C333" s="81" t="s">
        <v>20</v>
      </c>
      <c r="D333" s="27">
        <v>3936.2</v>
      </c>
      <c r="E333" s="27">
        <v>984.1</v>
      </c>
      <c r="F333" s="27">
        <f t="shared" si="11"/>
        <v>25.001270260657488</v>
      </c>
    </row>
    <row r="334" spans="1:6" ht="12.75" customHeight="1" x14ac:dyDescent="0.25">
      <c r="A334" s="111"/>
      <c r="B334" s="112"/>
      <c r="C334" s="81" t="s">
        <v>21</v>
      </c>
      <c r="D334" s="27">
        <v>1029.3</v>
      </c>
      <c r="E334" s="27">
        <v>256.89999999999998</v>
      </c>
      <c r="F334" s="27">
        <f t="shared" si="11"/>
        <v>24.958709802778586</v>
      </c>
    </row>
    <row r="335" spans="1:6" ht="14.25" hidden="1" customHeight="1" x14ac:dyDescent="0.25">
      <c r="A335" s="111"/>
      <c r="B335" s="112" t="s">
        <v>39</v>
      </c>
      <c r="C335" s="81" t="s">
        <v>20</v>
      </c>
      <c r="D335" s="27"/>
      <c r="E335" s="27"/>
      <c r="F335" s="27" t="e">
        <f t="shared" ref="F335:F336" si="17">E335/D335*100</f>
        <v>#DIV/0!</v>
      </c>
    </row>
    <row r="336" spans="1:6" ht="27.75" customHeight="1" x14ac:dyDescent="0.25">
      <c r="A336" s="111"/>
      <c r="B336" s="112"/>
      <c r="C336" s="81" t="s">
        <v>21</v>
      </c>
      <c r="D336" s="27">
        <f>4200.1+70+36+29.9</f>
        <v>4336</v>
      </c>
      <c r="E336" s="27">
        <f>1223.5+5.4</f>
        <v>1228.9000000000001</v>
      </c>
      <c r="F336" s="27">
        <f t="shared" si="17"/>
        <v>28.341789667896684</v>
      </c>
    </row>
    <row r="337" spans="1:6" ht="38.25" customHeight="1" x14ac:dyDescent="0.25">
      <c r="A337" s="111"/>
      <c r="B337" s="80" t="s">
        <v>192</v>
      </c>
      <c r="C337" s="81" t="s">
        <v>21</v>
      </c>
      <c r="D337" s="27">
        <v>250</v>
      </c>
      <c r="E337" s="27">
        <v>0</v>
      </c>
      <c r="F337" s="27">
        <f t="shared" si="11"/>
        <v>0</v>
      </c>
    </row>
    <row r="338" spans="1:6" x14ac:dyDescent="0.25">
      <c r="A338" s="111" t="s">
        <v>32</v>
      </c>
      <c r="B338" s="112" t="s">
        <v>208</v>
      </c>
      <c r="C338" s="81" t="s">
        <v>20</v>
      </c>
      <c r="D338" s="27">
        <v>5563.1</v>
      </c>
      <c r="E338" s="27">
        <v>1353.3</v>
      </c>
      <c r="F338" s="27">
        <f t="shared" ref="F338:F340" si="18">E338/D338*100</f>
        <v>24.326364796606207</v>
      </c>
    </row>
    <row r="339" spans="1:6" ht="14.25" customHeight="1" x14ac:dyDescent="0.25">
      <c r="A339" s="111"/>
      <c r="B339" s="112"/>
      <c r="C339" s="81" t="s">
        <v>21</v>
      </c>
      <c r="D339" s="27">
        <v>7929.4</v>
      </c>
      <c r="E339" s="27">
        <v>1715.7</v>
      </c>
      <c r="F339" s="27">
        <f t="shared" si="18"/>
        <v>21.637198274774892</v>
      </c>
    </row>
    <row r="340" spans="1:6" ht="27.75" customHeight="1" x14ac:dyDescent="0.25">
      <c r="A340" s="111"/>
      <c r="B340" s="80" t="s">
        <v>245</v>
      </c>
      <c r="C340" s="81" t="s">
        <v>21</v>
      </c>
      <c r="D340" s="27">
        <v>100</v>
      </c>
      <c r="E340" s="27">
        <v>6</v>
      </c>
      <c r="F340" s="27">
        <f t="shared" si="18"/>
        <v>6</v>
      </c>
    </row>
    <row r="341" spans="1:6" hidden="1" x14ac:dyDescent="0.25">
      <c r="A341" s="111"/>
      <c r="B341" s="112" t="s">
        <v>113</v>
      </c>
      <c r="C341" s="81" t="s">
        <v>20</v>
      </c>
      <c r="D341" s="27"/>
      <c r="E341" s="27"/>
      <c r="F341" s="27" t="e">
        <f>E341/D341*100</f>
        <v>#DIV/0!</v>
      </c>
    </row>
    <row r="342" spans="1:6" ht="15" hidden="1" customHeight="1" x14ac:dyDescent="0.25">
      <c r="A342" s="111"/>
      <c r="B342" s="112"/>
      <c r="C342" s="81" t="s">
        <v>21</v>
      </c>
      <c r="D342" s="27"/>
      <c r="E342" s="27"/>
      <c r="F342" s="27" t="e">
        <f>E342/D342*100</f>
        <v>#DIV/0!</v>
      </c>
    </row>
    <row r="343" spans="1:6" ht="12.75" customHeight="1" x14ac:dyDescent="0.25">
      <c r="A343" s="111" t="s">
        <v>34</v>
      </c>
      <c r="B343" s="112" t="s">
        <v>193</v>
      </c>
      <c r="C343" s="81" t="s">
        <v>20</v>
      </c>
      <c r="D343" s="27">
        <v>3457.5</v>
      </c>
      <c r="E343" s="27">
        <v>886.5</v>
      </c>
      <c r="F343" s="27">
        <f t="shared" si="11"/>
        <v>25.639913232104121</v>
      </c>
    </row>
    <row r="344" spans="1:6" ht="12" customHeight="1" x14ac:dyDescent="0.25">
      <c r="A344" s="111"/>
      <c r="B344" s="112"/>
      <c r="C344" s="81" t="s">
        <v>21</v>
      </c>
      <c r="D344" s="27">
        <v>1590</v>
      </c>
      <c r="E344" s="27">
        <v>375.1</v>
      </c>
      <c r="F344" s="27">
        <f t="shared" si="11"/>
        <v>23.591194968553459</v>
      </c>
    </row>
    <row r="345" spans="1:6" ht="24" customHeight="1" x14ac:dyDescent="0.25">
      <c r="A345" s="111"/>
      <c r="B345" s="80" t="s">
        <v>125</v>
      </c>
      <c r="C345" s="81" t="s">
        <v>21</v>
      </c>
      <c r="D345" s="27">
        <v>5330.1</v>
      </c>
      <c r="E345" s="27">
        <v>1100</v>
      </c>
      <c r="F345" s="27">
        <f t="shared" si="11"/>
        <v>20.637511491341627</v>
      </c>
    </row>
    <row r="346" spans="1:6" ht="37.5" customHeight="1" x14ac:dyDescent="0.25">
      <c r="A346" s="111"/>
      <c r="B346" s="80" t="s">
        <v>127</v>
      </c>
      <c r="C346" s="81" t="s">
        <v>21</v>
      </c>
      <c r="D346" s="27">
        <v>100</v>
      </c>
      <c r="E346" s="27">
        <v>0</v>
      </c>
      <c r="F346" s="27">
        <f t="shared" si="11"/>
        <v>0</v>
      </c>
    </row>
    <row r="347" spans="1:6" ht="11.25" hidden="1" customHeight="1" x14ac:dyDescent="0.25">
      <c r="A347" s="111" t="s">
        <v>35</v>
      </c>
      <c r="B347" s="112" t="s">
        <v>209</v>
      </c>
      <c r="C347" s="81" t="s">
        <v>204</v>
      </c>
      <c r="D347" s="27"/>
      <c r="E347" s="27"/>
      <c r="F347" s="27" t="e">
        <f t="shared" si="11"/>
        <v>#DIV/0!</v>
      </c>
    </row>
    <row r="348" spans="1:6" ht="12" customHeight="1" x14ac:dyDescent="0.25">
      <c r="A348" s="111"/>
      <c r="B348" s="112"/>
      <c r="C348" s="81" t="s">
        <v>20</v>
      </c>
      <c r="D348" s="27">
        <v>5841.9</v>
      </c>
      <c r="E348" s="27">
        <v>2048.4</v>
      </c>
      <c r="F348" s="27">
        <f t="shared" si="11"/>
        <v>35.063934678786012</v>
      </c>
    </row>
    <row r="349" spans="1:6" x14ac:dyDescent="0.25">
      <c r="A349" s="111"/>
      <c r="B349" s="112"/>
      <c r="C349" s="81" t="s">
        <v>21</v>
      </c>
      <c r="D349" s="27">
        <v>0</v>
      </c>
      <c r="E349" s="27">
        <v>0</v>
      </c>
      <c r="F349" s="27" t="e">
        <f>E349/D349*100</f>
        <v>#DIV/0!</v>
      </c>
    </row>
    <row r="350" spans="1:6" ht="25.5" customHeight="1" x14ac:dyDescent="0.25">
      <c r="A350" s="111"/>
      <c r="B350" s="80" t="s">
        <v>294</v>
      </c>
      <c r="C350" s="81" t="s">
        <v>21</v>
      </c>
      <c r="D350" s="27">
        <f>14754.5-D349</f>
        <v>14754.5</v>
      </c>
      <c r="E350" s="27">
        <f>3386.1-E349</f>
        <v>3386.1</v>
      </c>
      <c r="F350" s="27">
        <f>E350/D350*100</f>
        <v>22.949608593988273</v>
      </c>
    </row>
    <row r="351" spans="1:6" ht="48.75" customHeight="1" x14ac:dyDescent="0.25">
      <c r="A351" s="111"/>
      <c r="B351" s="80" t="s">
        <v>295</v>
      </c>
      <c r="C351" s="81" t="s">
        <v>21</v>
      </c>
      <c r="D351" s="27">
        <v>101</v>
      </c>
      <c r="E351" s="27">
        <v>0</v>
      </c>
      <c r="F351" s="27">
        <f t="shared" si="11"/>
        <v>0</v>
      </c>
    </row>
    <row r="352" spans="1:6" x14ac:dyDescent="0.25">
      <c r="A352" s="111" t="s">
        <v>36</v>
      </c>
      <c r="B352" s="112" t="s">
        <v>210</v>
      </c>
      <c r="C352" s="81" t="s">
        <v>20</v>
      </c>
      <c r="D352" s="27">
        <v>7058.9</v>
      </c>
      <c r="E352" s="27">
        <v>1764.7</v>
      </c>
      <c r="F352" s="27">
        <f t="shared" si="11"/>
        <v>24.9996458371701</v>
      </c>
    </row>
    <row r="353" spans="1:6" ht="14.25" customHeight="1" x14ac:dyDescent="0.25">
      <c r="A353" s="111"/>
      <c r="B353" s="112"/>
      <c r="C353" s="81" t="s">
        <v>21</v>
      </c>
      <c r="D353" s="27">
        <v>0</v>
      </c>
      <c r="E353" s="27">
        <v>0</v>
      </c>
      <c r="F353" s="27" t="e">
        <f t="shared" si="11"/>
        <v>#DIV/0!</v>
      </c>
    </row>
    <row r="354" spans="1:6" ht="25.5" customHeight="1" x14ac:dyDescent="0.25">
      <c r="A354" s="111"/>
      <c r="B354" s="80" t="s">
        <v>154</v>
      </c>
      <c r="C354" s="81" t="s">
        <v>21</v>
      </c>
      <c r="D354" s="27">
        <v>43058</v>
      </c>
      <c r="E354" s="27">
        <v>8657.2999999999993</v>
      </c>
      <c r="F354" s="27">
        <f t="shared" si="11"/>
        <v>20.106135909703191</v>
      </c>
    </row>
    <row r="355" spans="1:6" ht="36.75" customHeight="1" x14ac:dyDescent="0.25">
      <c r="A355" s="111"/>
      <c r="B355" s="80" t="s">
        <v>153</v>
      </c>
      <c r="C355" s="81" t="s">
        <v>21</v>
      </c>
      <c r="D355" s="27">
        <v>4609</v>
      </c>
      <c r="E355" s="27">
        <v>191.1</v>
      </c>
      <c r="F355" s="27">
        <f t="shared" si="11"/>
        <v>4.1462356259492292</v>
      </c>
    </row>
    <row r="356" spans="1:6" x14ac:dyDescent="0.25">
      <c r="A356" s="111" t="s">
        <v>37</v>
      </c>
      <c r="B356" s="112" t="s">
        <v>194</v>
      </c>
      <c r="C356" s="81" t="s">
        <v>20</v>
      </c>
      <c r="D356" s="27">
        <v>17811.7</v>
      </c>
      <c r="E356" s="27">
        <v>2870.2</v>
      </c>
      <c r="F356" s="27">
        <f t="shared" si="11"/>
        <v>16.114127230977392</v>
      </c>
    </row>
    <row r="357" spans="1:6" ht="25.5" customHeight="1" x14ac:dyDescent="0.25">
      <c r="A357" s="111"/>
      <c r="B357" s="112"/>
      <c r="C357" s="81" t="s">
        <v>21</v>
      </c>
      <c r="D357" s="27">
        <v>8881.4</v>
      </c>
      <c r="E357" s="27">
        <v>1431.3</v>
      </c>
      <c r="F357" s="27">
        <f t="shared" si="11"/>
        <v>16.115702479338843</v>
      </c>
    </row>
    <row r="358" spans="1:6" ht="20.25" customHeight="1" x14ac:dyDescent="0.25">
      <c r="A358" s="111"/>
      <c r="B358" s="112" t="s">
        <v>194</v>
      </c>
      <c r="C358" s="81" t="s">
        <v>20</v>
      </c>
      <c r="D358" s="27">
        <v>7789.3</v>
      </c>
      <c r="E358" s="27">
        <v>0</v>
      </c>
      <c r="F358" s="27">
        <f t="shared" si="11"/>
        <v>0</v>
      </c>
    </row>
    <row r="359" spans="1:6" ht="23.25" customHeight="1" x14ac:dyDescent="0.25">
      <c r="A359" s="111"/>
      <c r="B359" s="112"/>
      <c r="C359" s="81" t="s">
        <v>21</v>
      </c>
      <c r="D359" s="27">
        <v>770.4</v>
      </c>
      <c r="E359" s="27">
        <v>0</v>
      </c>
      <c r="F359" s="27">
        <f t="shared" si="11"/>
        <v>0</v>
      </c>
    </row>
    <row r="360" spans="1:6" ht="24.75" customHeight="1" x14ac:dyDescent="0.25">
      <c r="A360" s="111"/>
      <c r="B360" s="80" t="s">
        <v>182</v>
      </c>
      <c r="C360" s="81" t="s">
        <v>21</v>
      </c>
      <c r="D360" s="27">
        <v>16550.3</v>
      </c>
      <c r="E360" s="27">
        <v>3255.3</v>
      </c>
      <c r="F360" s="27">
        <f t="shared" si="11"/>
        <v>19.669129864715444</v>
      </c>
    </row>
    <row r="361" spans="1:6" ht="12" customHeight="1" x14ac:dyDescent="0.25">
      <c r="A361" s="111" t="s">
        <v>38</v>
      </c>
      <c r="B361" s="112" t="s">
        <v>270</v>
      </c>
      <c r="C361" s="81" t="s">
        <v>20</v>
      </c>
      <c r="D361" s="27">
        <v>3046.7</v>
      </c>
      <c r="E361" s="27">
        <v>761.7</v>
      </c>
      <c r="F361" s="27">
        <f t="shared" si="11"/>
        <v>25.000820559950114</v>
      </c>
    </row>
    <row r="362" spans="1:6" ht="25.5" customHeight="1" x14ac:dyDescent="0.25">
      <c r="A362" s="111"/>
      <c r="B362" s="112"/>
      <c r="C362" s="81" t="s">
        <v>21</v>
      </c>
      <c r="D362" s="27">
        <v>646.1</v>
      </c>
      <c r="E362" s="27">
        <v>85.8</v>
      </c>
      <c r="F362" s="27">
        <f t="shared" si="11"/>
        <v>13.279678068410462</v>
      </c>
    </row>
    <row r="363" spans="1:6" ht="26.25" customHeight="1" x14ac:dyDescent="0.25">
      <c r="A363" s="111"/>
      <c r="B363" s="80" t="s">
        <v>271</v>
      </c>
      <c r="C363" s="81" t="s">
        <v>21</v>
      </c>
      <c r="D363" s="27">
        <v>5320.8</v>
      </c>
      <c r="E363" s="27">
        <v>1239.2</v>
      </c>
      <c r="F363" s="27">
        <f t="shared" si="11"/>
        <v>23.289730867538715</v>
      </c>
    </row>
    <row r="364" spans="1:6" ht="24.75" customHeight="1" x14ac:dyDescent="0.25">
      <c r="A364" s="111"/>
      <c r="B364" s="80" t="s">
        <v>272</v>
      </c>
      <c r="C364" s="81" t="s">
        <v>21</v>
      </c>
      <c r="D364" s="27">
        <v>1199.7</v>
      </c>
      <c r="E364" s="27">
        <v>0</v>
      </c>
      <c r="F364" s="27">
        <f t="shared" si="11"/>
        <v>0</v>
      </c>
    </row>
    <row r="365" spans="1:6" ht="48.75" customHeight="1" x14ac:dyDescent="0.25">
      <c r="A365" s="111"/>
      <c r="B365" s="80" t="s">
        <v>273</v>
      </c>
      <c r="C365" s="81" t="s">
        <v>21</v>
      </c>
      <c r="D365" s="27">
        <v>15</v>
      </c>
      <c r="E365" s="27">
        <v>0</v>
      </c>
      <c r="F365" s="27">
        <f t="shared" si="11"/>
        <v>0</v>
      </c>
    </row>
    <row r="366" spans="1:6" ht="12" customHeight="1" x14ac:dyDescent="0.25">
      <c r="A366" s="121" t="s">
        <v>130</v>
      </c>
      <c r="B366" s="121"/>
      <c r="C366" s="33" t="s">
        <v>201</v>
      </c>
      <c r="D366" s="34">
        <f>SUM(D310:D365)</f>
        <v>223474.4</v>
      </c>
      <c r="E366" s="34">
        <f>SUM(E310:E365)</f>
        <v>45473.919999999991</v>
      </c>
      <c r="F366" s="34">
        <f>E366/D366*100</f>
        <v>20.348603687939196</v>
      </c>
    </row>
    <row r="367" spans="1:6" ht="13.5" customHeight="1" x14ac:dyDescent="0.25">
      <c r="A367" s="121"/>
      <c r="B367" s="121"/>
      <c r="C367" s="33" t="s">
        <v>204</v>
      </c>
      <c r="D367" s="34">
        <f>D347</f>
        <v>0</v>
      </c>
      <c r="E367" s="34">
        <f>E347</f>
        <v>0</v>
      </c>
      <c r="F367" s="34" t="e">
        <f t="shared" ref="F367:F369" si="19">E367/D367*100</f>
        <v>#DIV/0!</v>
      </c>
    </row>
    <row r="368" spans="1:6" x14ac:dyDescent="0.25">
      <c r="A368" s="121"/>
      <c r="B368" s="121"/>
      <c r="C368" s="33" t="s">
        <v>20</v>
      </c>
      <c r="D368" s="34">
        <f>D310+D315+D319+D323+D327+D330+D333+D338+D343+D348+D352+D356+D358+D361</f>
        <v>72419.100000000006</v>
      </c>
      <c r="E368" s="34">
        <f>E310+E315+E319+E323+E327+E330+E333+E338+E343+E348+E352+E356+E358+E361</f>
        <v>14633.320000000003</v>
      </c>
      <c r="F368" s="34">
        <f t="shared" si="19"/>
        <v>20.206437252050911</v>
      </c>
    </row>
    <row r="369" spans="1:6" x14ac:dyDescent="0.25">
      <c r="A369" s="121"/>
      <c r="B369" s="121"/>
      <c r="C369" s="33" t="s">
        <v>21</v>
      </c>
      <c r="D369" s="34">
        <f>D311+D313+D314+D316+D320+D321+D322+D324+D326+D328+D329+D331+D332+D334+D336+D337+D339+D340+D344+D345+D346+D349+D350+D351+D353+D354+D355+D357+D359+D360+D362+D363+D364+D365</f>
        <v>151055.29999999999</v>
      </c>
      <c r="E369" s="34">
        <f>E311+E313+E314+E316+E320+E321+E322+E324+E326+E328+E329+E331+E332+E334+E336+E337+E339+E340+E344+E345+E346+E349+E350+E351+E353+E354+E355+E357+E359+E360+E362+E363+E364+E365</f>
        <v>30840.6</v>
      </c>
      <c r="F369" s="34">
        <f t="shared" si="19"/>
        <v>20.416761278816434</v>
      </c>
    </row>
    <row r="370" spans="1:6" ht="12" customHeight="1" x14ac:dyDescent="0.25">
      <c r="A370" s="113" t="s">
        <v>221</v>
      </c>
      <c r="B370" s="113"/>
      <c r="C370" s="113"/>
      <c r="D370" s="113"/>
      <c r="E370" s="113"/>
      <c r="F370" s="113"/>
    </row>
    <row r="371" spans="1:6" ht="25.5" customHeight="1" x14ac:dyDescent="0.25">
      <c r="A371" s="79" t="s">
        <v>27</v>
      </c>
      <c r="B371" s="80" t="s">
        <v>74</v>
      </c>
      <c r="C371" s="81" t="s">
        <v>21</v>
      </c>
      <c r="D371" s="27">
        <v>100</v>
      </c>
      <c r="E371" s="27">
        <v>0</v>
      </c>
      <c r="F371" s="27">
        <f t="shared" ref="F371:F384" si="20">E371/D371*100</f>
        <v>0</v>
      </c>
    </row>
    <row r="372" spans="1:6" ht="24" customHeight="1" x14ac:dyDescent="0.25">
      <c r="A372" s="79" t="s">
        <v>28</v>
      </c>
      <c r="B372" s="80" t="s">
        <v>279</v>
      </c>
      <c r="C372" s="81" t="s">
        <v>21</v>
      </c>
      <c r="D372" s="27">
        <v>150</v>
      </c>
      <c r="E372" s="27">
        <v>18.190000000000001</v>
      </c>
      <c r="F372" s="27">
        <f t="shared" si="20"/>
        <v>12.126666666666667</v>
      </c>
    </row>
    <row r="373" spans="1:6" ht="26.25" customHeight="1" x14ac:dyDescent="0.25">
      <c r="A373" s="79" t="s">
        <v>29</v>
      </c>
      <c r="B373" s="80" t="s">
        <v>103</v>
      </c>
      <c r="C373" s="81" t="s">
        <v>21</v>
      </c>
      <c r="D373" s="27">
        <v>28</v>
      </c>
      <c r="E373" s="27">
        <v>10.6</v>
      </c>
      <c r="F373" s="27">
        <f t="shared" si="20"/>
        <v>37.857142857142854</v>
      </c>
    </row>
    <row r="374" spans="1:6" ht="28.5" customHeight="1" x14ac:dyDescent="0.25">
      <c r="A374" s="79" t="s">
        <v>33</v>
      </c>
      <c r="B374" s="80" t="s">
        <v>317</v>
      </c>
      <c r="C374" s="81" t="s">
        <v>21</v>
      </c>
      <c r="D374" s="27">
        <v>200</v>
      </c>
      <c r="E374" s="27">
        <v>9.6</v>
      </c>
      <c r="F374" s="27">
        <f t="shared" si="20"/>
        <v>4.8</v>
      </c>
    </row>
    <row r="375" spans="1:6" ht="0.75" hidden="1" customHeight="1" x14ac:dyDescent="0.25">
      <c r="A375" s="111" t="s">
        <v>30</v>
      </c>
      <c r="B375" s="112" t="s">
        <v>112</v>
      </c>
      <c r="C375" s="81" t="s">
        <v>20</v>
      </c>
      <c r="D375" s="82"/>
      <c r="E375" s="27"/>
      <c r="F375" s="27" t="e">
        <f t="shared" si="20"/>
        <v>#DIV/0!</v>
      </c>
    </row>
    <row r="376" spans="1:6" ht="14.25" hidden="1" customHeight="1" x14ac:dyDescent="0.25">
      <c r="A376" s="111"/>
      <c r="B376" s="112"/>
      <c r="C376" s="81" t="s">
        <v>21</v>
      </c>
      <c r="D376" s="82"/>
      <c r="E376" s="27"/>
      <c r="F376" s="27" t="e">
        <f t="shared" si="20"/>
        <v>#DIV/0!</v>
      </c>
    </row>
    <row r="377" spans="1:6" ht="25.5" customHeight="1" x14ac:dyDescent="0.25">
      <c r="A377" s="111"/>
      <c r="B377" s="80" t="s">
        <v>353</v>
      </c>
      <c r="C377" s="81" t="s">
        <v>21</v>
      </c>
      <c r="D377" s="82">
        <v>95.4</v>
      </c>
      <c r="E377" s="27">
        <v>0</v>
      </c>
      <c r="F377" s="27">
        <f t="shared" si="20"/>
        <v>0</v>
      </c>
    </row>
    <row r="378" spans="1:6" ht="27" customHeight="1" x14ac:dyDescent="0.25">
      <c r="A378" s="79" t="s">
        <v>31</v>
      </c>
      <c r="B378" s="80" t="s">
        <v>61</v>
      </c>
      <c r="C378" s="81" t="s">
        <v>21</v>
      </c>
      <c r="D378" s="27">
        <v>79.400000000000006</v>
      </c>
      <c r="E378" s="27">
        <v>34.799999999999997</v>
      </c>
      <c r="F378" s="27">
        <f t="shared" si="20"/>
        <v>43.82871536523929</v>
      </c>
    </row>
    <row r="379" spans="1:6" ht="26.25" customHeight="1" x14ac:dyDescent="0.25">
      <c r="A379" s="79" t="s">
        <v>32</v>
      </c>
      <c r="B379" s="80" t="s">
        <v>246</v>
      </c>
      <c r="C379" s="81" t="s">
        <v>21</v>
      </c>
      <c r="D379" s="27">
        <v>70</v>
      </c>
      <c r="E379" s="27">
        <v>0</v>
      </c>
      <c r="F379" s="27">
        <f t="shared" si="20"/>
        <v>0</v>
      </c>
    </row>
    <row r="380" spans="1:6" ht="24" customHeight="1" x14ac:dyDescent="0.25">
      <c r="A380" s="79" t="s">
        <v>34</v>
      </c>
      <c r="B380" s="80" t="s">
        <v>129</v>
      </c>
      <c r="C380" s="81" t="s">
        <v>21</v>
      </c>
      <c r="D380" s="27">
        <v>170</v>
      </c>
      <c r="E380" s="27">
        <v>20</v>
      </c>
      <c r="F380" s="27">
        <f t="shared" si="20"/>
        <v>11.76470588235294</v>
      </c>
    </row>
    <row r="381" spans="1:6" ht="35.25" customHeight="1" x14ac:dyDescent="0.25">
      <c r="A381" s="79" t="s">
        <v>35</v>
      </c>
      <c r="B381" s="80" t="s">
        <v>298</v>
      </c>
      <c r="C381" s="81" t="s">
        <v>21</v>
      </c>
      <c r="D381" s="27">
        <v>5791.4</v>
      </c>
      <c r="E381" s="27">
        <v>855.7</v>
      </c>
      <c r="F381" s="27">
        <f t="shared" si="20"/>
        <v>14.775356563179889</v>
      </c>
    </row>
    <row r="382" spans="1:6" ht="28.5" customHeight="1" x14ac:dyDescent="0.25">
      <c r="A382" s="79" t="s">
        <v>36</v>
      </c>
      <c r="B382" s="80" t="s">
        <v>158</v>
      </c>
      <c r="C382" s="81" t="s">
        <v>21</v>
      </c>
      <c r="D382" s="27">
        <v>22272.400000000001</v>
      </c>
      <c r="E382" s="27">
        <v>8500</v>
      </c>
      <c r="F382" s="27">
        <f t="shared" si="20"/>
        <v>38.163826080709754</v>
      </c>
    </row>
    <row r="383" spans="1:6" ht="24.75" customHeight="1" x14ac:dyDescent="0.25">
      <c r="A383" s="79" t="s">
        <v>37</v>
      </c>
      <c r="B383" s="80" t="s">
        <v>186</v>
      </c>
      <c r="C383" s="81" t="s">
        <v>21</v>
      </c>
      <c r="D383" s="27">
        <v>12070.3</v>
      </c>
      <c r="E383" s="27">
        <v>3101.8</v>
      </c>
      <c r="F383" s="27">
        <f t="shared" si="20"/>
        <v>25.697787130394445</v>
      </c>
    </row>
    <row r="384" spans="1:6" ht="26.25" customHeight="1" x14ac:dyDescent="0.25">
      <c r="A384" s="79" t="s">
        <v>38</v>
      </c>
      <c r="B384" s="80" t="s">
        <v>277</v>
      </c>
      <c r="C384" s="81" t="s">
        <v>21</v>
      </c>
      <c r="D384" s="27">
        <v>110.7</v>
      </c>
      <c r="E384" s="27">
        <v>0</v>
      </c>
      <c r="F384" s="27">
        <f t="shared" si="20"/>
        <v>0</v>
      </c>
    </row>
    <row r="385" spans="1:6" ht="12" customHeight="1" x14ac:dyDescent="0.25">
      <c r="A385" s="121" t="s">
        <v>130</v>
      </c>
      <c r="B385" s="121"/>
      <c r="C385" s="33" t="s">
        <v>201</v>
      </c>
      <c r="D385" s="34">
        <f>SUM(D371:D384)</f>
        <v>41137.599999999999</v>
      </c>
      <c r="E385" s="34">
        <f>SUM(E371:E384)</f>
        <v>12550.689999999999</v>
      </c>
      <c r="F385" s="34">
        <f>E385/D385*100</f>
        <v>30.509047683870715</v>
      </c>
    </row>
    <row r="386" spans="1:6" x14ac:dyDescent="0.25">
      <c r="A386" s="121"/>
      <c r="B386" s="121"/>
      <c r="C386" s="33" t="s">
        <v>20</v>
      </c>
      <c r="D386" s="34">
        <f>D375</f>
        <v>0</v>
      </c>
      <c r="E386" s="34">
        <f>E375</f>
        <v>0</v>
      </c>
      <c r="F386" s="34" t="e">
        <f t="shared" ref="F386:F387" si="21">E386/D386*100</f>
        <v>#DIV/0!</v>
      </c>
    </row>
    <row r="387" spans="1:6" x14ac:dyDescent="0.25">
      <c r="A387" s="121"/>
      <c r="B387" s="121"/>
      <c r="C387" s="33" t="s">
        <v>21</v>
      </c>
      <c r="D387" s="34">
        <f>D371+D372+D373+D374+D376+D377+D378+D379+D380+D381+D382+D383+D384</f>
        <v>41137.599999999999</v>
      </c>
      <c r="E387" s="34">
        <f>E371+E372+E373+E374+E376+E377+E378+E379+E380+E381+E382+E383+E384</f>
        <v>12550.689999999999</v>
      </c>
      <c r="F387" s="34">
        <f t="shared" si="21"/>
        <v>30.509047683870715</v>
      </c>
    </row>
    <row r="388" spans="1:6" ht="12" customHeight="1" x14ac:dyDescent="0.25">
      <c r="A388" s="113" t="s">
        <v>219</v>
      </c>
      <c r="B388" s="113"/>
      <c r="C388" s="113"/>
      <c r="D388" s="113"/>
      <c r="E388" s="113"/>
      <c r="F388" s="113"/>
    </row>
    <row r="389" spans="1:6" ht="38.25" customHeight="1" x14ac:dyDescent="0.25">
      <c r="A389" s="79" t="s">
        <v>27</v>
      </c>
      <c r="B389" s="80" t="s">
        <v>70</v>
      </c>
      <c r="C389" s="81" t="s">
        <v>21</v>
      </c>
      <c r="D389" s="27">
        <v>50</v>
      </c>
      <c r="E389" s="27">
        <v>6.5</v>
      </c>
      <c r="F389" s="27">
        <f t="shared" ref="F389:F400" si="22">E389/D389*100</f>
        <v>13</v>
      </c>
    </row>
    <row r="390" spans="1:6" ht="12" hidden="1" customHeight="1" x14ac:dyDescent="0.25">
      <c r="A390" s="79" t="s">
        <v>28</v>
      </c>
      <c r="B390" s="80"/>
      <c r="C390" s="81"/>
      <c r="D390" s="27"/>
      <c r="E390" s="27"/>
      <c r="F390" s="27" t="e">
        <f t="shared" si="22"/>
        <v>#DIV/0!</v>
      </c>
    </row>
    <row r="391" spans="1:6" ht="37.5" customHeight="1" x14ac:dyDescent="0.25">
      <c r="A391" s="79" t="s">
        <v>29</v>
      </c>
      <c r="B391" s="80" t="s">
        <v>250</v>
      </c>
      <c r="C391" s="81" t="s">
        <v>21</v>
      </c>
      <c r="D391" s="27">
        <v>50</v>
      </c>
      <c r="E391" s="27">
        <v>0</v>
      </c>
      <c r="F391" s="27">
        <f t="shared" si="22"/>
        <v>0</v>
      </c>
    </row>
    <row r="392" spans="1:6" ht="38.25" customHeight="1" x14ac:dyDescent="0.25">
      <c r="A392" s="79" t="s">
        <v>33</v>
      </c>
      <c r="B392" s="80" t="s">
        <v>319</v>
      </c>
      <c r="C392" s="81" t="s">
        <v>21</v>
      </c>
      <c r="D392" s="27">
        <v>50</v>
      </c>
      <c r="E392" s="27">
        <v>21.7</v>
      </c>
      <c r="F392" s="27">
        <f t="shared" si="22"/>
        <v>43.4</v>
      </c>
    </row>
    <row r="393" spans="1:6" ht="39" customHeight="1" x14ac:dyDescent="0.25">
      <c r="A393" s="79" t="s">
        <v>30</v>
      </c>
      <c r="B393" s="80" t="s">
        <v>351</v>
      </c>
      <c r="C393" s="81" t="s">
        <v>21</v>
      </c>
      <c r="D393" s="82">
        <v>68.5</v>
      </c>
      <c r="E393" s="27">
        <v>0</v>
      </c>
      <c r="F393" s="27">
        <f t="shared" si="22"/>
        <v>0</v>
      </c>
    </row>
    <row r="394" spans="1:6" ht="36.75" customHeight="1" x14ac:dyDescent="0.25">
      <c r="A394" s="79" t="s">
        <v>31</v>
      </c>
      <c r="B394" s="80" t="s">
        <v>45</v>
      </c>
      <c r="C394" s="81" t="s">
        <v>21</v>
      </c>
      <c r="D394" s="27">
        <v>498.1</v>
      </c>
      <c r="E394" s="27">
        <v>33</v>
      </c>
      <c r="F394" s="27">
        <f t="shared" si="22"/>
        <v>6.625175667536638</v>
      </c>
    </row>
    <row r="395" spans="1:6" hidden="1" x14ac:dyDescent="0.25">
      <c r="A395" s="79" t="s">
        <v>32</v>
      </c>
      <c r="B395" s="80"/>
      <c r="C395" s="81"/>
      <c r="D395" s="27"/>
      <c r="E395" s="27"/>
      <c r="F395" s="27" t="e">
        <f t="shared" si="22"/>
        <v>#DIV/0!</v>
      </c>
    </row>
    <row r="396" spans="1:6" ht="25.5" customHeight="1" x14ac:dyDescent="0.25">
      <c r="A396" s="79" t="s">
        <v>34</v>
      </c>
      <c r="B396" s="80" t="s">
        <v>280</v>
      </c>
      <c r="C396" s="81" t="s">
        <v>21</v>
      </c>
      <c r="D396" s="27">
        <v>100</v>
      </c>
      <c r="E396" s="27">
        <v>0</v>
      </c>
      <c r="F396" s="27">
        <f t="shared" si="22"/>
        <v>0</v>
      </c>
    </row>
    <row r="397" spans="1:6" ht="36.75" customHeight="1" x14ac:dyDescent="0.25">
      <c r="A397" s="79" t="s">
        <v>35</v>
      </c>
      <c r="B397" s="80" t="s">
        <v>288</v>
      </c>
      <c r="C397" s="81" t="s">
        <v>21</v>
      </c>
      <c r="D397" s="27">
        <v>279.5</v>
      </c>
      <c r="E397" s="27">
        <v>0</v>
      </c>
      <c r="F397" s="27">
        <f t="shared" si="22"/>
        <v>0</v>
      </c>
    </row>
    <row r="398" spans="1:6" ht="24.75" customHeight="1" x14ac:dyDescent="0.25">
      <c r="A398" s="79" t="s">
        <v>36</v>
      </c>
      <c r="B398" s="80" t="s">
        <v>159</v>
      </c>
      <c r="C398" s="81" t="s">
        <v>21</v>
      </c>
      <c r="D398" s="27">
        <v>350</v>
      </c>
      <c r="E398" s="27">
        <v>0</v>
      </c>
      <c r="F398" s="27">
        <f t="shared" si="22"/>
        <v>0</v>
      </c>
    </row>
    <row r="399" spans="1:6" ht="36.75" customHeight="1" x14ac:dyDescent="0.25">
      <c r="A399" s="79" t="s">
        <v>37</v>
      </c>
      <c r="B399" s="79" t="s">
        <v>185</v>
      </c>
      <c r="C399" s="81" t="s">
        <v>21</v>
      </c>
      <c r="D399" s="27">
        <v>399.7</v>
      </c>
      <c r="E399" s="27">
        <v>0</v>
      </c>
      <c r="F399" s="27">
        <f t="shared" si="22"/>
        <v>0</v>
      </c>
    </row>
    <row r="400" spans="1:6" ht="36.75" customHeight="1" x14ac:dyDescent="0.25">
      <c r="A400" s="79" t="s">
        <v>38</v>
      </c>
      <c r="B400" s="80" t="s">
        <v>276</v>
      </c>
      <c r="C400" s="81" t="s">
        <v>21</v>
      </c>
      <c r="D400" s="27">
        <v>75</v>
      </c>
      <c r="E400" s="27">
        <v>0</v>
      </c>
      <c r="F400" s="27">
        <f t="shared" si="22"/>
        <v>0</v>
      </c>
    </row>
    <row r="401" spans="1:6" ht="12" customHeight="1" x14ac:dyDescent="0.25">
      <c r="A401" s="121" t="s">
        <v>130</v>
      </c>
      <c r="B401" s="121"/>
      <c r="C401" s="33" t="s">
        <v>201</v>
      </c>
      <c r="D401" s="34">
        <f>SUM(D389:D400)</f>
        <v>1920.8</v>
      </c>
      <c r="E401" s="34">
        <f>SUM(E389:E400)</f>
        <v>61.2</v>
      </c>
      <c r="F401" s="34">
        <f>E401/D401*100</f>
        <v>3.1861724281549355</v>
      </c>
    </row>
    <row r="402" spans="1:6" x14ac:dyDescent="0.25">
      <c r="A402" s="121"/>
      <c r="B402" s="121"/>
      <c r="C402" s="33" t="s">
        <v>21</v>
      </c>
      <c r="D402" s="34">
        <f>D389+D390+D391+D392+D393+D394+D395+D396+D397+D398+D399+D400</f>
        <v>1920.8</v>
      </c>
      <c r="E402" s="34">
        <f>E389+E390+E391+E392+E393+E394+E395+E396+E397+E398+E399+E400</f>
        <v>61.2</v>
      </c>
      <c r="F402" s="34">
        <f>E402/D402*100</f>
        <v>3.1861724281549355</v>
      </c>
    </row>
    <row r="403" spans="1:6" ht="12" customHeight="1" x14ac:dyDescent="0.25">
      <c r="A403" s="113" t="s">
        <v>211</v>
      </c>
      <c r="B403" s="113"/>
      <c r="C403" s="113"/>
      <c r="D403" s="113"/>
      <c r="E403" s="113"/>
      <c r="F403" s="113"/>
    </row>
    <row r="404" spans="1:6" ht="13.5" hidden="1" customHeight="1" x14ac:dyDescent="0.25">
      <c r="A404" s="79" t="s">
        <v>27</v>
      </c>
      <c r="B404" s="80"/>
      <c r="C404" s="81"/>
      <c r="D404" s="27">
        <v>0</v>
      </c>
      <c r="E404" s="27">
        <v>0</v>
      </c>
      <c r="F404" s="27" t="e">
        <f t="shared" ref="F404:F416" si="23">E404/D404*100</f>
        <v>#DIV/0!</v>
      </c>
    </row>
    <row r="405" spans="1:6" ht="36.75" customHeight="1" x14ac:dyDescent="0.25">
      <c r="A405" s="79" t="s">
        <v>28</v>
      </c>
      <c r="B405" s="80" t="s">
        <v>92</v>
      </c>
      <c r="C405" s="81" t="s">
        <v>21</v>
      </c>
      <c r="D405" s="27">
        <v>30</v>
      </c>
      <c r="E405" s="27">
        <v>0</v>
      </c>
      <c r="F405" s="27">
        <f t="shared" si="23"/>
        <v>0</v>
      </c>
    </row>
    <row r="406" spans="1:6" ht="36.75" customHeight="1" x14ac:dyDescent="0.25">
      <c r="A406" s="79" t="s">
        <v>29</v>
      </c>
      <c r="B406" s="80" t="s">
        <v>108</v>
      </c>
      <c r="C406" s="81" t="s">
        <v>21</v>
      </c>
      <c r="D406" s="27">
        <v>15</v>
      </c>
      <c r="E406" s="27">
        <v>0</v>
      </c>
      <c r="F406" s="27">
        <f t="shared" si="23"/>
        <v>0</v>
      </c>
    </row>
    <row r="407" spans="1:6" ht="35.25" customHeight="1" x14ac:dyDescent="0.25">
      <c r="A407" s="79" t="s">
        <v>33</v>
      </c>
      <c r="B407" s="80" t="s">
        <v>318</v>
      </c>
      <c r="C407" s="81" t="s">
        <v>21</v>
      </c>
      <c r="D407" s="27">
        <v>30</v>
      </c>
      <c r="E407" s="27">
        <v>0</v>
      </c>
      <c r="F407" s="27">
        <f t="shared" si="23"/>
        <v>0</v>
      </c>
    </row>
    <row r="408" spans="1:6" ht="38.25" customHeight="1" x14ac:dyDescent="0.25">
      <c r="A408" s="79" t="s">
        <v>30</v>
      </c>
      <c r="B408" s="80" t="s">
        <v>352</v>
      </c>
      <c r="C408" s="81" t="s">
        <v>21</v>
      </c>
      <c r="D408" s="82">
        <v>12</v>
      </c>
      <c r="E408" s="27">
        <v>0</v>
      </c>
      <c r="F408" s="27">
        <f t="shared" si="23"/>
        <v>0</v>
      </c>
    </row>
    <row r="409" spans="1:6" ht="0.75" hidden="1" customHeight="1" x14ac:dyDescent="0.25">
      <c r="A409" s="79" t="s">
        <v>31</v>
      </c>
      <c r="B409" s="80"/>
      <c r="C409" s="81"/>
      <c r="D409" s="27"/>
      <c r="E409" s="27"/>
      <c r="F409" s="27" t="e">
        <f t="shared" si="23"/>
        <v>#DIV/0!</v>
      </c>
    </row>
    <row r="410" spans="1:6" hidden="1" x14ac:dyDescent="0.25">
      <c r="A410" s="79" t="s">
        <v>32</v>
      </c>
      <c r="B410" s="80"/>
      <c r="C410" s="81"/>
      <c r="D410" s="27"/>
      <c r="E410" s="27"/>
      <c r="F410" s="27" t="e">
        <f t="shared" si="23"/>
        <v>#DIV/0!</v>
      </c>
    </row>
    <row r="411" spans="1:6" hidden="1" x14ac:dyDescent="0.25">
      <c r="A411" s="79" t="s">
        <v>34</v>
      </c>
      <c r="B411" s="80"/>
      <c r="C411" s="81"/>
      <c r="D411" s="27"/>
      <c r="E411" s="27"/>
      <c r="F411" s="27" t="e">
        <f t="shared" si="23"/>
        <v>#DIV/0!</v>
      </c>
    </row>
    <row r="412" spans="1:6" ht="42" customHeight="1" x14ac:dyDescent="0.25">
      <c r="A412" s="79" t="s">
        <v>32</v>
      </c>
      <c r="B412" s="80" t="s">
        <v>247</v>
      </c>
      <c r="C412" s="81" t="s">
        <v>21</v>
      </c>
      <c r="D412" s="27">
        <v>30</v>
      </c>
      <c r="E412" s="27">
        <v>0</v>
      </c>
      <c r="F412" s="27">
        <f t="shared" si="23"/>
        <v>0</v>
      </c>
    </row>
    <row r="413" spans="1:6" ht="49.5" customHeight="1" x14ac:dyDescent="0.25">
      <c r="A413" s="79" t="s">
        <v>35</v>
      </c>
      <c r="B413" s="80" t="s">
        <v>297</v>
      </c>
      <c r="C413" s="81" t="s">
        <v>21</v>
      </c>
      <c r="D413" s="27">
        <v>20</v>
      </c>
      <c r="E413" s="27">
        <v>0</v>
      </c>
      <c r="F413" s="27">
        <f t="shared" si="23"/>
        <v>0</v>
      </c>
    </row>
    <row r="414" spans="1:6" ht="37.5" customHeight="1" x14ac:dyDescent="0.25">
      <c r="A414" s="79" t="s">
        <v>36</v>
      </c>
      <c r="B414" s="80" t="s">
        <v>157</v>
      </c>
      <c r="C414" s="81" t="s">
        <v>21</v>
      </c>
      <c r="D414" s="27">
        <v>400</v>
      </c>
      <c r="E414" s="27">
        <v>0</v>
      </c>
      <c r="F414" s="27">
        <f t="shared" si="23"/>
        <v>0</v>
      </c>
    </row>
    <row r="415" spans="1:6" ht="38.25" customHeight="1" x14ac:dyDescent="0.25">
      <c r="A415" s="79" t="s">
        <v>37</v>
      </c>
      <c r="B415" s="80" t="s">
        <v>184</v>
      </c>
      <c r="C415" s="81" t="s">
        <v>21</v>
      </c>
      <c r="D415" s="27">
        <v>158.4</v>
      </c>
      <c r="E415" s="27">
        <v>157.5</v>
      </c>
      <c r="F415" s="27">
        <f t="shared" si="23"/>
        <v>99.431818181818173</v>
      </c>
    </row>
    <row r="416" spans="1:6" ht="48.75" customHeight="1" x14ac:dyDescent="0.25">
      <c r="A416" s="79" t="s">
        <v>38</v>
      </c>
      <c r="B416" s="80" t="s">
        <v>275</v>
      </c>
      <c r="C416" s="81" t="s">
        <v>21</v>
      </c>
      <c r="D416" s="27">
        <v>5</v>
      </c>
      <c r="E416" s="27">
        <v>0</v>
      </c>
      <c r="F416" s="27">
        <f t="shared" si="23"/>
        <v>0</v>
      </c>
    </row>
    <row r="417" spans="1:6" ht="12" customHeight="1" x14ac:dyDescent="0.25">
      <c r="A417" s="121" t="s">
        <v>130</v>
      </c>
      <c r="B417" s="121"/>
      <c r="C417" s="33" t="s">
        <v>201</v>
      </c>
      <c r="D417" s="34">
        <f>SUM(D405:D416)</f>
        <v>700.4</v>
      </c>
      <c r="E417" s="34">
        <f>SUM(E405:E416)</f>
        <v>157.5</v>
      </c>
      <c r="F417" s="34">
        <f>E417/D417*100</f>
        <v>22.487150199885779</v>
      </c>
    </row>
    <row r="418" spans="1:6" x14ac:dyDescent="0.25">
      <c r="A418" s="121"/>
      <c r="B418" s="121"/>
      <c r="C418" s="33" t="s">
        <v>21</v>
      </c>
      <c r="D418" s="34">
        <f>D405+D406+D407+D408+D412+D413+D414+D415+D416</f>
        <v>700.4</v>
      </c>
      <c r="E418" s="34">
        <f>E405+E406+E407+E408+E412+E413+E414+E415+E416</f>
        <v>157.5</v>
      </c>
      <c r="F418" s="34">
        <f>E418/D418*100</f>
        <v>22.487150199885779</v>
      </c>
    </row>
    <row r="419" spans="1:6" ht="11.25" customHeight="1" x14ac:dyDescent="0.25">
      <c r="A419" s="113" t="s">
        <v>89</v>
      </c>
      <c r="B419" s="113"/>
      <c r="C419" s="113"/>
      <c r="D419" s="113"/>
      <c r="E419" s="113"/>
      <c r="F419" s="113"/>
    </row>
    <row r="420" spans="1:6" ht="13.5" hidden="1" customHeight="1" x14ac:dyDescent="0.25">
      <c r="A420" s="79" t="s">
        <v>27</v>
      </c>
      <c r="B420" s="80"/>
      <c r="C420" s="81"/>
      <c r="D420" s="27">
        <v>0</v>
      </c>
      <c r="E420" s="27">
        <v>0</v>
      </c>
      <c r="F420" s="27" t="e">
        <f t="shared" ref="F420:F430" si="24">E420/D420*100</f>
        <v>#DIV/0!</v>
      </c>
    </row>
    <row r="421" spans="1:6" ht="12" hidden="1" customHeight="1" x14ac:dyDescent="0.25">
      <c r="A421" s="79" t="s">
        <v>28</v>
      </c>
      <c r="B421" s="80"/>
      <c r="C421" s="81"/>
      <c r="D421" s="27">
        <v>0</v>
      </c>
      <c r="E421" s="27">
        <v>0</v>
      </c>
      <c r="F421" s="27" t="e">
        <f t="shared" si="24"/>
        <v>#DIV/0!</v>
      </c>
    </row>
    <row r="422" spans="1:6" hidden="1" x14ac:dyDescent="0.25">
      <c r="A422" s="79" t="s">
        <v>29</v>
      </c>
      <c r="B422" s="80"/>
      <c r="C422" s="81"/>
      <c r="D422" s="27">
        <v>0</v>
      </c>
      <c r="E422" s="27">
        <v>0</v>
      </c>
      <c r="F422" s="27" t="e">
        <f t="shared" si="24"/>
        <v>#DIV/0!</v>
      </c>
    </row>
    <row r="423" spans="1:6" hidden="1" x14ac:dyDescent="0.25">
      <c r="A423" s="79" t="s">
        <v>33</v>
      </c>
      <c r="B423" s="80"/>
      <c r="C423" s="81"/>
      <c r="D423" s="27">
        <v>0</v>
      </c>
      <c r="E423" s="27">
        <v>0</v>
      </c>
      <c r="F423" s="27" t="e">
        <f t="shared" si="24"/>
        <v>#DIV/0!</v>
      </c>
    </row>
    <row r="424" spans="1:6" ht="12" hidden="1" customHeight="1" x14ac:dyDescent="0.25">
      <c r="A424" s="79" t="s">
        <v>30</v>
      </c>
      <c r="B424" s="80"/>
      <c r="C424" s="81"/>
      <c r="D424" s="27">
        <v>0</v>
      </c>
      <c r="E424" s="27">
        <v>0</v>
      </c>
      <c r="F424" s="27" t="e">
        <f t="shared" si="24"/>
        <v>#DIV/0!</v>
      </c>
    </row>
    <row r="425" spans="1:6" ht="13.5" hidden="1" customHeight="1" x14ac:dyDescent="0.25">
      <c r="A425" s="79" t="s">
        <v>31</v>
      </c>
      <c r="B425" s="80"/>
      <c r="C425" s="81"/>
      <c r="D425" s="27">
        <v>0</v>
      </c>
      <c r="E425" s="27">
        <v>0</v>
      </c>
      <c r="F425" s="27" t="e">
        <f t="shared" si="24"/>
        <v>#DIV/0!</v>
      </c>
    </row>
    <row r="426" spans="1:6" hidden="1" x14ac:dyDescent="0.25">
      <c r="A426" s="79" t="s">
        <v>34</v>
      </c>
      <c r="B426" s="80"/>
      <c r="C426" s="81"/>
      <c r="D426" s="27"/>
      <c r="E426" s="27"/>
      <c r="F426" s="27" t="e">
        <f t="shared" si="24"/>
        <v>#DIV/0!</v>
      </c>
    </row>
    <row r="427" spans="1:6" ht="12.75" hidden="1" customHeight="1" x14ac:dyDescent="0.25">
      <c r="A427" s="79" t="s">
        <v>35</v>
      </c>
      <c r="B427" s="80"/>
      <c r="C427" s="81"/>
      <c r="D427" s="27"/>
      <c r="E427" s="27"/>
      <c r="F427" s="27" t="e">
        <f t="shared" si="24"/>
        <v>#DIV/0!</v>
      </c>
    </row>
    <row r="428" spans="1:6" hidden="1" x14ac:dyDescent="0.25">
      <c r="A428" s="79" t="s">
        <v>36</v>
      </c>
      <c r="B428" s="80"/>
      <c r="C428" s="81"/>
      <c r="D428" s="27"/>
      <c r="E428" s="27"/>
      <c r="F428" s="27" t="e">
        <f t="shared" si="24"/>
        <v>#DIV/0!</v>
      </c>
    </row>
    <row r="429" spans="1:6" ht="39.75" customHeight="1" x14ac:dyDescent="0.25">
      <c r="A429" s="115" t="s">
        <v>37</v>
      </c>
      <c r="B429" s="80" t="s">
        <v>183</v>
      </c>
      <c r="C429" s="81" t="s">
        <v>21</v>
      </c>
      <c r="D429" s="27">
        <v>964</v>
      </c>
      <c r="E429" s="27">
        <v>15</v>
      </c>
      <c r="F429" s="27">
        <f t="shared" si="24"/>
        <v>1.5560165975103735</v>
      </c>
    </row>
    <row r="430" spans="1:6" ht="37.5" customHeight="1" x14ac:dyDescent="0.25">
      <c r="A430" s="117"/>
      <c r="B430" s="80" t="s">
        <v>328</v>
      </c>
      <c r="C430" s="81" t="s">
        <v>21</v>
      </c>
      <c r="D430" s="27">
        <v>64.7</v>
      </c>
      <c r="E430" s="27">
        <v>0</v>
      </c>
      <c r="F430" s="27">
        <f t="shared" si="24"/>
        <v>0</v>
      </c>
    </row>
    <row r="431" spans="1:6" ht="12" customHeight="1" x14ac:dyDescent="0.25">
      <c r="A431" s="121" t="s">
        <v>130</v>
      </c>
      <c r="B431" s="121"/>
      <c r="C431" s="33" t="s">
        <v>201</v>
      </c>
      <c r="D431" s="34">
        <f>SUM(D426:D430)</f>
        <v>1028.7</v>
      </c>
      <c r="E431" s="34">
        <f>SUM(E426:E430)</f>
        <v>15</v>
      </c>
      <c r="F431" s="34">
        <f>E431/D431*100</f>
        <v>1.4581510644502769</v>
      </c>
    </row>
    <row r="432" spans="1:6" x14ac:dyDescent="0.25">
      <c r="A432" s="121"/>
      <c r="B432" s="121"/>
      <c r="C432" s="33" t="s">
        <v>21</v>
      </c>
      <c r="D432" s="34">
        <f>D420+D421+D422+D423+D424+D425+D426+D427+D428+D429+D430</f>
        <v>1028.7</v>
      </c>
      <c r="E432" s="34">
        <f>E420+E421+E422+E423+E424+E425+E426+E427+E428+E429+E430</f>
        <v>15</v>
      </c>
      <c r="F432" s="34">
        <f>E432/D432*100</f>
        <v>1.4581510644502769</v>
      </c>
    </row>
    <row r="433" spans="1:6" s="64" customFormat="1" ht="13.5" customHeight="1" x14ac:dyDescent="0.25">
      <c r="A433" s="118" t="s">
        <v>224</v>
      </c>
      <c r="B433" s="118"/>
      <c r="C433" s="62"/>
      <c r="D433" s="63">
        <f>D70+D85+D115+D131+D170+D186+D220+D238+D254+D271+D291+D307+D366+D385+D401+D417+D431</f>
        <v>1002917.3900000001</v>
      </c>
      <c r="E433" s="63">
        <f>E70+E85+E115+E131+E170+E186+E220+E238+E254+E271+E291+E307+E366+E385+E401+E417+E431</f>
        <v>147696.16</v>
      </c>
      <c r="F433" s="55">
        <f>E433/D433*100</f>
        <v>14.72665261093937</v>
      </c>
    </row>
    <row r="434" spans="1:6" ht="15.75" customHeight="1" x14ac:dyDescent="0.25">
      <c r="A434" s="111" t="s">
        <v>3</v>
      </c>
      <c r="B434" s="111"/>
      <c r="C434" s="81" t="s">
        <v>20</v>
      </c>
      <c r="D434" s="52">
        <f>D134+D310</f>
        <v>2291.1</v>
      </c>
      <c r="E434" s="52">
        <f>E134+E310</f>
        <v>567.70000000000005</v>
      </c>
      <c r="F434" s="27">
        <f t="shared" ref="F434:F472" si="25">E434/D434*100</f>
        <v>24.778490681332112</v>
      </c>
    </row>
    <row r="435" spans="1:6" x14ac:dyDescent="0.25">
      <c r="A435" s="111"/>
      <c r="B435" s="111"/>
      <c r="C435" s="81" t="s">
        <v>21</v>
      </c>
      <c r="D435" s="27">
        <f>D6+D7+D8+D9+D10+D11+D12+D73+D88+D135+D136+D174+D189+D241+D258+D296+D311+D312+D313+D314+D371+D389+D190</f>
        <v>21291.000000000004</v>
      </c>
      <c r="E435" s="27">
        <f>E6+E7+E8+E9+E10+E11+E12+E73+E88+E135+E136+E174+E189+E241+E258+E296+E311+E312+E313+E314+E371+E389+E190</f>
        <v>4093</v>
      </c>
      <c r="F435" s="27">
        <f t="shared" si="25"/>
        <v>19.224085294255786</v>
      </c>
    </row>
    <row r="436" spans="1:6" s="53" customFormat="1" x14ac:dyDescent="0.25">
      <c r="A436" s="111"/>
      <c r="B436" s="111"/>
      <c r="C436" s="30" t="s">
        <v>23</v>
      </c>
      <c r="D436" s="31">
        <f>D434+D435</f>
        <v>23582.100000000002</v>
      </c>
      <c r="E436" s="31">
        <f>E434+E435</f>
        <v>4660.7</v>
      </c>
      <c r="F436" s="31">
        <f t="shared" si="25"/>
        <v>19.763719092023184</v>
      </c>
    </row>
    <row r="437" spans="1:6" ht="15.75" customHeight="1" x14ac:dyDescent="0.25">
      <c r="A437" s="111" t="s">
        <v>2</v>
      </c>
      <c r="B437" s="111"/>
      <c r="C437" s="81" t="s">
        <v>20</v>
      </c>
      <c r="D437" s="52">
        <f>D137+D315+D317</f>
        <v>4762.1000000000004</v>
      </c>
      <c r="E437" s="52">
        <f>E137+E315+E317</f>
        <v>1115.52</v>
      </c>
      <c r="F437" s="27">
        <f t="shared" si="25"/>
        <v>23.424959576657358</v>
      </c>
    </row>
    <row r="438" spans="1:6" x14ac:dyDescent="0.25">
      <c r="A438" s="111"/>
      <c r="B438" s="111"/>
      <c r="C438" s="81" t="s">
        <v>21</v>
      </c>
      <c r="D438" s="27">
        <f>D13+D14+D15+D89+D175+D138+D191+D297+D318+D372+D405+D139+D316</f>
        <v>39152.19</v>
      </c>
      <c r="E438" s="27">
        <f>E13+E14+E15+E89+E175+E138+E191+E297+E318+E372+E405+E139+E316</f>
        <v>7065.24</v>
      </c>
      <c r="F438" s="27">
        <f t="shared" si="25"/>
        <v>18.045580592043507</v>
      </c>
    </row>
    <row r="439" spans="1:6" s="53" customFormat="1" x14ac:dyDescent="0.25">
      <c r="A439" s="111"/>
      <c r="B439" s="111"/>
      <c r="C439" s="65" t="s">
        <v>23</v>
      </c>
      <c r="D439" s="66">
        <f>D437+D438</f>
        <v>43914.29</v>
      </c>
      <c r="E439" s="66">
        <f>E437+E438</f>
        <v>8180.76</v>
      </c>
      <c r="F439" s="66">
        <f t="shared" si="25"/>
        <v>18.628924662108847</v>
      </c>
    </row>
    <row r="440" spans="1:6" ht="15.75" customHeight="1" x14ac:dyDescent="0.25">
      <c r="A440" s="111" t="s">
        <v>4</v>
      </c>
      <c r="B440" s="111"/>
      <c r="C440" s="81" t="s">
        <v>20</v>
      </c>
      <c r="D440" s="52">
        <f>D319</f>
        <v>2837</v>
      </c>
      <c r="E440" s="52">
        <f>E319</f>
        <v>646.1</v>
      </c>
      <c r="F440" s="27">
        <f t="shared" si="25"/>
        <v>22.774057102573142</v>
      </c>
    </row>
    <row r="441" spans="1:6" x14ac:dyDescent="0.25">
      <c r="A441" s="111"/>
      <c r="B441" s="111"/>
      <c r="C441" s="81" t="s">
        <v>21</v>
      </c>
      <c r="D441" s="27">
        <f>D16+D17+D18+D90+D140+D176+D192+D298+D320+D321+D373+D406+D322+D391</f>
        <v>31883.100000000002</v>
      </c>
      <c r="E441" s="27">
        <f>E16+E17+E18+E90+E140+E176+E192+E298+E320+E321+E373+E406+E322+E391</f>
        <v>5506.1</v>
      </c>
      <c r="F441" s="27">
        <f t="shared" si="25"/>
        <v>17.269650692686721</v>
      </c>
    </row>
    <row r="442" spans="1:6" s="53" customFormat="1" x14ac:dyDescent="0.25">
      <c r="A442" s="111"/>
      <c r="B442" s="111"/>
      <c r="C442" s="30" t="s">
        <v>23</v>
      </c>
      <c r="D442" s="31">
        <f>D440+D441</f>
        <v>34720.100000000006</v>
      </c>
      <c r="E442" s="31">
        <f>E440+E441</f>
        <v>6152.2000000000007</v>
      </c>
      <c r="F442" s="31">
        <f t="shared" si="25"/>
        <v>17.719419010889943</v>
      </c>
    </row>
    <row r="443" spans="1:6" ht="15.75" customHeight="1" x14ac:dyDescent="0.25">
      <c r="A443" s="111" t="s">
        <v>5</v>
      </c>
      <c r="B443" s="111"/>
      <c r="C443" s="81" t="s">
        <v>20</v>
      </c>
      <c r="D443" s="52">
        <f>D323</f>
        <v>4012.9</v>
      </c>
      <c r="E443" s="52">
        <f>E323</f>
        <v>905.7</v>
      </c>
      <c r="F443" s="27">
        <f t="shared" si="25"/>
        <v>22.569712676617907</v>
      </c>
    </row>
    <row r="444" spans="1:6" x14ac:dyDescent="0.25">
      <c r="A444" s="111"/>
      <c r="B444" s="111"/>
      <c r="C444" s="81" t="s">
        <v>21</v>
      </c>
      <c r="D444" s="27">
        <f>D19+D20+D21+D22+D23+D75+D91+D121+D141+D142+D177+D193+D194+D195+D228+D261+D262+D280+D324+D326+D374+D392+D407+D299</f>
        <v>37145.5</v>
      </c>
      <c r="E444" s="27">
        <f>E19+E20+E21+E22+E23+E75+E91+E121+E141+E142+E177+E193+E194+E195+E228+E261+E262+E280+E324+E326+E374+E392+E407+E299</f>
        <v>5053.3000000000011</v>
      </c>
      <c r="F444" s="27">
        <f t="shared" si="25"/>
        <v>13.604070479600495</v>
      </c>
    </row>
    <row r="445" spans="1:6" s="53" customFormat="1" x14ac:dyDescent="0.25">
      <c r="A445" s="111"/>
      <c r="B445" s="111"/>
      <c r="C445" s="30" t="s">
        <v>23</v>
      </c>
      <c r="D445" s="31">
        <f>D443+D444</f>
        <v>41158.400000000001</v>
      </c>
      <c r="E445" s="31">
        <f>E443+E444</f>
        <v>5959.0000000000009</v>
      </c>
      <c r="F445" s="31">
        <f t="shared" si="25"/>
        <v>14.478211009174313</v>
      </c>
    </row>
    <row r="446" spans="1:6" ht="15.75" customHeight="1" x14ac:dyDescent="0.25">
      <c r="A446" s="111" t="s">
        <v>10</v>
      </c>
      <c r="B446" s="111"/>
      <c r="C446" s="81" t="s">
        <v>20</v>
      </c>
      <c r="D446" s="52">
        <f>D146+D333++D335</f>
        <v>3936.2</v>
      </c>
      <c r="E446" s="52">
        <f>E146+E333++E335</f>
        <v>984.1</v>
      </c>
      <c r="F446" s="27">
        <f t="shared" si="25"/>
        <v>25.001270260657488</v>
      </c>
    </row>
    <row r="447" spans="1:6" x14ac:dyDescent="0.25">
      <c r="A447" s="111"/>
      <c r="B447" s="111"/>
      <c r="C447" s="81" t="s">
        <v>21</v>
      </c>
      <c r="D447" s="27">
        <f>D30+D31+D32+D33+D34+D78+D95+D96+D97+D123+D147+D149+D179+D203+D230+D246+D264+D265+D301+D334+D337+D378+D394+D35+D98+D336+D148</f>
        <v>22492.3</v>
      </c>
      <c r="E447" s="27">
        <f>E30+E31+E32+E33+E34+E78+E95+E96+E97+E123+E147+E149+E179+E203+E230+E246+E264+E265+E301+E334+E337+E378+E394+E35+E98+E336</f>
        <v>5705.6</v>
      </c>
      <c r="F447" s="27">
        <f t="shared" si="25"/>
        <v>25.366903340254222</v>
      </c>
    </row>
    <row r="448" spans="1:6" s="53" customFormat="1" ht="12.75" customHeight="1" x14ac:dyDescent="0.25">
      <c r="A448" s="111"/>
      <c r="B448" s="111"/>
      <c r="C448" s="30" t="s">
        <v>23</v>
      </c>
      <c r="D448" s="31">
        <f>D446+D447</f>
        <v>26428.5</v>
      </c>
      <c r="E448" s="31">
        <f>E446+E447</f>
        <v>6689.7000000000007</v>
      </c>
      <c r="F448" s="31">
        <f t="shared" si="25"/>
        <v>25.312446790396731</v>
      </c>
    </row>
    <row r="449" spans="1:6" ht="15.75" customHeight="1" x14ac:dyDescent="0.25">
      <c r="A449" s="111" t="s">
        <v>11</v>
      </c>
      <c r="B449" s="111"/>
      <c r="C449" s="81" t="s">
        <v>20</v>
      </c>
      <c r="D449" s="52">
        <f>D327+D330</f>
        <v>4010.7</v>
      </c>
      <c r="E449" s="52">
        <f>E327+E330</f>
        <v>729.4</v>
      </c>
      <c r="F449" s="27">
        <f t="shared" si="25"/>
        <v>18.186351509711521</v>
      </c>
    </row>
    <row r="450" spans="1:6" x14ac:dyDescent="0.25">
      <c r="A450" s="111"/>
      <c r="B450" s="111"/>
      <c r="C450" s="81" t="s">
        <v>21</v>
      </c>
      <c r="D450" s="27">
        <f>D24+D25+D26+D27+D28+D29+D77+D92+D93+D94+D122+D145+D178+D200+D201+D202+D263+D300+D328+D329+D331+D332+D377+D393+D408</f>
        <v>24715.200000000004</v>
      </c>
      <c r="E450" s="27">
        <f>E24+E25+E26+E27+E28+E29+E77+E92+E93+E94+E122+E145+E178+E200+E201+E202+E263+E300+E328+E329+E331+E332+E377+E393+E408</f>
        <v>4450.6000000000004</v>
      </c>
      <c r="F450" s="27">
        <f t="shared" si="25"/>
        <v>18.007541917524435</v>
      </c>
    </row>
    <row r="451" spans="1:6" s="53" customFormat="1" x14ac:dyDescent="0.25">
      <c r="A451" s="111"/>
      <c r="B451" s="111"/>
      <c r="C451" s="30" t="s">
        <v>23</v>
      </c>
      <c r="D451" s="31">
        <f>D449+D450</f>
        <v>28725.900000000005</v>
      </c>
      <c r="E451" s="31">
        <f>E449+E450</f>
        <v>5180</v>
      </c>
      <c r="F451" s="31">
        <f t="shared" si="25"/>
        <v>18.032507249555277</v>
      </c>
    </row>
    <row r="452" spans="1:6" ht="15.75" customHeight="1" x14ac:dyDescent="0.25">
      <c r="A452" s="111" t="s">
        <v>9</v>
      </c>
      <c r="B452" s="111"/>
      <c r="C452" s="81" t="s">
        <v>20</v>
      </c>
      <c r="D452" s="52">
        <f>D150+D281+D341+D338</f>
        <v>5563.1</v>
      </c>
      <c r="E452" s="52">
        <f>E150+E281+E341+E338</f>
        <v>1353.3</v>
      </c>
      <c r="F452" s="27">
        <f t="shared" si="25"/>
        <v>24.326364796606207</v>
      </c>
    </row>
    <row r="453" spans="1:6" x14ac:dyDescent="0.25">
      <c r="A453" s="111"/>
      <c r="B453" s="111"/>
      <c r="C453" s="81" t="s">
        <v>21</v>
      </c>
      <c r="D453" s="27">
        <f>D36+D37+D38+D39+D40+D79+D99+D100+D102+D124+D151+D153+D180+D204+D247+D266+D282+D342+D379+D339+D152+D283+D101+D340+D412</f>
        <v>31826.400000000001</v>
      </c>
      <c r="E453" s="27">
        <f>E36+E37+E38+E39+E40+E79+E99+E100+E102+E124+E151+E153+E180+E204+E247+E266+E282+E342+E379+E339+E152+E283+E101+E340+E412</f>
        <v>4906.4000000000005</v>
      </c>
      <c r="F453" s="27">
        <f t="shared" si="25"/>
        <v>15.416132518915116</v>
      </c>
    </row>
    <row r="454" spans="1:6" s="53" customFormat="1" x14ac:dyDescent="0.25">
      <c r="A454" s="111"/>
      <c r="B454" s="111"/>
      <c r="C454" s="30" t="s">
        <v>23</v>
      </c>
      <c r="D454" s="31">
        <f>D452+D453</f>
        <v>37389.5</v>
      </c>
      <c r="E454" s="31">
        <f>E452+E453</f>
        <v>6259.7000000000007</v>
      </c>
      <c r="F454" s="31">
        <f t="shared" si="25"/>
        <v>16.741866031907353</v>
      </c>
    </row>
    <row r="455" spans="1:6" ht="15.75" customHeight="1" x14ac:dyDescent="0.25">
      <c r="A455" s="111" t="s">
        <v>6</v>
      </c>
      <c r="B455" s="111"/>
      <c r="C455" s="81" t="s">
        <v>20</v>
      </c>
      <c r="D455" s="52">
        <f>D343+D154</f>
        <v>3457.5</v>
      </c>
      <c r="E455" s="52">
        <f>E343+E154</f>
        <v>886.5</v>
      </c>
      <c r="F455" s="27">
        <f t="shared" si="25"/>
        <v>25.639913232104121</v>
      </c>
    </row>
    <row r="456" spans="1:6" x14ac:dyDescent="0.25">
      <c r="A456" s="111"/>
      <c r="B456" s="111"/>
      <c r="C456" s="81" t="s">
        <v>21</v>
      </c>
      <c r="D456" s="27">
        <f>D41+D42+D43+D44+D45+D46+D103+D155+D181+D205+D206+D302+D344+D345+D346+D380+D396+D156+D104</f>
        <v>34317.399999999994</v>
      </c>
      <c r="E456" s="27">
        <f>E41+E42+E43+E44+E45+E46+E103+E155+E181+E205+E206+E302+E344+E345+E346+E380+E396+E156+E104</f>
        <v>5337.2000000000007</v>
      </c>
      <c r="F456" s="27">
        <f t="shared" si="25"/>
        <v>15.552460267969023</v>
      </c>
    </row>
    <row r="457" spans="1:6" s="53" customFormat="1" x14ac:dyDescent="0.25">
      <c r="A457" s="111"/>
      <c r="B457" s="111"/>
      <c r="C457" s="30" t="s">
        <v>23</v>
      </c>
      <c r="D457" s="31">
        <f>D455+D456</f>
        <v>37774.899999999994</v>
      </c>
      <c r="E457" s="31">
        <f>E455+E456</f>
        <v>6223.7000000000007</v>
      </c>
      <c r="F457" s="31">
        <f t="shared" si="25"/>
        <v>16.475755064871123</v>
      </c>
    </row>
    <row r="458" spans="1:6" ht="15.75" customHeight="1" x14ac:dyDescent="0.25">
      <c r="A458" s="125" t="s">
        <v>7</v>
      </c>
      <c r="B458" s="126"/>
      <c r="C458" s="81" t="s">
        <v>20</v>
      </c>
      <c r="D458" s="52">
        <f>D157+D207+D348</f>
        <v>5841.9</v>
      </c>
      <c r="E458" s="52">
        <f>E157+E207+E348</f>
        <v>2048.4</v>
      </c>
      <c r="F458" s="27">
        <f t="shared" si="25"/>
        <v>35.063934678786012</v>
      </c>
    </row>
    <row r="459" spans="1:6" x14ac:dyDescent="0.25">
      <c r="A459" s="127"/>
      <c r="B459" s="128"/>
      <c r="C459" s="81" t="s">
        <v>21</v>
      </c>
      <c r="D459" s="27">
        <f>D47+D48+D49+D50+D51+D52+D105+D106+D126+D158+D182+D208+D303+D349+D351+D381+D397+D413+D350+D159+D160+D209+D210</f>
        <v>56391.7</v>
      </c>
      <c r="E459" s="27">
        <f>E47+E48+E49+E50+E51+E52+E105+E106+E126+E158+E182+E208+E303+E349+E351+E381+E397+E413+E350+E159+E160+E209+E210</f>
        <v>8760.7999999999993</v>
      </c>
      <c r="F459" s="27">
        <f t="shared" si="25"/>
        <v>15.535619603594144</v>
      </c>
    </row>
    <row r="460" spans="1:6" s="53" customFormat="1" x14ac:dyDescent="0.25">
      <c r="A460" s="129"/>
      <c r="B460" s="130"/>
      <c r="C460" s="30" t="s">
        <v>23</v>
      </c>
      <c r="D460" s="31">
        <f>D458+D459</f>
        <v>62233.599999999999</v>
      </c>
      <c r="E460" s="31">
        <f>E458+E459</f>
        <v>10809.199999999999</v>
      </c>
      <c r="F460" s="31">
        <f t="shared" si="25"/>
        <v>17.368752570958453</v>
      </c>
    </row>
    <row r="461" spans="1:6" ht="15.75" customHeight="1" x14ac:dyDescent="0.25">
      <c r="A461" s="111" t="s">
        <v>8</v>
      </c>
      <c r="B461" s="111"/>
      <c r="C461" s="81" t="s">
        <v>20</v>
      </c>
      <c r="D461" s="52">
        <f>D352</f>
        <v>7058.9</v>
      </c>
      <c r="E461" s="52">
        <f>E352</f>
        <v>1764.7</v>
      </c>
      <c r="F461" s="27">
        <f t="shared" si="25"/>
        <v>24.9996458371701</v>
      </c>
    </row>
    <row r="462" spans="1:6" x14ac:dyDescent="0.25">
      <c r="A462" s="111"/>
      <c r="B462" s="111"/>
      <c r="C462" s="81" t="s">
        <v>21</v>
      </c>
      <c r="D462" s="27">
        <f>D53+D54+D55+D56+D57+D82+D107+D108+D161+D183+D211+D234+D250+D267+D304+D353+D355+D382+D414+D398+D354+D127</f>
        <v>245737.9</v>
      </c>
      <c r="E462" s="27">
        <f>E53+E54+E55+E56+E57+E82+E107+E108+E161+E183+E211+E234+E250+E267+E304+E353+E355+E382+E414+E398+E354+E127</f>
        <v>44184</v>
      </c>
      <c r="F462" s="27">
        <f t="shared" si="25"/>
        <v>17.980132490755395</v>
      </c>
    </row>
    <row r="463" spans="1:6" s="53" customFormat="1" x14ac:dyDescent="0.25">
      <c r="A463" s="111"/>
      <c r="B463" s="111"/>
      <c r="C463" s="30" t="s">
        <v>23</v>
      </c>
      <c r="D463" s="31">
        <f>D461+D462</f>
        <v>252796.79999999999</v>
      </c>
      <c r="E463" s="31">
        <f>E461+E462</f>
        <v>45948.7</v>
      </c>
      <c r="F463" s="31">
        <f t="shared" si="25"/>
        <v>18.176139887846681</v>
      </c>
    </row>
    <row r="464" spans="1:6" ht="15.75" customHeight="1" x14ac:dyDescent="0.25">
      <c r="A464" s="111" t="s">
        <v>12</v>
      </c>
      <c r="B464" s="111"/>
      <c r="C464" s="81" t="s">
        <v>20</v>
      </c>
      <c r="D464" s="52">
        <f>D166+D361+D252</f>
        <v>6805.7</v>
      </c>
      <c r="E464" s="52">
        <f>E166+E361+E252</f>
        <v>761.7</v>
      </c>
      <c r="F464" s="27">
        <f t="shared" si="25"/>
        <v>11.192088984233806</v>
      </c>
    </row>
    <row r="465" spans="1:6" x14ac:dyDescent="0.25">
      <c r="A465" s="111"/>
      <c r="B465" s="111"/>
      <c r="C465" s="81" t="s">
        <v>21</v>
      </c>
      <c r="D465" s="27">
        <f>D64+D65+D66+D67+D68+D84+D112+D113+D114+D167+D169+D185+D217+D237+D253+D270+D306+D362+D363+D364+D365+D384+D400+D416+D69+D168+D219+D218</f>
        <v>31068.9</v>
      </c>
      <c r="E465" s="27">
        <f>E64+E65+E66+E67+E68+E84+E112+E113+E114+E167+E169+E185+E217+E237+E253+E270+E306+E362+E363+E364+E365+E384+E400+E416+E69+E168+E219+E218</f>
        <v>5622.2</v>
      </c>
      <c r="F465" s="27">
        <f t="shared" si="25"/>
        <v>18.095909414237386</v>
      </c>
    </row>
    <row r="466" spans="1:6" s="53" customFormat="1" x14ac:dyDescent="0.25">
      <c r="A466" s="111"/>
      <c r="B466" s="111"/>
      <c r="C466" s="30" t="s">
        <v>23</v>
      </c>
      <c r="D466" s="31">
        <f>D464+D465</f>
        <v>37874.6</v>
      </c>
      <c r="E466" s="31">
        <f>E464+E465</f>
        <v>6383.9</v>
      </c>
      <c r="F466" s="31">
        <f t="shared" si="25"/>
        <v>16.855359528549478</v>
      </c>
    </row>
    <row r="467" spans="1:6" ht="15.75" customHeight="1" x14ac:dyDescent="0.25">
      <c r="A467" s="125" t="s">
        <v>13</v>
      </c>
      <c r="B467" s="126"/>
      <c r="C467" s="81" t="s">
        <v>20</v>
      </c>
      <c r="D467" s="52">
        <f>D356+D358+D162</f>
        <v>66749.7</v>
      </c>
      <c r="E467" s="52">
        <f>E356+E358+E162</f>
        <v>3064.6</v>
      </c>
      <c r="F467" s="27">
        <f t="shared" si="25"/>
        <v>4.5911816832135575</v>
      </c>
    </row>
    <row r="468" spans="1:6" x14ac:dyDescent="0.25">
      <c r="A468" s="127"/>
      <c r="B468" s="128"/>
      <c r="C468" s="81" t="s">
        <v>21</v>
      </c>
      <c r="D468" s="27">
        <f>D58+D59+D60+D61+D62+D63+D83+D109+D110+D111+D128+D129+D130+D164+D165+D184+D214+D215+D235+D236+D216+D251+D268+D289+D269+D305+D357+D359+D360+D383+D399+D415+D429+D430+D163</f>
        <v>309569</v>
      </c>
      <c r="E468" s="27">
        <f>E58+E59+E60+E61+E62+E63+E83+E109+E110+E111+E128+E129+E130+E164+E165+E184+E214+E215+E235+E236+E216+E251+E268+E289+E269+E305+E357+E359+E360+E383+E399+E415+E429+E430+E163</f>
        <v>32184</v>
      </c>
      <c r="F468" s="27">
        <f t="shared" si="25"/>
        <v>10.396389819394061</v>
      </c>
    </row>
    <row r="469" spans="1:6" s="53" customFormat="1" x14ac:dyDescent="0.25">
      <c r="A469" s="129"/>
      <c r="B469" s="130"/>
      <c r="C469" s="30" t="s">
        <v>23</v>
      </c>
      <c r="D469" s="31">
        <f>D467+D468</f>
        <v>376318.7</v>
      </c>
      <c r="E469" s="31">
        <f>E467+E468</f>
        <v>35248.6</v>
      </c>
      <c r="F469" s="31">
        <f t="shared" si="25"/>
        <v>9.3666883947037434</v>
      </c>
    </row>
    <row r="470" spans="1:6" s="64" customFormat="1" ht="15" customHeight="1" x14ac:dyDescent="0.25">
      <c r="A470" s="131" t="s">
        <v>25</v>
      </c>
      <c r="B470" s="132"/>
      <c r="C470" s="67" t="s">
        <v>20</v>
      </c>
      <c r="D470" s="68">
        <f>D434+D437+D440+D443+D446+D449+D452+D455+D458+D461+D464+D467</f>
        <v>117326.79999999999</v>
      </c>
      <c r="E470" s="68">
        <f>E434+E437+E440+E443+E446+E449+E452+E455+E458+E461+E464+E467</f>
        <v>14827.720000000003</v>
      </c>
      <c r="F470" s="68">
        <f t="shared" si="25"/>
        <v>12.6379650685095</v>
      </c>
    </row>
    <row r="471" spans="1:6" s="64" customFormat="1" x14ac:dyDescent="0.25">
      <c r="A471" s="133"/>
      <c r="B471" s="134"/>
      <c r="C471" s="67" t="s">
        <v>21</v>
      </c>
      <c r="D471" s="68">
        <f>D435+D438+D441+D444+D447+D450+D453+D456+D459+D462+D465+D468</f>
        <v>885590.59</v>
      </c>
      <c r="E471" s="68">
        <f>E435+E438+E441+E444+E447+E450+E453+E456+E459+E462+E465+E468</f>
        <v>132868.44</v>
      </c>
      <c r="F471" s="68">
        <f t="shared" si="25"/>
        <v>15.003370801399324</v>
      </c>
    </row>
    <row r="472" spans="1:6" s="64" customFormat="1" x14ac:dyDescent="0.25">
      <c r="A472" s="135"/>
      <c r="B472" s="136"/>
      <c r="C472" s="67" t="s">
        <v>23</v>
      </c>
      <c r="D472" s="68">
        <f>D470+D471</f>
        <v>1002917.3899999999</v>
      </c>
      <c r="E472" s="68">
        <f>E470+E471</f>
        <v>147696.16</v>
      </c>
      <c r="F472" s="68">
        <f t="shared" si="25"/>
        <v>14.726652610939372</v>
      </c>
    </row>
  </sheetData>
  <mergeCells count="142">
    <mergeCell ref="A5:F5"/>
    <mergeCell ref="A47:A52"/>
    <mergeCell ref="A366:B369"/>
    <mergeCell ref="A375:A377"/>
    <mergeCell ref="A385:B387"/>
    <mergeCell ref="A401:B402"/>
    <mergeCell ref="A273:F273"/>
    <mergeCell ref="A295:F295"/>
    <mergeCell ref="A361:A365"/>
    <mergeCell ref="B361:B362"/>
    <mergeCell ref="A309:F309"/>
    <mergeCell ref="A370:F370"/>
    <mergeCell ref="A388:F388"/>
    <mergeCell ref="A64:A69"/>
    <mergeCell ref="A264:A265"/>
    <mergeCell ref="A95:A98"/>
    <mergeCell ref="A141:A142"/>
    <mergeCell ref="A92:A94"/>
    <mergeCell ref="A196:A202"/>
    <mergeCell ref="A458:B460"/>
    <mergeCell ref="A467:B469"/>
    <mergeCell ref="A470:B472"/>
    <mergeCell ref="A70:B71"/>
    <mergeCell ref="A431:B432"/>
    <mergeCell ref="A6:A12"/>
    <mergeCell ref="A13:A15"/>
    <mergeCell ref="A16:A18"/>
    <mergeCell ref="A99:A102"/>
    <mergeCell ref="A30:A35"/>
    <mergeCell ref="A143:A145"/>
    <mergeCell ref="B196:B197"/>
    <mergeCell ref="B150:B151"/>
    <mergeCell ref="A19:A23"/>
    <mergeCell ref="A24:A29"/>
    <mergeCell ref="B146:B147"/>
    <mergeCell ref="A166:A169"/>
    <mergeCell ref="A36:A40"/>
    <mergeCell ref="A41:A46"/>
    <mergeCell ref="A85:B86"/>
    <mergeCell ref="A115:B116"/>
    <mergeCell ref="A131:B132"/>
    <mergeCell ref="A252:A253"/>
    <mergeCell ref="B252:B253"/>
    <mergeCell ref="A217:A219"/>
    <mergeCell ref="A157:A160"/>
    <mergeCell ref="A105:A106"/>
    <mergeCell ref="B166:B167"/>
    <mergeCell ref="A352:A355"/>
    <mergeCell ref="A356:A360"/>
    <mergeCell ref="B338:B339"/>
    <mergeCell ref="A338:A342"/>
    <mergeCell ref="A281:A283"/>
    <mergeCell ref="A417:B418"/>
    <mergeCell ref="A271:B272"/>
    <mergeCell ref="A291:B294"/>
    <mergeCell ref="A307:B308"/>
    <mergeCell ref="B287:B289"/>
    <mergeCell ref="A287:A289"/>
    <mergeCell ref="B356:B357"/>
    <mergeCell ref="A193:A195"/>
    <mergeCell ref="B281:B282"/>
    <mergeCell ref="A238:B239"/>
    <mergeCell ref="A254:B256"/>
    <mergeCell ref="A207:A210"/>
    <mergeCell ref="A343:A346"/>
    <mergeCell ref="B347:B349"/>
    <mergeCell ref="B352:B353"/>
    <mergeCell ref="A319:A322"/>
    <mergeCell ref="B333:B334"/>
    <mergeCell ref="B310:B311"/>
    <mergeCell ref="B319:B320"/>
    <mergeCell ref="B323:B324"/>
    <mergeCell ref="A310:A314"/>
    <mergeCell ref="A333:A337"/>
    <mergeCell ref="B330:B331"/>
    <mergeCell ref="A327:A332"/>
    <mergeCell ref="B327:B328"/>
    <mergeCell ref="A212:A216"/>
    <mergeCell ref="A205:A206"/>
    <mergeCell ref="A261:A262"/>
    <mergeCell ref="A235:A236"/>
    <mergeCell ref="A268:A269"/>
    <mergeCell ref="A257:F257"/>
    <mergeCell ref="B143:B144"/>
    <mergeCell ref="A150:A153"/>
    <mergeCell ref="A107:A108"/>
    <mergeCell ref="A109:A111"/>
    <mergeCell ref="A189:A190"/>
    <mergeCell ref="A146:A149"/>
    <mergeCell ref="A134:A136"/>
    <mergeCell ref="B134:B135"/>
    <mergeCell ref="B137:B138"/>
    <mergeCell ref="B154:B155"/>
    <mergeCell ref="A154:A156"/>
    <mergeCell ref="B162:B163"/>
    <mergeCell ref="A1:F1"/>
    <mergeCell ref="A72:F72"/>
    <mergeCell ref="A87:F87"/>
    <mergeCell ref="A117:F117"/>
    <mergeCell ref="A133:F133"/>
    <mergeCell ref="A173:F173"/>
    <mergeCell ref="A188:F188"/>
    <mergeCell ref="A224:F224"/>
    <mergeCell ref="A240:F240"/>
    <mergeCell ref="A53:A57"/>
    <mergeCell ref="A58:A63"/>
    <mergeCell ref="A128:A129"/>
    <mergeCell ref="A112:A114"/>
    <mergeCell ref="A170:B172"/>
    <mergeCell ref="A186:B187"/>
    <mergeCell ref="B198:B199"/>
    <mergeCell ref="A220:B223"/>
    <mergeCell ref="B212:B214"/>
    <mergeCell ref="B157:B158"/>
    <mergeCell ref="B207:B208"/>
    <mergeCell ref="A162:A165"/>
    <mergeCell ref="A103:A104"/>
    <mergeCell ref="A137:A139"/>
    <mergeCell ref="A464:B466"/>
    <mergeCell ref="A434:B436"/>
    <mergeCell ref="A437:B439"/>
    <mergeCell ref="A440:B442"/>
    <mergeCell ref="B335:B336"/>
    <mergeCell ref="A403:F403"/>
    <mergeCell ref="A419:F419"/>
    <mergeCell ref="A315:A318"/>
    <mergeCell ref="B315:B316"/>
    <mergeCell ref="B317:B318"/>
    <mergeCell ref="A323:A326"/>
    <mergeCell ref="B358:B359"/>
    <mergeCell ref="A429:A430"/>
    <mergeCell ref="A455:B457"/>
    <mergeCell ref="A433:B433"/>
    <mergeCell ref="A443:B445"/>
    <mergeCell ref="A446:B448"/>
    <mergeCell ref="A449:B451"/>
    <mergeCell ref="B375:B376"/>
    <mergeCell ref="A461:B463"/>
    <mergeCell ref="A452:B454"/>
    <mergeCell ref="B341:B342"/>
    <mergeCell ref="B343:B344"/>
    <mergeCell ref="A347:A351"/>
  </mergeCells>
  <pageMargins left="0.78740157480314965" right="0.78740157480314965" top="1.1811023622047245" bottom="0.39370078740157483" header="0.31496062992125984" footer="0.31496062992125984"/>
  <pageSetup paperSize="9" scale="99" orientation="landscape" r:id="rId1"/>
  <headerFooter differentFirst="1">
    <oddHeader>&amp;CСтраница &amp;P</oddHeader>
  </headerFooter>
  <rowBreaks count="2" manualBreakCount="2">
    <brk id="417" max="5" man="1"/>
    <brk id="4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topLeftCell="A4" zoomScaleNormal="100" zoomScaleSheetLayoutView="100" workbookViewId="0">
      <selection activeCell="B4" sqref="B4"/>
    </sheetView>
  </sheetViews>
  <sheetFormatPr defaultRowHeight="15" x14ac:dyDescent="0.25"/>
  <cols>
    <col min="1" max="1" width="37.140625" style="37" customWidth="1"/>
    <col min="2" max="2" width="12.7109375" style="40" customWidth="1"/>
    <col min="3" max="3" width="12.28515625" style="40" customWidth="1"/>
    <col min="4" max="4" width="18.85546875" style="40" customWidth="1"/>
    <col min="5" max="5" width="17" style="40" customWidth="1"/>
    <col min="6" max="16384" width="9.140625" style="37"/>
  </cols>
  <sheetData>
    <row r="1" spans="1:5" x14ac:dyDescent="0.25">
      <c r="A1" s="137" t="s">
        <v>133</v>
      </c>
      <c r="B1" s="137"/>
      <c r="C1" s="137"/>
      <c r="D1" s="137"/>
      <c r="E1" s="137"/>
    </row>
    <row r="3" spans="1:5" ht="45" x14ac:dyDescent="0.25">
      <c r="A3" s="38" t="s">
        <v>134</v>
      </c>
      <c r="B3" s="39" t="s">
        <v>135</v>
      </c>
      <c r="C3" s="39" t="s">
        <v>136</v>
      </c>
      <c r="D3" s="39" t="s">
        <v>137</v>
      </c>
      <c r="E3" s="39" t="s">
        <v>138</v>
      </c>
    </row>
    <row r="4" spans="1:5" ht="32.25" customHeight="1" x14ac:dyDescent="0.25">
      <c r="A4" s="70" t="s">
        <v>212</v>
      </c>
      <c r="B4" s="39">
        <f>общие!D70</f>
        <v>216942.66000000003</v>
      </c>
      <c r="C4" s="39">
        <f>общие!E70</f>
        <v>44530.469999999987</v>
      </c>
      <c r="D4" s="39">
        <f>C4/B4*100</f>
        <v>20.52637779955311</v>
      </c>
      <c r="E4" s="39">
        <f>C4/C17*100</f>
        <v>30.15005264862674</v>
      </c>
    </row>
    <row r="5" spans="1:5" x14ac:dyDescent="0.25">
      <c r="A5" s="70" t="s">
        <v>42</v>
      </c>
      <c r="B5" s="39">
        <f>общие!D85</f>
        <v>2903.6</v>
      </c>
      <c r="C5" s="39">
        <f>общие!E85</f>
        <v>485.5</v>
      </c>
      <c r="D5" s="39">
        <f t="shared" ref="D5:D17" si="0">C5/B5*100</f>
        <v>16.72062267529963</v>
      </c>
      <c r="E5" s="39">
        <f>C5/C17*100</f>
        <v>0.32871538434039183</v>
      </c>
    </row>
    <row r="6" spans="1:5" x14ac:dyDescent="0.25">
      <c r="A6" s="70" t="s">
        <v>218</v>
      </c>
      <c r="B6" s="39">
        <f>общие!D115</f>
        <v>5626.7</v>
      </c>
      <c r="C6" s="39">
        <f>общие!E115</f>
        <v>765.30000000000018</v>
      </c>
      <c r="D6" s="39">
        <f t="shared" si="0"/>
        <v>13.601222741571439</v>
      </c>
      <c r="E6" s="39">
        <f>C6/C17*100</f>
        <v>0.51815835970278457</v>
      </c>
    </row>
    <row r="7" spans="1:5" ht="30" x14ac:dyDescent="0.25">
      <c r="A7" s="70" t="s">
        <v>47</v>
      </c>
      <c r="B7" s="39">
        <f>общие!D131</f>
        <v>7266.9</v>
      </c>
      <c r="C7" s="39">
        <f>общие!E131</f>
        <v>1174.5999999999999</v>
      </c>
      <c r="D7" s="39">
        <f t="shared" si="0"/>
        <v>16.163701165558901</v>
      </c>
      <c r="E7" s="39">
        <f>C7/C17*100</f>
        <v>0.79528133974505499</v>
      </c>
    </row>
    <row r="8" spans="1:5" ht="33" customHeight="1" x14ac:dyDescent="0.25">
      <c r="A8" s="70" t="s">
        <v>223</v>
      </c>
      <c r="B8" s="39">
        <f>общие!D170</f>
        <v>326407.49999999994</v>
      </c>
      <c r="C8" s="39">
        <f>общие!E170</f>
        <v>24552.980000000003</v>
      </c>
      <c r="D8" s="39">
        <f t="shared" si="0"/>
        <v>7.5221862242748738</v>
      </c>
      <c r="E8" s="39">
        <f>C8/C17*100</f>
        <v>16.623979932856752</v>
      </c>
    </row>
    <row r="9" spans="1:5" x14ac:dyDescent="0.25">
      <c r="A9" s="70" t="s">
        <v>84</v>
      </c>
      <c r="B9" s="39">
        <f>общие!D186</f>
        <v>851.4</v>
      </c>
      <c r="C9" s="39">
        <f>общие!E186</f>
        <v>26</v>
      </c>
      <c r="D9" s="39">
        <f t="shared" si="0"/>
        <v>3.0537937514681701</v>
      </c>
      <c r="E9" s="41">
        <f>C9/C17*100</f>
        <v>1.7603707503295957E-2</v>
      </c>
    </row>
    <row r="10" spans="1:5" ht="33.75" customHeight="1" x14ac:dyDescent="0.25">
      <c r="A10" s="70" t="s">
        <v>222</v>
      </c>
      <c r="B10" s="39">
        <f>общие!D220+общие!D238+общие!D254+общие!D271+общие!D291</f>
        <v>169532.02999999997</v>
      </c>
      <c r="C10" s="39">
        <f>общие!E220+общие!E238+общие!E254+общие!E271+общие!E291</f>
        <v>16796.400000000001</v>
      </c>
      <c r="D10" s="39">
        <f t="shared" si="0"/>
        <v>9.907508333381017</v>
      </c>
      <c r="E10" s="39">
        <f>C10/C17*100</f>
        <v>11.372265873398471</v>
      </c>
    </row>
    <row r="11" spans="1:5" x14ac:dyDescent="0.25">
      <c r="A11" s="70" t="s">
        <v>83</v>
      </c>
      <c r="B11" s="39">
        <f>общие!D307</f>
        <v>5124.7000000000007</v>
      </c>
      <c r="C11" s="39">
        <f>общие!E307</f>
        <v>1106.5999999999999</v>
      </c>
      <c r="D11" s="39">
        <f t="shared" si="0"/>
        <v>21.593459129314883</v>
      </c>
      <c r="E11" s="39">
        <f>C11/C17*100</f>
        <v>0.74924087396720396</v>
      </c>
    </row>
    <row r="12" spans="1:5" x14ac:dyDescent="0.25">
      <c r="A12" s="70" t="s">
        <v>220</v>
      </c>
      <c r="B12" s="39">
        <f>общие!D366</f>
        <v>223474.4</v>
      </c>
      <c r="C12" s="39">
        <f>общие!E366</f>
        <v>45473.919999999991</v>
      </c>
      <c r="D12" s="39">
        <f t="shared" si="0"/>
        <v>20.348603687939196</v>
      </c>
      <c r="E12" s="39">
        <f>C12/C17*100</f>
        <v>30.788830258010762</v>
      </c>
    </row>
    <row r="13" spans="1:5" ht="18.75" customHeight="1" x14ac:dyDescent="0.25">
      <c r="A13" s="70" t="s">
        <v>221</v>
      </c>
      <c r="B13" s="39">
        <f>общие!D385</f>
        <v>41137.599999999999</v>
      </c>
      <c r="C13" s="39">
        <f>общие!E385</f>
        <v>12550.689999999999</v>
      </c>
      <c r="D13" s="39">
        <f t="shared" si="0"/>
        <v>30.509047683870715</v>
      </c>
      <c r="E13" s="39">
        <f>C13/C17*100</f>
        <v>8.4976413740208265</v>
      </c>
    </row>
    <row r="14" spans="1:5" x14ac:dyDescent="0.25">
      <c r="A14" s="70" t="s">
        <v>219</v>
      </c>
      <c r="B14" s="39">
        <f>общие!D401</f>
        <v>1920.8</v>
      </c>
      <c r="C14" s="39">
        <f>общие!E401</f>
        <v>61.2</v>
      </c>
      <c r="D14" s="39">
        <f t="shared" si="0"/>
        <v>3.1861724281549355</v>
      </c>
      <c r="E14" s="39">
        <f>C14/C17*100</f>
        <v>4.1436419200065869E-2</v>
      </c>
    </row>
    <row r="15" spans="1:5" ht="45" x14ac:dyDescent="0.25">
      <c r="A15" s="70" t="s">
        <v>116</v>
      </c>
      <c r="B15" s="39">
        <f>общие!D417</f>
        <v>700.4</v>
      </c>
      <c r="C15" s="39">
        <f>общие!E417</f>
        <v>157.5</v>
      </c>
      <c r="D15" s="39">
        <f t="shared" si="0"/>
        <v>22.487150199885779</v>
      </c>
      <c r="E15" s="42">
        <f>C15/C17*100</f>
        <v>0.10663784352958126</v>
      </c>
    </row>
    <row r="16" spans="1:5" x14ac:dyDescent="0.25">
      <c r="A16" s="70" t="s">
        <v>89</v>
      </c>
      <c r="B16" s="39">
        <f>общие!D431</f>
        <v>1028.7</v>
      </c>
      <c r="C16" s="39">
        <f>общие!E431</f>
        <v>15</v>
      </c>
      <c r="D16" s="39">
        <f t="shared" si="0"/>
        <v>1.4581510644502769</v>
      </c>
      <c r="E16" s="42">
        <f>C16/C17*100</f>
        <v>1.0155985098055358E-2</v>
      </c>
    </row>
    <row r="17" spans="1:5" x14ac:dyDescent="0.25">
      <c r="A17" s="38" t="s">
        <v>139</v>
      </c>
      <c r="B17" s="39">
        <f>SUM(B4:B16)</f>
        <v>1002917.39</v>
      </c>
      <c r="C17" s="39">
        <f>SUM(C4:C16)</f>
        <v>147696.16</v>
      </c>
      <c r="D17" s="39">
        <f t="shared" si="0"/>
        <v>14.726652610939372</v>
      </c>
      <c r="E17" s="39"/>
    </row>
  </sheetData>
  <mergeCells count="1">
    <mergeCell ref="A1:E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СВОД</vt:lpstr>
      <vt:lpstr>общие</vt:lpstr>
      <vt:lpstr>уд. вес</vt:lpstr>
      <vt:lpstr>общие!Заголовки_для_печати</vt:lpstr>
      <vt:lpstr>СВОД!Заголовки_для_печати</vt:lpstr>
      <vt:lpstr>общие!Область_печати</vt:lpstr>
      <vt:lpstr>СВОД!Область_печати</vt:lpstr>
      <vt:lpstr>'уд. вес'!Область_печати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Lubnina</dc:creator>
  <cp:lastModifiedBy>Economik</cp:lastModifiedBy>
  <cp:lastPrinted>2018-05-14T05:59:51Z</cp:lastPrinted>
  <dcterms:created xsi:type="dcterms:W3CDTF">2012-11-13T08:43:34Z</dcterms:created>
  <dcterms:modified xsi:type="dcterms:W3CDTF">2018-05-30T06:11:58Z</dcterms:modified>
</cp:coreProperties>
</file>