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2019\08 август\06-476-19-07\"/>
    </mc:Choice>
  </mc:AlternateContent>
  <bookViews>
    <workbookView xWindow="0" yWindow="0" windowWidth="18735" windowHeight="10860" activeTab="2"/>
  </bookViews>
  <sheets>
    <sheet name="СВОД" sheetId="1" r:id="rId1"/>
    <sheet name="общие" sheetId="2" r:id="rId2"/>
    <sheet name="КБ+ софин. МБ" sheetId="4" r:id="rId3"/>
  </sheets>
  <definedNames>
    <definedName name="_xlnm._FilterDatabase" localSheetId="1" hidden="1">общие!$A$3:$H$449</definedName>
    <definedName name="_xlnm.Print_Titles" localSheetId="2">'КБ+ софин. МБ'!$3:$4</definedName>
    <definedName name="_xlnm.Print_Titles" localSheetId="1">общие!$3:$4</definedName>
    <definedName name="_xlnm.Print_Titles" localSheetId="0">СВОД!$4:$4</definedName>
    <definedName name="_xlnm.Print_Area" localSheetId="2">'КБ+ софин. МБ'!$A$1:$F$156</definedName>
    <definedName name="_xlnm.Print_Area" localSheetId="1">общие!$A$1:$G$449</definedName>
    <definedName name="_xlnm.Print_Area" localSheetId="0">СВОД!$A$1:$F$138</definedName>
  </definedNames>
  <calcPr calcId="162913"/>
</workbook>
</file>

<file path=xl/calcChain.xml><?xml version="1.0" encoding="utf-8"?>
<calcChain xmlns="http://schemas.openxmlformats.org/spreadsheetml/2006/main">
  <c r="F78" i="4" l="1"/>
  <c r="F63" i="4"/>
  <c r="F40" i="4"/>
  <c r="F38" i="4"/>
  <c r="F21" i="4"/>
  <c r="E368" i="2" l="1"/>
  <c r="E367" i="2"/>
  <c r="F367" i="2" s="1"/>
  <c r="E366" i="2"/>
  <c r="D368" i="2"/>
  <c r="D367" i="2"/>
  <c r="E349" i="2"/>
  <c r="E348" i="2"/>
  <c r="E347" i="2"/>
  <c r="E346" i="2"/>
  <c r="D349" i="2"/>
  <c r="D348" i="2"/>
  <c r="D347" i="2"/>
  <c r="E309" i="2"/>
  <c r="E308" i="2"/>
  <c r="D309" i="2"/>
  <c r="D295" i="2"/>
  <c r="E284" i="2"/>
  <c r="E283" i="2"/>
  <c r="E282" i="2"/>
  <c r="E281" i="2"/>
  <c r="D284" i="2"/>
  <c r="D283" i="2"/>
  <c r="F283" i="2" s="1"/>
  <c r="D282" i="2"/>
  <c r="F282" i="2" s="1"/>
  <c r="D281" i="2"/>
  <c r="E253" i="2"/>
  <c r="E252" i="2"/>
  <c r="D253" i="2"/>
  <c r="E242" i="2"/>
  <c r="E241" i="2"/>
  <c r="E240" i="2"/>
  <c r="D242" i="2"/>
  <c r="D241" i="2"/>
  <c r="F227" i="2"/>
  <c r="E228" i="2"/>
  <c r="E227" i="2"/>
  <c r="E226" i="2"/>
  <c r="D228" i="2"/>
  <c r="D227" i="2"/>
  <c r="E217" i="2"/>
  <c r="E216" i="2"/>
  <c r="E215" i="2"/>
  <c r="D217" i="2"/>
  <c r="D216" i="2"/>
  <c r="E188" i="2"/>
  <c r="E187" i="2"/>
  <c r="E173" i="2"/>
  <c r="E172" i="2"/>
  <c r="E171" i="2"/>
  <c r="D173" i="2"/>
  <c r="D172" i="2"/>
  <c r="D171" i="2"/>
  <c r="E132" i="2"/>
  <c r="E131" i="2"/>
  <c r="E119" i="2"/>
  <c r="E118" i="2"/>
  <c r="D119" i="2"/>
  <c r="E88" i="2"/>
  <c r="E87" i="2"/>
  <c r="E76" i="2"/>
  <c r="F241" i="2" l="1"/>
  <c r="F81" i="4"/>
  <c r="F66" i="4"/>
  <c r="E444" i="2"/>
  <c r="D444" i="2"/>
  <c r="E443" i="2"/>
  <c r="E442" i="2"/>
  <c r="D443" i="2"/>
  <c r="D442" i="2"/>
  <c r="D6" i="4"/>
  <c r="C8" i="4"/>
  <c r="C7" i="4"/>
  <c r="C6" i="4"/>
  <c r="F112" i="2"/>
  <c r="F280" i="2"/>
  <c r="E445" i="2" l="1"/>
  <c r="F69" i="4" l="1"/>
  <c r="D71" i="4"/>
  <c r="D70" i="4"/>
  <c r="D69" i="4"/>
  <c r="D149" i="4" s="1"/>
  <c r="C71" i="4"/>
  <c r="C151" i="4" s="1"/>
  <c r="C70" i="4"/>
  <c r="C150" i="4" s="1"/>
  <c r="C69" i="4"/>
  <c r="C149" i="4" s="1"/>
  <c r="F279" i="2"/>
  <c r="F278" i="2"/>
  <c r="F277" i="2"/>
  <c r="F288" i="2"/>
  <c r="E436" i="2"/>
  <c r="D436" i="2"/>
  <c r="F276" i="2"/>
  <c r="E71" i="4" s="1"/>
  <c r="E69" i="4" l="1"/>
  <c r="E63" i="1"/>
  <c r="D63" i="1"/>
  <c r="E420" i="2"/>
  <c r="E419" i="2"/>
  <c r="E418" i="2"/>
  <c r="D419" i="2"/>
  <c r="F198" i="2"/>
  <c r="D420" i="2"/>
  <c r="D418" i="2"/>
  <c r="F264" i="2" l="1"/>
  <c r="F60" i="4"/>
  <c r="D62" i="4"/>
  <c r="D61" i="4"/>
  <c r="D60" i="4"/>
  <c r="D125" i="4" s="1"/>
  <c r="C62" i="4"/>
  <c r="C61" i="4"/>
  <c r="C60" i="4"/>
  <c r="F263" i="2"/>
  <c r="F262" i="2"/>
  <c r="F261" i="2"/>
  <c r="E60" i="4" l="1"/>
  <c r="C125" i="4"/>
  <c r="E61" i="4"/>
  <c r="E62" i="4"/>
  <c r="D41" i="4"/>
  <c r="D127" i="4" s="1"/>
  <c r="D40" i="4"/>
  <c r="D126" i="4" s="1"/>
  <c r="C41" i="4"/>
  <c r="C127" i="4" s="1"/>
  <c r="C40" i="4"/>
  <c r="C126" i="4" s="1"/>
  <c r="F146" i="2"/>
  <c r="F145" i="2"/>
  <c r="F30" i="2"/>
  <c r="E107" i="1"/>
  <c r="E64" i="1"/>
  <c r="D64" i="1"/>
  <c r="E416" i="2"/>
  <c r="E109" i="1" s="1"/>
  <c r="E415" i="2"/>
  <c r="E108" i="1" s="1"/>
  <c r="D416" i="2"/>
  <c r="D415" i="2"/>
  <c r="F79" i="4"/>
  <c r="D79" i="4"/>
  <c r="C79" i="4"/>
  <c r="F357" i="2"/>
  <c r="F328" i="2"/>
  <c r="D78" i="4"/>
  <c r="C78" i="4"/>
  <c r="F200" i="2"/>
  <c r="F221" i="2"/>
  <c r="E41" i="4" l="1"/>
  <c r="D128" i="4"/>
  <c r="E40" i="4"/>
  <c r="E110" i="1"/>
  <c r="E417" i="2"/>
  <c r="E79" i="4"/>
  <c r="E78" i="4"/>
  <c r="F265" i="2"/>
  <c r="F42" i="4"/>
  <c r="D43" i="4"/>
  <c r="D42" i="4"/>
  <c r="C43" i="4"/>
  <c r="C42" i="4"/>
  <c r="F149" i="2"/>
  <c r="F150" i="2"/>
  <c r="F94" i="4"/>
  <c r="D95" i="4"/>
  <c r="D99" i="4" s="1"/>
  <c r="D94" i="4"/>
  <c r="D98" i="4" s="1"/>
  <c r="C95" i="4"/>
  <c r="C99" i="4" s="1"/>
  <c r="C94" i="4"/>
  <c r="C98" i="4" s="1"/>
  <c r="F234" i="2"/>
  <c r="F233" i="2"/>
  <c r="F87" i="4"/>
  <c r="D88" i="4"/>
  <c r="D92" i="4" s="1"/>
  <c r="D87" i="4"/>
  <c r="C88" i="4"/>
  <c r="C87" i="4"/>
  <c r="F232" i="2"/>
  <c r="F231" i="2"/>
  <c r="F235" i="2"/>
  <c r="C122" i="4" l="1"/>
  <c r="C92" i="4"/>
  <c r="E92" i="4" s="1"/>
  <c r="C123" i="4"/>
  <c r="E42" i="4"/>
  <c r="E43" i="4"/>
  <c r="C96" i="4"/>
  <c r="D96" i="4"/>
  <c r="E99" i="4"/>
  <c r="E98" i="4"/>
  <c r="E94" i="4"/>
  <c r="E87" i="4"/>
  <c r="D89" i="4"/>
  <c r="D91" i="4"/>
  <c r="C89" i="4"/>
  <c r="C91" i="4"/>
  <c r="E60" i="1"/>
  <c r="D60" i="1"/>
  <c r="E404" i="2"/>
  <c r="E403" i="2"/>
  <c r="D404" i="2"/>
  <c r="D403" i="2"/>
  <c r="F352" i="2"/>
  <c r="E96" i="4" l="1"/>
  <c r="E405" i="2"/>
  <c r="E91" i="4"/>
  <c r="E89" i="4"/>
  <c r="F256" i="2"/>
  <c r="F77" i="4"/>
  <c r="D77" i="4"/>
  <c r="C77" i="4"/>
  <c r="C110" i="4" s="1"/>
  <c r="F80" i="4"/>
  <c r="F191" i="2"/>
  <c r="F315" i="2"/>
  <c r="E77" i="4" l="1"/>
  <c r="D110" i="4"/>
  <c r="D112" i="4" s="1"/>
  <c r="E424" i="2"/>
  <c r="E423" i="2"/>
  <c r="D424" i="2"/>
  <c r="D423" i="2"/>
  <c r="F266" i="2"/>
  <c r="F44" i="4"/>
  <c r="D45" i="4"/>
  <c r="D131" i="4" s="1"/>
  <c r="D44" i="4"/>
  <c r="D130" i="4" s="1"/>
  <c r="C45" i="4"/>
  <c r="C44" i="4"/>
  <c r="C130" i="4" s="1"/>
  <c r="F153" i="2"/>
  <c r="F152" i="2"/>
  <c r="E412" i="2"/>
  <c r="E411" i="2"/>
  <c r="E410" i="2"/>
  <c r="D412" i="2"/>
  <c r="D411" i="2"/>
  <c r="D410" i="2"/>
  <c r="F23" i="4"/>
  <c r="D25" i="4"/>
  <c r="D24" i="4"/>
  <c r="D23" i="4"/>
  <c r="C25" i="4"/>
  <c r="C24" i="4"/>
  <c r="C23" i="4"/>
  <c r="F322" i="2"/>
  <c r="F323" i="2"/>
  <c r="F321" i="2"/>
  <c r="F57" i="4"/>
  <c r="D59" i="4"/>
  <c r="D58" i="4"/>
  <c r="D57" i="4"/>
  <c r="C59" i="4"/>
  <c r="C58" i="4"/>
  <c r="C57" i="4"/>
  <c r="F260" i="2"/>
  <c r="F259" i="2"/>
  <c r="F258" i="2"/>
  <c r="F257" i="2"/>
  <c r="D132" i="4" l="1"/>
  <c r="E23" i="4"/>
  <c r="E45" i="4"/>
  <c r="C131" i="4"/>
  <c r="D32" i="1" s="1"/>
  <c r="E44" i="4"/>
  <c r="D117" i="4"/>
  <c r="E58" i="4"/>
  <c r="C117" i="4"/>
  <c r="D18" i="1" s="1"/>
  <c r="E24" i="4"/>
  <c r="E25" i="4"/>
  <c r="E59" i="4"/>
  <c r="E57" i="4"/>
  <c r="D39" i="4"/>
  <c r="D119" i="4" s="1"/>
  <c r="D38" i="4"/>
  <c r="D118" i="4" s="1"/>
  <c r="C39" i="4"/>
  <c r="C119" i="4" s="1"/>
  <c r="D20" i="1" s="1"/>
  <c r="C38" i="4"/>
  <c r="C118" i="4" s="1"/>
  <c r="F142" i="2"/>
  <c r="F141" i="2"/>
  <c r="E66" i="1"/>
  <c r="D66" i="1"/>
  <c r="E428" i="2"/>
  <c r="E427" i="2"/>
  <c r="E116" i="1" s="1"/>
  <c r="E426" i="2"/>
  <c r="E115" i="1" s="1"/>
  <c r="D428" i="2"/>
  <c r="D427" i="2"/>
  <c r="D426" i="2"/>
  <c r="D115" i="1" s="1"/>
  <c r="D80" i="4"/>
  <c r="C80" i="4"/>
  <c r="F359" i="2"/>
  <c r="F360" i="2"/>
  <c r="D65" i="4"/>
  <c r="D64" i="4"/>
  <c r="D63" i="4"/>
  <c r="D133" i="4" s="1"/>
  <c r="C65" i="4"/>
  <c r="C64" i="4"/>
  <c r="C63" i="4"/>
  <c r="C133" i="4" s="1"/>
  <c r="D34" i="1" s="1"/>
  <c r="F269" i="2"/>
  <c r="F268" i="2"/>
  <c r="F267" i="2"/>
  <c r="F46" i="4"/>
  <c r="D47" i="4"/>
  <c r="D46" i="4"/>
  <c r="C47" i="4"/>
  <c r="C46" i="4"/>
  <c r="F158" i="2"/>
  <c r="F157" i="2"/>
  <c r="F156" i="2"/>
  <c r="E124" i="1"/>
  <c r="E123" i="1"/>
  <c r="D124" i="1"/>
  <c r="D123" i="1"/>
  <c r="E112" i="1"/>
  <c r="E111" i="1"/>
  <c r="D112" i="1"/>
  <c r="D111" i="1"/>
  <c r="D108" i="1"/>
  <c r="D107" i="1"/>
  <c r="E104" i="1"/>
  <c r="E103" i="1"/>
  <c r="D104" i="1"/>
  <c r="D103" i="1"/>
  <c r="E100" i="1"/>
  <c r="E99" i="1"/>
  <c r="D100" i="1"/>
  <c r="D99" i="1"/>
  <c r="E95" i="1"/>
  <c r="D95" i="1"/>
  <c r="E91" i="1"/>
  <c r="D91" i="1"/>
  <c r="E87" i="1"/>
  <c r="D87" i="1"/>
  <c r="E44" i="1"/>
  <c r="E42" i="1"/>
  <c r="D44" i="1"/>
  <c r="D43" i="1"/>
  <c r="D42" i="1"/>
  <c r="E32" i="1"/>
  <c r="E30" i="1"/>
  <c r="D31" i="1"/>
  <c r="D30" i="1"/>
  <c r="E28" i="1"/>
  <c r="E26" i="1"/>
  <c r="D28" i="1"/>
  <c r="D27" i="1"/>
  <c r="D26" i="1"/>
  <c r="E24" i="1"/>
  <c r="E22" i="1"/>
  <c r="D24" i="1"/>
  <c r="D23" i="1"/>
  <c r="D22" i="1"/>
  <c r="E14" i="1"/>
  <c r="E10" i="1"/>
  <c r="D10" i="1"/>
  <c r="D14" i="1"/>
  <c r="E6" i="1"/>
  <c r="D6" i="1"/>
  <c r="E127" i="4"/>
  <c r="E125" i="4"/>
  <c r="E123" i="4"/>
  <c r="C144" i="4"/>
  <c r="C128" i="4"/>
  <c r="C124" i="4"/>
  <c r="E432" i="2"/>
  <c r="E121" i="1" s="1"/>
  <c r="D432" i="2"/>
  <c r="E431" i="2"/>
  <c r="D431" i="2"/>
  <c r="E430" i="2"/>
  <c r="D430" i="2"/>
  <c r="F423" i="2"/>
  <c r="F419" i="2"/>
  <c r="F418" i="2"/>
  <c r="F410" i="2"/>
  <c r="F415" i="2"/>
  <c r="F411" i="2"/>
  <c r="D81" i="4"/>
  <c r="C81" i="4"/>
  <c r="F162" i="2"/>
  <c r="D68" i="4"/>
  <c r="D75" i="4" s="1"/>
  <c r="D67" i="4"/>
  <c r="D66" i="4"/>
  <c r="C68" i="4"/>
  <c r="C67" i="4"/>
  <c r="C74" i="4" s="1"/>
  <c r="C66" i="4"/>
  <c r="F48" i="4"/>
  <c r="D49" i="4"/>
  <c r="D122" i="4" s="1"/>
  <c r="D124" i="4" s="1"/>
  <c r="D48" i="4"/>
  <c r="C49" i="4"/>
  <c r="C48" i="4"/>
  <c r="F273" i="2"/>
  <c r="E68" i="4" s="1"/>
  <c r="F272" i="2"/>
  <c r="E67" i="4" s="1"/>
  <c r="F271" i="2"/>
  <c r="F161" i="2"/>
  <c r="F160" i="2"/>
  <c r="D134" i="4" l="1"/>
  <c r="D74" i="4"/>
  <c r="E124" i="4"/>
  <c r="C75" i="4"/>
  <c r="C72" i="4"/>
  <c r="C73" i="4"/>
  <c r="D137" i="4"/>
  <c r="D72" i="4"/>
  <c r="D73" i="4"/>
  <c r="D135" i="4"/>
  <c r="D136" i="4" s="1"/>
  <c r="E18" i="1"/>
  <c r="C82" i="4"/>
  <c r="C84" i="4"/>
  <c r="D82" i="4"/>
  <c r="D84" i="4"/>
  <c r="E131" i="4"/>
  <c r="C132" i="4"/>
  <c r="E132" i="4" s="1"/>
  <c r="F427" i="2"/>
  <c r="E117" i="4"/>
  <c r="F430" i="2"/>
  <c r="F426" i="2"/>
  <c r="D116" i="1"/>
  <c r="F116" i="1" s="1"/>
  <c r="E20" i="1"/>
  <c r="F20" i="1" s="1"/>
  <c r="E119" i="4"/>
  <c r="D19" i="1"/>
  <c r="D21" i="1" s="1"/>
  <c r="C120" i="4"/>
  <c r="E47" i="4"/>
  <c r="E126" i="4"/>
  <c r="C137" i="4"/>
  <c r="D38" i="1" s="1"/>
  <c r="E48" i="4"/>
  <c r="E38" i="4"/>
  <c r="E39" i="4"/>
  <c r="E46" i="4"/>
  <c r="E49" i="4"/>
  <c r="C135" i="4"/>
  <c r="D36" i="1" s="1"/>
  <c r="E35" i="1"/>
  <c r="E133" i="4"/>
  <c r="C134" i="4"/>
  <c r="E34" i="1"/>
  <c r="F34" i="1" s="1"/>
  <c r="E80" i="4"/>
  <c r="E433" i="2"/>
  <c r="E64" i="4"/>
  <c r="E65" i="4"/>
  <c r="E63" i="4"/>
  <c r="F431" i="2"/>
  <c r="F115" i="1"/>
  <c r="E31" i="1"/>
  <c r="F31" i="1" s="1"/>
  <c r="F108" i="1"/>
  <c r="E27" i="1"/>
  <c r="E29" i="1" s="1"/>
  <c r="F112" i="1"/>
  <c r="F103" i="1"/>
  <c r="F104" i="1"/>
  <c r="D45" i="1"/>
  <c r="F99" i="1"/>
  <c r="D33" i="1"/>
  <c r="F32" i="1"/>
  <c r="D29" i="1"/>
  <c r="F28" i="1"/>
  <c r="F22" i="1"/>
  <c r="D25" i="1"/>
  <c r="F24" i="1"/>
  <c r="F18" i="1"/>
  <c r="E122" i="4"/>
  <c r="E130" i="4"/>
  <c r="D433" i="2"/>
  <c r="E81" i="4"/>
  <c r="E66" i="4"/>
  <c r="E440" i="2"/>
  <c r="E439" i="2"/>
  <c r="E438" i="2"/>
  <c r="E446" i="2" s="1"/>
  <c r="D440" i="2"/>
  <c r="D439" i="2"/>
  <c r="F275" i="2"/>
  <c r="E70" i="4" s="1"/>
  <c r="F50" i="4"/>
  <c r="D51" i="4"/>
  <c r="D50" i="4"/>
  <c r="C51" i="4"/>
  <c r="C50" i="4"/>
  <c r="F168" i="2"/>
  <c r="F167" i="2"/>
  <c r="E137" i="4" l="1"/>
  <c r="D119" i="1"/>
  <c r="E75" i="4"/>
  <c r="E23" i="1"/>
  <c r="E25" i="1" s="1"/>
  <c r="E128" i="4"/>
  <c r="E51" i="4"/>
  <c r="E50" i="4"/>
  <c r="E84" i="4"/>
  <c r="C136" i="4"/>
  <c r="D35" i="1"/>
  <c r="E135" i="4"/>
  <c r="E36" i="1"/>
  <c r="F36" i="1" s="1"/>
  <c r="E74" i="4"/>
  <c r="E441" i="2"/>
  <c r="E38" i="1"/>
  <c r="F38" i="1" s="1"/>
  <c r="E119" i="1"/>
  <c r="F119" i="1" s="1"/>
  <c r="E72" i="4"/>
  <c r="F27" i="1"/>
  <c r="E33" i="1"/>
  <c r="E73" i="4"/>
  <c r="E408" i="2"/>
  <c r="E97" i="1" s="1"/>
  <c r="E407" i="2"/>
  <c r="D408" i="2"/>
  <c r="D97" i="1" s="1"/>
  <c r="D407" i="2"/>
  <c r="D37" i="4"/>
  <c r="D36" i="4"/>
  <c r="F36" i="4"/>
  <c r="C37" i="4"/>
  <c r="C36" i="4"/>
  <c r="A36" i="4"/>
  <c r="F139" i="2"/>
  <c r="F138" i="2"/>
  <c r="F23" i="1" l="1"/>
  <c r="E37" i="4"/>
  <c r="E36" i="4"/>
  <c r="F35" i="1"/>
  <c r="D37" i="1"/>
  <c r="F97" i="1"/>
  <c r="E96" i="1"/>
  <c r="E98" i="1" s="1"/>
  <c r="E409" i="2"/>
  <c r="D96" i="1"/>
  <c r="D98" i="1" s="1"/>
  <c r="D409" i="2"/>
  <c r="E400" i="2"/>
  <c r="E399" i="2"/>
  <c r="E447" i="2" s="1"/>
  <c r="D400" i="2"/>
  <c r="D448" i="2" s="1"/>
  <c r="D35" i="4"/>
  <c r="D55" i="4" s="1"/>
  <c r="D34" i="4"/>
  <c r="D399" i="2"/>
  <c r="D447" i="2" s="1"/>
  <c r="F284" i="2"/>
  <c r="F281" i="2"/>
  <c r="F255" i="2"/>
  <c r="F34" i="4"/>
  <c r="C35" i="4"/>
  <c r="C55" i="4" s="1"/>
  <c r="C34" i="4"/>
  <c r="F135" i="2"/>
  <c r="F134" i="2"/>
  <c r="E89" i="1" l="1"/>
  <c r="E448" i="2"/>
  <c r="C52" i="4"/>
  <c r="C54" i="4"/>
  <c r="D54" i="4"/>
  <c r="D52" i="4"/>
  <c r="D401" i="2"/>
  <c r="E88" i="1"/>
  <c r="E401" i="2"/>
  <c r="F399" i="2"/>
  <c r="D106" i="4"/>
  <c r="C106" i="4"/>
  <c r="C107" i="4"/>
  <c r="E55" i="4"/>
  <c r="D107" i="4"/>
  <c r="E19" i="1"/>
  <c r="E34" i="4"/>
  <c r="D142" i="4" l="1"/>
  <c r="D144" i="4" s="1"/>
  <c r="E52" i="4"/>
  <c r="E54" i="4"/>
  <c r="C108" i="4"/>
  <c r="E21" i="1"/>
  <c r="F19" i="1"/>
  <c r="E106" i="4"/>
  <c r="E118" i="4"/>
  <c r="D120" i="4"/>
  <c r="E120" i="4" s="1"/>
  <c r="D108" i="4"/>
  <c r="E43" i="1"/>
  <c r="E107" i="4"/>
  <c r="F286" i="2"/>
  <c r="E396" i="2"/>
  <c r="E395" i="2"/>
  <c r="D396" i="2"/>
  <c r="E392" i="2"/>
  <c r="E391" i="2"/>
  <c r="E381" i="2"/>
  <c r="E380" i="2"/>
  <c r="D381" i="2"/>
  <c r="E295" i="2"/>
  <c r="E294" i="2"/>
  <c r="E293" i="2"/>
  <c r="E292" i="2"/>
  <c r="D292" i="2"/>
  <c r="D294" i="2"/>
  <c r="D293" i="2"/>
  <c r="D132" i="2"/>
  <c r="E77" i="2"/>
  <c r="E129" i="1"/>
  <c r="E128" i="1"/>
  <c r="F394" i="2"/>
  <c r="E397" i="2" l="1"/>
  <c r="D445" i="2"/>
  <c r="E105" i="1"/>
  <c r="E421" i="2"/>
  <c r="E127" i="1"/>
  <c r="E130" i="1" s="1"/>
  <c r="E108" i="4"/>
  <c r="E45" i="1"/>
  <c r="F293" i="2"/>
  <c r="F442" i="2"/>
  <c r="D127" i="1"/>
  <c r="E106" i="1" l="1"/>
  <c r="F127" i="1"/>
  <c r="F6" i="4"/>
  <c r="D8" i="4"/>
  <c r="D151" i="4" s="1"/>
  <c r="D7" i="4"/>
  <c r="D150" i="4" s="1"/>
  <c r="F14" i="4"/>
  <c r="D15" i="4"/>
  <c r="D139" i="4" s="1"/>
  <c r="D14" i="4"/>
  <c r="D138" i="4" s="1"/>
  <c r="D140" i="4" s="1"/>
  <c r="C15" i="4"/>
  <c r="C139" i="4" s="1"/>
  <c r="D40" i="1" s="1"/>
  <c r="C14" i="4"/>
  <c r="F206" i="2"/>
  <c r="F205" i="2"/>
  <c r="D152" i="4" l="1"/>
  <c r="D405" i="2"/>
  <c r="C138" i="4"/>
  <c r="D120" i="1" s="1"/>
  <c r="C16" i="4"/>
  <c r="E39" i="1"/>
  <c r="E120" i="1"/>
  <c r="E122" i="1" s="1"/>
  <c r="E40" i="1"/>
  <c r="E139" i="4"/>
  <c r="E8" i="4"/>
  <c r="C9" i="4"/>
  <c r="C10" i="4"/>
  <c r="D9" i="4"/>
  <c r="D10" i="4"/>
  <c r="D18" i="4"/>
  <c r="D16" i="4"/>
  <c r="D47" i="1"/>
  <c r="C11" i="4"/>
  <c r="D11" i="4"/>
  <c r="C19" i="4"/>
  <c r="C18" i="4"/>
  <c r="D19" i="4"/>
  <c r="D48" i="1"/>
  <c r="C12" i="4"/>
  <c r="D12" i="4"/>
  <c r="E6" i="4"/>
  <c r="E7" i="4"/>
  <c r="C140" i="4" l="1"/>
  <c r="E140" i="4" s="1"/>
  <c r="D39" i="1"/>
  <c r="D41" i="1" s="1"/>
  <c r="E138" i="4"/>
  <c r="D437" i="2"/>
  <c r="D125" i="1"/>
  <c r="D126" i="1" s="1"/>
  <c r="E125" i="1"/>
  <c r="E437" i="2"/>
  <c r="E149" i="4"/>
  <c r="E48" i="1"/>
  <c r="E151" i="4"/>
  <c r="E47" i="1"/>
  <c r="F47" i="1" s="1"/>
  <c r="E150" i="4"/>
  <c r="E41" i="1"/>
  <c r="C152" i="4"/>
  <c r="D46" i="1"/>
  <c r="E46" i="1"/>
  <c r="E10" i="4"/>
  <c r="F26" i="4"/>
  <c r="D28" i="4"/>
  <c r="D147" i="4" s="1"/>
  <c r="D27" i="4"/>
  <c r="D26" i="4"/>
  <c r="D30" i="4" s="1"/>
  <c r="C28" i="4"/>
  <c r="C147" i="4" s="1"/>
  <c r="D52" i="1" s="1"/>
  <c r="C27" i="4"/>
  <c r="C26" i="4"/>
  <c r="C30" i="4" s="1"/>
  <c r="C101" i="4" s="1"/>
  <c r="E132" i="1"/>
  <c r="D132" i="1"/>
  <c r="D438" i="2"/>
  <c r="D446" i="2" s="1"/>
  <c r="D146" i="4" l="1"/>
  <c r="E51" i="1" s="1"/>
  <c r="D101" i="4"/>
  <c r="D145" i="4"/>
  <c r="D131" i="1"/>
  <c r="D135" i="1" s="1"/>
  <c r="D441" i="2"/>
  <c r="E126" i="1"/>
  <c r="F125" i="1"/>
  <c r="D49" i="1"/>
  <c r="E49" i="1"/>
  <c r="C146" i="4"/>
  <c r="F46" i="1"/>
  <c r="C145" i="4"/>
  <c r="E26" i="4"/>
  <c r="F438" i="2"/>
  <c r="E133" i="1"/>
  <c r="E131" i="1"/>
  <c r="E135" i="1" s="1"/>
  <c r="D148" i="4" l="1"/>
  <c r="D153" i="4"/>
  <c r="C153" i="4"/>
  <c r="D50" i="1"/>
  <c r="D54" i="1" s="1"/>
  <c r="E146" i="4"/>
  <c r="D51" i="1"/>
  <c r="E50" i="1"/>
  <c r="E54" i="1" s="1"/>
  <c r="E147" i="4"/>
  <c r="E52" i="1"/>
  <c r="F49" i="1"/>
  <c r="E145" i="4"/>
  <c r="C148" i="4"/>
  <c r="E101" i="4"/>
  <c r="E134" i="1"/>
  <c r="F131" i="1"/>
  <c r="E62" i="1"/>
  <c r="D62" i="1"/>
  <c r="F194" i="2"/>
  <c r="D53" i="1" l="1"/>
  <c r="E153" i="4"/>
  <c r="E53" i="1"/>
  <c r="F50" i="1"/>
  <c r="D101" i="1"/>
  <c r="D102" i="1" s="1"/>
  <c r="D413" i="2"/>
  <c r="D113" i="1"/>
  <c r="D114" i="1" s="1"/>
  <c r="D425" i="2"/>
  <c r="E101" i="1"/>
  <c r="E413" i="2"/>
  <c r="E113" i="1"/>
  <c r="E425" i="2"/>
  <c r="F54" i="1"/>
  <c r="F135" i="1"/>
  <c r="D417" i="2" l="1"/>
  <c r="D109" i="1"/>
  <c r="D110" i="1" s="1"/>
  <c r="E114" i="1"/>
  <c r="F113" i="1"/>
  <c r="F101" i="1"/>
  <c r="E102" i="1"/>
  <c r="E429" i="2"/>
  <c r="E117" i="1"/>
  <c r="E118" i="1" s="1"/>
  <c r="D117" i="1"/>
  <c r="D429" i="2"/>
  <c r="F351" i="2"/>
  <c r="F109" i="1" l="1"/>
  <c r="F117" i="1"/>
  <c r="D118" i="1"/>
  <c r="D346" i="2"/>
  <c r="F446" i="2"/>
  <c r="F344" i="2"/>
  <c r="F343" i="2"/>
  <c r="D77" i="2"/>
  <c r="D76" i="2"/>
  <c r="F74" i="2"/>
  <c r="F73" i="2"/>
  <c r="D87" i="2"/>
  <c r="F379" i="2"/>
  <c r="F365" i="2"/>
  <c r="F390" i="2"/>
  <c r="F389" i="2"/>
  <c r="D131" i="2"/>
  <c r="F347" i="2" l="1"/>
  <c r="D392" i="2"/>
  <c r="D391" i="2"/>
  <c r="F66" i="2"/>
  <c r="F364" i="2"/>
  <c r="F378" i="2"/>
  <c r="F129" i="2"/>
  <c r="F61" i="2"/>
  <c r="F363" i="2" l="1"/>
  <c r="F388" i="2"/>
  <c r="F387" i="2"/>
  <c r="F386" i="2"/>
  <c r="F337" i="2"/>
  <c r="F59" i="2"/>
  <c r="F109" i="2" l="1"/>
  <c r="F362" i="2" l="1"/>
  <c r="F361" i="2"/>
  <c r="F358" i="2" l="1"/>
  <c r="F377" i="2" l="1"/>
  <c r="F376" i="2"/>
  <c r="F375" i="2"/>
  <c r="F374" i="2"/>
  <c r="F373" i="2"/>
  <c r="F372" i="2"/>
  <c r="F356" i="2"/>
  <c r="F37" i="2"/>
  <c r="F77" i="2" l="1"/>
  <c r="F355" i="2"/>
  <c r="F354" i="2"/>
  <c r="F384" i="2"/>
  <c r="F385" i="2"/>
  <c r="F371" i="2" l="1"/>
  <c r="F353" i="2"/>
  <c r="F383" i="2"/>
  <c r="H64" i="2" l="1"/>
  <c r="H62" i="2"/>
  <c r="H35" i="2"/>
  <c r="H33" i="2"/>
  <c r="H32" i="2"/>
  <c r="F164" i="2"/>
  <c r="D395" i="2"/>
  <c r="D380" i="2"/>
  <c r="D308" i="2"/>
  <c r="D252" i="2"/>
  <c r="D226" i="2"/>
  <c r="D188" i="2"/>
  <c r="D187" i="2"/>
  <c r="D118" i="2"/>
  <c r="D88" i="2"/>
  <c r="D240" i="2"/>
  <c r="F130" i="2"/>
  <c r="D129" i="1"/>
  <c r="D92" i="1"/>
  <c r="D22" i="4"/>
  <c r="D32" i="4" s="1"/>
  <c r="D21" i="4"/>
  <c r="C22" i="4"/>
  <c r="C32" i="4" s="1"/>
  <c r="C21" i="4"/>
  <c r="F287" i="2"/>
  <c r="B85" i="1"/>
  <c r="B135" i="1" s="1"/>
  <c r="D93" i="1"/>
  <c r="D128" i="1"/>
  <c r="F28" i="2"/>
  <c r="D133" i="1"/>
  <c r="D134" i="1" s="1"/>
  <c r="E93" i="1"/>
  <c r="E92" i="1"/>
  <c r="F316" i="2"/>
  <c r="F140" i="2"/>
  <c r="F317" i="2"/>
  <c r="F270" i="2"/>
  <c r="F24" i="2"/>
  <c r="F113" i="2"/>
  <c r="F19" i="2"/>
  <c r="F95" i="2"/>
  <c r="F224" i="2"/>
  <c r="F325" i="2"/>
  <c r="F163" i="2"/>
  <c r="F214" i="2"/>
  <c r="F332" i="2"/>
  <c r="F102" i="2"/>
  <c r="F105" i="2"/>
  <c r="F314" i="2"/>
  <c r="F289" i="2"/>
  <c r="F169" i="2"/>
  <c r="F159" i="2"/>
  <c r="F147" i="2"/>
  <c r="F137" i="2"/>
  <c r="F114" i="2"/>
  <c r="F339" i="2"/>
  <c r="F212" i="2"/>
  <c r="F211" i="2"/>
  <c r="F128" i="2"/>
  <c r="F67" i="2"/>
  <c r="F65" i="2"/>
  <c r="F64" i="2"/>
  <c r="F63" i="2"/>
  <c r="F62" i="2"/>
  <c r="F60" i="2"/>
  <c r="F58" i="2"/>
  <c r="F338" i="2"/>
  <c r="F110" i="2"/>
  <c r="F57" i="2"/>
  <c r="F56" i="2"/>
  <c r="F54" i="2"/>
  <c r="F336" i="2"/>
  <c r="F107" i="2"/>
  <c r="F53" i="2"/>
  <c r="F52" i="2"/>
  <c r="F51" i="2"/>
  <c r="F50" i="2"/>
  <c r="F48" i="2"/>
  <c r="F334" i="2"/>
  <c r="F47" i="2"/>
  <c r="F333" i="2"/>
  <c r="F204" i="2"/>
  <c r="F46" i="2"/>
  <c r="F45" i="2"/>
  <c r="F44" i="2"/>
  <c r="F41" i="2"/>
  <c r="F155" i="2"/>
  <c r="F103" i="2"/>
  <c r="F101" i="2"/>
  <c r="F40" i="2"/>
  <c r="F39" i="2"/>
  <c r="F31" i="2"/>
  <c r="F327" i="2"/>
  <c r="F199" i="2"/>
  <c r="F29" i="2"/>
  <c r="F27" i="2"/>
  <c r="F25" i="2"/>
  <c r="F196" i="2"/>
  <c r="F144" i="2"/>
  <c r="F22" i="2"/>
  <c r="F21" i="2"/>
  <c r="F320" i="2"/>
  <c r="F18" i="2"/>
  <c r="F17" i="2"/>
  <c r="F319" i="2"/>
  <c r="F15" i="2"/>
  <c r="F14" i="2"/>
  <c r="F192" i="2"/>
  <c r="F75" i="2"/>
  <c r="F345" i="2"/>
  <c r="F342" i="2"/>
  <c r="F341" i="2"/>
  <c r="F170" i="2"/>
  <c r="F117" i="2"/>
  <c r="F116" i="2"/>
  <c r="F72" i="2"/>
  <c r="F71" i="2"/>
  <c r="F70" i="2"/>
  <c r="F69" i="2"/>
  <c r="F201" i="2"/>
  <c r="F313" i="2"/>
  <c r="F12" i="2"/>
  <c r="F11" i="2"/>
  <c r="F9" i="2"/>
  <c r="F213" i="2"/>
  <c r="F210" i="2"/>
  <c r="F203" i="2"/>
  <c r="F202" i="2"/>
  <c r="F193" i="2"/>
  <c r="F190" i="2"/>
  <c r="F312" i="2"/>
  <c r="F10" i="2"/>
  <c r="F8" i="2"/>
  <c r="F7" i="2"/>
  <c r="F248" i="2"/>
  <c r="F330" i="2"/>
  <c r="F186" i="2"/>
  <c r="F185" i="2"/>
  <c r="F184" i="2"/>
  <c r="F183" i="2"/>
  <c r="F182" i="2"/>
  <c r="F181" i="2"/>
  <c r="F180" i="2"/>
  <c r="F179" i="2"/>
  <c r="F178" i="2"/>
  <c r="F177" i="2"/>
  <c r="F151" i="2"/>
  <c r="F99" i="2"/>
  <c r="F98" i="2"/>
  <c r="F36" i="2"/>
  <c r="F34" i="2"/>
  <c r="F86" i="2"/>
  <c r="F85" i="2"/>
  <c r="F84" i="2"/>
  <c r="F83" i="2"/>
  <c r="F82" i="2"/>
  <c r="F81" i="2"/>
  <c r="F80" i="2"/>
  <c r="F79" i="2"/>
  <c r="F33" i="2"/>
  <c r="F35" i="2"/>
  <c r="F148" i="2"/>
  <c r="F340" i="2"/>
  <c r="F326" i="2"/>
  <c r="F318" i="2"/>
  <c r="F20" i="2"/>
  <c r="F370" i="2"/>
  <c r="F307" i="2"/>
  <c r="F306" i="2"/>
  <c r="F305" i="2"/>
  <c r="F304" i="2"/>
  <c r="F303" i="2"/>
  <c r="F302" i="2"/>
  <c r="F301" i="2"/>
  <c r="F300" i="2"/>
  <c r="F299" i="2"/>
  <c r="F298" i="2"/>
  <c r="F297" i="2"/>
  <c r="F290" i="2"/>
  <c r="F251" i="2"/>
  <c r="F250" i="2"/>
  <c r="F249" i="2"/>
  <c r="F247" i="2"/>
  <c r="F244" i="2"/>
  <c r="F237" i="2"/>
  <c r="F230" i="2"/>
  <c r="F225" i="2"/>
  <c r="F223" i="2"/>
  <c r="F222" i="2"/>
  <c r="F220" i="2"/>
  <c r="F219" i="2"/>
  <c r="F166" i="2"/>
  <c r="F143" i="2"/>
  <c r="F127" i="2"/>
  <c r="F126" i="2"/>
  <c r="F124" i="2"/>
  <c r="F123" i="2"/>
  <c r="F122" i="2"/>
  <c r="F121" i="2"/>
  <c r="F115" i="2"/>
  <c r="F111" i="2"/>
  <c r="F108" i="2"/>
  <c r="F106" i="2"/>
  <c r="F104" i="2"/>
  <c r="F100" i="2"/>
  <c r="F97" i="2"/>
  <c r="F94" i="2"/>
  <c r="F93" i="2"/>
  <c r="F92" i="2"/>
  <c r="F91" i="2"/>
  <c r="F90" i="2"/>
  <c r="F68" i="2"/>
  <c r="F55" i="2"/>
  <c r="F49" i="2"/>
  <c r="F43" i="2"/>
  <c r="F38" i="2"/>
  <c r="F32" i="2"/>
  <c r="F26" i="2"/>
  <c r="F16" i="2"/>
  <c r="F13" i="2"/>
  <c r="F6" i="2"/>
  <c r="F335" i="2"/>
  <c r="F239" i="2"/>
  <c r="F154" i="2"/>
  <c r="F136" i="2"/>
  <c r="F195" i="2"/>
  <c r="F329" i="2"/>
  <c r="F440" i="2"/>
  <c r="F197" i="2"/>
  <c r="D366" i="2"/>
  <c r="D215" i="2"/>
  <c r="D121" i="1"/>
  <c r="D122" i="1" s="1"/>
  <c r="F324" i="2"/>
  <c r="F132" i="2"/>
  <c r="F331" i="2"/>
  <c r="F311" i="2"/>
  <c r="F207" i="2"/>
  <c r="F165" i="2"/>
  <c r="D397" i="2" l="1"/>
  <c r="D114" i="4"/>
  <c r="D154" i="4" s="1"/>
  <c r="D31" i="4"/>
  <c r="D102" i="4" s="1"/>
  <c r="D29" i="4"/>
  <c r="C114" i="4"/>
  <c r="C29" i="4"/>
  <c r="C100" i="4" s="1"/>
  <c r="C31" i="4"/>
  <c r="C102" i="4" s="1"/>
  <c r="C115" i="4"/>
  <c r="C103" i="4"/>
  <c r="D115" i="4"/>
  <c r="D103" i="4"/>
  <c r="D100" i="4"/>
  <c r="E94" i="1"/>
  <c r="D94" i="1"/>
  <c r="D130" i="1"/>
  <c r="E22" i="4"/>
  <c r="E21" i="4"/>
  <c r="F119" i="2"/>
  <c r="F253" i="2"/>
  <c r="F217" i="2"/>
  <c r="F396" i="2"/>
  <c r="F432" i="2"/>
  <c r="F381" i="2"/>
  <c r="D7" i="1"/>
  <c r="D8" i="1"/>
  <c r="E7" i="1"/>
  <c r="F228" i="2"/>
  <c r="F88" i="2"/>
  <c r="D81" i="1"/>
  <c r="E81" i="1"/>
  <c r="D76" i="1"/>
  <c r="F395" i="2"/>
  <c r="F309" i="2"/>
  <c r="F368" i="2"/>
  <c r="F226" i="2"/>
  <c r="D80" i="1"/>
  <c r="E28" i="4"/>
  <c r="E15" i="4"/>
  <c r="F131" i="2"/>
  <c r="F412" i="2"/>
  <c r="F413" i="2"/>
  <c r="F295" i="2"/>
  <c r="F428" i="2"/>
  <c r="F240" i="2"/>
  <c r="F403" i="2"/>
  <c r="E79" i="1"/>
  <c r="F348" i="2"/>
  <c r="E15" i="1"/>
  <c r="F188" i="2"/>
  <c r="F408" i="2"/>
  <c r="F118" i="2"/>
  <c r="F292" i="2"/>
  <c r="F349" i="2"/>
  <c r="F308" i="2"/>
  <c r="F252" i="2"/>
  <c r="F439" i="2"/>
  <c r="F407" i="2"/>
  <c r="D78" i="1"/>
  <c r="F76" i="2"/>
  <c r="F346" i="2"/>
  <c r="F171" i="2"/>
  <c r="F87" i="2"/>
  <c r="F128" i="1"/>
  <c r="E71" i="1"/>
  <c r="D84" i="1"/>
  <c r="E27" i="4"/>
  <c r="D83" i="1"/>
  <c r="E14" i="4"/>
  <c r="F366" i="2"/>
  <c r="F187" i="2"/>
  <c r="F294" i="2"/>
  <c r="F380" i="2"/>
  <c r="E90" i="1"/>
  <c r="F100" i="1"/>
  <c r="D88" i="1"/>
  <c r="D136" i="1" s="1"/>
  <c r="F120" i="1"/>
  <c r="D71" i="1"/>
  <c r="F443" i="2"/>
  <c r="F392" i="2"/>
  <c r="F391" i="2"/>
  <c r="F424" i="2"/>
  <c r="F400" i="2"/>
  <c r="F242" i="2"/>
  <c r="F132" i="1"/>
  <c r="F416" i="2"/>
  <c r="F436" i="2"/>
  <c r="F92" i="1"/>
  <c r="F404" i="2"/>
  <c r="D89" i="1"/>
  <c r="F215" i="2"/>
  <c r="F216" i="2"/>
  <c r="F173" i="2"/>
  <c r="F96" i="1"/>
  <c r="F444" i="2"/>
  <c r="F93" i="1"/>
  <c r="F121" i="1"/>
  <c r="F129" i="1"/>
  <c r="C116" i="4" l="1"/>
  <c r="E114" i="4"/>
  <c r="D16" i="1"/>
  <c r="E115" i="4"/>
  <c r="D155" i="4"/>
  <c r="E16" i="1"/>
  <c r="E17" i="1" s="1"/>
  <c r="D116" i="4"/>
  <c r="D156" i="4" s="1"/>
  <c r="D421" i="2"/>
  <c r="F421" i="2" s="1"/>
  <c r="D105" i="1"/>
  <c r="D137" i="1" s="1"/>
  <c r="F420" i="2"/>
  <c r="E12" i="1"/>
  <c r="E110" i="4"/>
  <c r="E11" i="1"/>
  <c r="E55" i="1" s="1"/>
  <c r="D11" i="1"/>
  <c r="C154" i="4"/>
  <c r="D12" i="1"/>
  <c r="D74" i="1" s="1"/>
  <c r="C155" i="4"/>
  <c r="E32" i="4"/>
  <c r="E29" i="4"/>
  <c r="F89" i="1"/>
  <c r="D90" i="1"/>
  <c r="F90" i="1" s="1"/>
  <c r="F88" i="1"/>
  <c r="D9" i="1"/>
  <c r="F7" i="1"/>
  <c r="E31" i="4"/>
  <c r="C112" i="4"/>
  <c r="D449" i="2"/>
  <c r="E449" i="2"/>
  <c r="F425" i="2"/>
  <c r="E84" i="1"/>
  <c r="F84" i="1" s="1"/>
  <c r="F405" i="2"/>
  <c r="F429" i="2"/>
  <c r="F133" i="1"/>
  <c r="F409" i="2"/>
  <c r="F441" i="2"/>
  <c r="E16" i="4"/>
  <c r="F40" i="1"/>
  <c r="F52" i="1"/>
  <c r="E82" i="1"/>
  <c r="F118" i="1"/>
  <c r="E9" i="4"/>
  <c r="F445" i="2"/>
  <c r="F437" i="2"/>
  <c r="F98" i="1"/>
  <c r="F39" i="1"/>
  <c r="E11" i="4"/>
  <c r="E12" i="4"/>
  <c r="F126" i="1"/>
  <c r="F81" i="1"/>
  <c r="F433" i="2"/>
  <c r="E82" i="4"/>
  <c r="F417" i="2"/>
  <c r="F114" i="1"/>
  <c r="F122" i="1"/>
  <c r="E136" i="1"/>
  <c r="F130" i="1"/>
  <c r="E18" i="4"/>
  <c r="F447" i="2"/>
  <c r="D15" i="1"/>
  <c r="D17" i="1" s="1"/>
  <c r="F397" i="2"/>
  <c r="F401" i="2"/>
  <c r="E83" i="1"/>
  <c r="F83" i="1" s="1"/>
  <c r="E77" i="1"/>
  <c r="F134" i="1"/>
  <c r="D75" i="1"/>
  <c r="E8" i="1"/>
  <c r="F71" i="1"/>
  <c r="E76" i="1"/>
  <c r="F76" i="1" s="1"/>
  <c r="E19" i="4"/>
  <c r="F94" i="1"/>
  <c r="F110" i="1"/>
  <c r="D73" i="1"/>
  <c r="F448" i="2"/>
  <c r="F102" i="1"/>
  <c r="E137" i="1"/>
  <c r="E75" i="1" l="1"/>
  <c r="E116" i="4"/>
  <c r="F16" i="1"/>
  <c r="E56" i="1"/>
  <c r="D106" i="1"/>
  <c r="F106" i="1" s="1"/>
  <c r="F105" i="1"/>
  <c r="D77" i="1"/>
  <c r="F77" i="1" s="1"/>
  <c r="D56" i="1"/>
  <c r="F15" i="1"/>
  <c r="D55" i="1"/>
  <c r="E9" i="1"/>
  <c r="F8" i="1"/>
  <c r="E13" i="1"/>
  <c r="F75" i="1"/>
  <c r="F11" i="1"/>
  <c r="D13" i="1"/>
  <c r="E112" i="4"/>
  <c r="E134" i="4"/>
  <c r="E136" i="4"/>
  <c r="E74" i="1"/>
  <c r="F74" i="1" s="1"/>
  <c r="E138" i="1"/>
  <c r="D138" i="1"/>
  <c r="C156" i="4"/>
  <c r="E148" i="4"/>
  <c r="F41" i="1"/>
  <c r="E155" i="4"/>
  <c r="E102" i="4"/>
  <c r="E152" i="4"/>
  <c r="E103" i="4"/>
  <c r="E37" i="1"/>
  <c r="E100" i="4"/>
  <c r="F136" i="1"/>
  <c r="F17" i="1"/>
  <c r="E80" i="1"/>
  <c r="F80" i="1" s="1"/>
  <c r="D82" i="1"/>
  <c r="F82" i="1" s="1"/>
  <c r="E78" i="1"/>
  <c r="F78" i="1" s="1"/>
  <c r="E73" i="1"/>
  <c r="F73" i="1" s="1"/>
  <c r="D79" i="1"/>
  <c r="F79" i="1" s="1"/>
  <c r="E154" i="4"/>
  <c r="F51" i="1"/>
  <c r="F53" i="1"/>
  <c r="F449" i="2"/>
  <c r="F137" i="1"/>
  <c r="F13" i="1" l="1"/>
  <c r="E156" i="4"/>
  <c r="E57" i="1"/>
  <c r="D57" i="1"/>
  <c r="F138" i="1"/>
  <c r="D85" i="1"/>
  <c r="E85" i="1"/>
  <c r="F56" i="1"/>
  <c r="F55" i="1"/>
  <c r="F57" i="1" l="1"/>
  <c r="F85" i="1"/>
</calcChain>
</file>

<file path=xl/sharedStrings.xml><?xml version="1.0" encoding="utf-8"?>
<sst xmlns="http://schemas.openxmlformats.org/spreadsheetml/2006/main" count="1588" uniqueCount="607">
  <si>
    <t>Всего по краевым и поселенческим программам</t>
  </si>
  <si>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</si>
  <si>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</si>
  <si>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</si>
  <si>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</si>
  <si>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</si>
  <si>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</si>
  <si>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</si>
  <si>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</si>
  <si>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</si>
  <si>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</si>
  <si>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</si>
  <si>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</si>
  <si>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</si>
  <si>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</si>
  <si>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</si>
  <si>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</si>
  <si>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</si>
  <si>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</si>
  <si>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</si>
  <si>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</si>
  <si>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</si>
  <si>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</si>
  <si>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</si>
  <si>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ИТОГО по краевым и поселенческим программам</t>
  </si>
  <si>
    <t>Наименование муниципальной программы</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</si>
  <si>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</si>
  <si>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</si>
  <si>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</si>
  <si>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</si>
  <si>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</si>
  <si>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</si>
  <si>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</si>
  <si>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</si>
  <si>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</si>
  <si>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</si>
  <si>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</si>
  <si>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</si>
  <si>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</si>
  <si>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</si>
  <si>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Муниципальная программа «Обеспечение информационного освещения деятельности администрации Ахтанизовского сельского поселения Темрюкского района»</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</si>
  <si>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</si>
  <si>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</si>
  <si>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 xml:space="preserve"> Муниципальная программа "Обеспечение безопасности населения Ахтанизовского сельского поселения Темрюкского района"</t>
  </si>
  <si>
    <t>Муниципальная программа "Поддержка  малого и среднего предпринимательства на территории Ахтанизовского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</si>
  <si>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Ахтанизовского сельского поселения Темрюкского района»</t>
  </si>
  <si>
    <t xml:space="preserve"> 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</si>
  <si>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</si>
  <si>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</si>
  <si>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</si>
  <si>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</si>
  <si>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</si>
  <si>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</si>
  <si>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"Ремонт здания администрации Ахтанизовского сельского поселения Темрюкского района"</t>
  </si>
  <si>
    <t>Муниципальная программа "Развитие систем наружного освещения Ахтанизовского сельского поселения Темрюкского района"</t>
  </si>
  <si>
    <t>Муниципальная программа "Газификация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</si>
  <si>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</si>
  <si>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Муниципальная программа "Ремонт здания Дома культуры в ст. Ахтанизовской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</si>
  <si>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</si>
  <si>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</si>
  <si>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</si>
  <si>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</si>
  <si>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</si>
  <si>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</si>
  <si>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</si>
  <si>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Вышестеблиевского сельского поселения "Поддержка и развитие малого и среднего предпринимательства в Вышестеблиевском сельском поселении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</si>
  <si>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Вышестеблиевского сельского поселения Темрюкского района»</t>
  </si>
  <si>
    <t>Муниципальная программа "Молодежь   Вышестеблиевского сельского поселения Темрюкского района "</t>
  </si>
  <si>
    <t>Муниципальная программа "Развитие культуры Вышестеблиевского сельского поселения Темрюкского района"</t>
  </si>
  <si>
    <t>Муниципальная программа "Социальная поддержка граждан Вышестеблиевского сельского поселения Темрюкского района"</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</si>
  <si>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</si>
  <si>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«Поддержка малого и среднего предпринимательства в Голубицком сельском поселении Темрюкского района" </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</si>
  <si>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</si>
  <si>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</si>
  <si>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 Муниципальная программа Голубицкого сельского поселения Темрюкского района «Развитие жилищно-коммунального хозяйства"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</si>
  <si>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</si>
  <si>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</si>
  <si>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</si>
  <si>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</si>
  <si>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и поддержка социально ориентированных некоммерческих организаций, расположенных на территории   Голубицкого сельского поселения Темрюкского района»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</si>
  <si>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</si>
  <si>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</si>
  <si>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</si>
  <si>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</si>
  <si>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</si>
  <si>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Муниципальная программа «Поддержка малого и среднего предпринимательства на территории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</si>
  <si>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</si>
  <si>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</si>
  <si>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</si>
  <si>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</si>
  <si>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в Сенном сельском поселении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</si>
  <si>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</si>
  <si>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</si>
  <si>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</si>
  <si>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</si>
  <si>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</si>
  <si>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</si>
  <si>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</si>
  <si>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«Материально-техническое обеспечение деятельности администрации Темрюкского городского поселения Темрюкского района»</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</si>
  <si>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</si>
  <si>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</si>
  <si>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</si>
  <si>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</si>
  <si>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</si>
  <si>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</si>
  <si>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</si>
  <si>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</si>
  <si>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</si>
  <si>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</si>
  <si>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</si>
  <si>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</si>
  <si>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</si>
  <si>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</si>
  <si>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</si>
  <si>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</si>
  <si>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</si>
  <si>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</si>
  <si>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Муниципальная программа Темрюкского городского поселения Темрюкского района «Развитие физической культуры и спорта»</t>
  </si>
  <si>
    <t>Муниципальная программа "Эффективное муниципальное управление" Вышестеблиевского сельского поселения Темрюкского района</t>
  </si>
  <si>
    <t xml:space="preserve">Муниципальная программа "Развитие жилищно-коммунального хозяйства" Вышестеблиевского сельского поселения Темрюкского района </t>
  </si>
  <si>
    <t>Итого, в том числе:</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</si>
  <si>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</si>
  <si>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</si>
  <si>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</si>
  <si>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</si>
  <si>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</si>
  <si>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</si>
  <si>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</si>
  <si>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</si>
  <si>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</si>
  <si>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"Энергоснабжение и повышение энергетической эффективности на территории Курчанского сельского поселения Темрюкского района на 2017-2019 годы"</t>
  </si>
  <si>
    <t>Муниципальная программа  Темрюкского городского поселения Темрюкского района "Водоотведение"</t>
  </si>
  <si>
    <t>Уточненный план, тыс. руб.</t>
  </si>
  <si>
    <t>Примечание</t>
  </si>
  <si>
    <t>Субсидии из краевого бюджета на осуществление полномочий</t>
  </si>
  <si>
    <t>местный бюджет (софинансирование)</t>
  </si>
  <si>
    <t>Муниципальный программа "Социально-культурное развитие Новотаманского сельского поселения Темрюкского района на 2018-2020 годы"</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</si>
  <si>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2018-2020 годы"</t>
  </si>
  <si>
    <t>Муниципальная программа "Эффективное муниципальное управление на 2018-2020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</si>
  <si>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2018-2020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</si>
  <si>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2018 - 2020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</si>
  <si>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2018 - 2020 годы"</t>
  </si>
  <si>
    <t>Муниципальная программа "Противодействие коррупции в Новотаманском сельском поселении на 2018- 2020 годы"</t>
  </si>
  <si>
    <t>Муниципальная программа "Пожарная безопасность в Таманском сельском поселении Темрюкского района на 2018-2020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</si>
  <si>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2018-2020 годы"</t>
  </si>
  <si>
    <t>Муниципальная программа "Поддержка малого и среднего предпринимательство в Новотаманском сельском поселении Темрюкского района" на 2018-2020 годы</t>
  </si>
  <si>
    <t>Муниципальная программа "Газификация Новотаманского сельского поселения Темрюкского района на 2018-2020 годы"</t>
  </si>
  <si>
    <t>Муниципальная программа "Жилище" Новотаманского сельского поселения Темрюкского района на 2018-2020 годы</t>
  </si>
  <si>
    <t>Муниципальная программа "Благоустройство территории Новотаманского сельского поселения Темрюкского района на 2018-2020 годы"</t>
  </si>
  <si>
    <t xml:space="preserve">Муниципальная программа "Решение социально-значимых задач Новотаманского сельского поселения на 2018-2020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</si>
  <si>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2018-2020  годы"</t>
  </si>
  <si>
    <t>Муниципальная программа "Развитие массового спорта на Тамани" на 2018-2020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</si>
  <si>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2018-2020 годы"</t>
  </si>
  <si>
    <t>Муниципальная программа "Развитие сети автомобильных дорог Голубицкого сельского поселения Темрюкского района"</t>
  </si>
  <si>
    <t>Муниципальная программа «Формирование комфортной городской среды в  Сенном сельском поселении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</si>
  <si>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</si>
  <si>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эксплуатация и обслуживание информационно-коммуникационных технологий администрации Вышестеблиевского сельского поселения Темрюкского района"</t>
  </si>
  <si>
    <t>Муниципальная программа «Развитие жилищно-коммунального хозяйства» Сенного сельского поселения Темрюкского района</t>
  </si>
  <si>
    <t>-</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</si>
  <si>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2018-2020 годы"</t>
  </si>
  <si>
    <t>Муниципальная программа "Капитальный ремонт здания администрации Новотаманского сельского поселения Темрюкского района на 2018 - 2020 годы"</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</si>
  <si>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</si>
  <si>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Исполнение программ поселениями, в %</t>
  </si>
  <si>
    <t xml:space="preserve">ИТОГО </t>
  </si>
  <si>
    <t>ВСЕГО ПО ГОСУДАРСТВЕННЫМ ПРОГРАММАМ</t>
  </si>
  <si>
    <t>ИТОГИ ПО ПОСЕЛЕНИЯМ ТЕМРЮКСКОГО РАЙОНА</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</si>
  <si>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</si>
  <si>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</si>
  <si>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</si>
  <si>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 xml:space="preserve">Публикация нормативно-правовых актов администрации  и решений Совета поселений в газете "Тамань"                  </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</si>
  <si>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</si>
  <si>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</si>
  <si>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 xml:space="preserve"> 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</si>
  <si>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Финансовое обеспечение деятельности органа местного самоуправления и подведомственных учреждений</t>
  </si>
  <si>
    <t>Поддержка деятельности ТОСов</t>
  </si>
  <si>
    <t>Дорожная деятельность</t>
  </si>
  <si>
    <t>Приобретены противопожарные ранцы, материалы для установки пожарных гидрантов</t>
  </si>
  <si>
    <t>Муниципальная программа "Обеспечение безопасности  Вышестеблиевского сельского поселения Темрюкского района "</t>
  </si>
  <si>
    <t xml:space="preserve">Ежемесячная выплата пенсии за выслугу лет - 1 человек </t>
  </si>
  <si>
    <t xml:space="preserve">Обеспечение деятельности подведомственных учреждений координатору программы МКУ "ЦБ", МКУ "МТО" (Выплата заработной платы; прочие выплаты; заправка картриджей; ремонт принтера; переплет документов; подписка на журнал; приобретение канцтоворов; картридж для ксерокса;технический осмотр автомобиля; страхование автомобиля; оплата налогов; оплата за бензин; приобретение хозтоваров). </t>
  </si>
  <si>
    <t>Муниципальная программа "Оформление прав на объекты недвижимости Новотаманского сельского поселения Темрюкского района" на 2019-2021 годы</t>
  </si>
  <si>
    <t>Выполнены кадастровые работы. Подготовка межевого плана на земельный участок.</t>
  </si>
  <si>
    <t xml:space="preserve">Муниципальная  программа «Противодействие коррупции в Таманском сельском поселении Темрюкского района» </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</si>
  <si>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</si>
  <si>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</si>
  <si>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Муниципальная программа "Повышение квалификации, обучение муниципальных служащих"</t>
  </si>
  <si>
    <t>Муниципальная программа "Развитие культуры Таманского сельского поселения Темрюкского района"</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</si>
  <si>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</si>
  <si>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</si>
  <si>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</si>
  <si>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</si>
  <si>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</si>
  <si>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</si>
  <si>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 xml:space="preserve">Муниципальная программа "Эффективное муниципальное управление на 2019 год" </t>
  </si>
  <si>
    <t>Муниципальная программа "Капитальный ремонт здания администрации Фонталовского сельского поселения Темрюкского района в 2019 году"</t>
  </si>
  <si>
    <t>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на 2019 год"</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</si>
  <si>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 в 2019 году»</t>
  </si>
  <si>
    <t>Муниципальная программа "Обеспечение первичных мер пожарной безопасности на территории Фонталовского сельского поселения Темрюкского района на 2019 год"</t>
  </si>
  <si>
    <t>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на 2019 год"</t>
  </si>
  <si>
    <t>Муниципальная программа "Противодействие злоупотреблению наркотиков и их незаконному обороту в Фонталовском сельском поселении Темрюкского района на 2019 год"</t>
  </si>
  <si>
    <t>Муниципальная программа "Капитальный ремонт и ремонт автомобильных дорог на территории Фонталовского сельского поселения Темрюкского района на 2019 год"</t>
  </si>
  <si>
    <t>Разработаны технические планы водопроводных сетей</t>
  </si>
  <si>
    <t xml:space="preserve"> Муниципальная программа "Газификация Фонталовского сельского поселения Темрюкского района на 2019 год"</t>
  </si>
  <si>
    <t>Техническое обслуживание, ремонт сетей газопроводов</t>
  </si>
  <si>
    <t>Муниципальная программа "Развитие систем наружного освещения в Фонталовском сельском поселении Темрюкского района в 2019 году"</t>
  </si>
  <si>
    <t>Муниципальная программа "Благоустройство территории Фонталовского сельского поселения Темрюкского района на 2019 год"</t>
  </si>
  <si>
    <t>Муниципальная программа "Развитие культуры Фонталовского сельского поселения Темрюкского района на 2019 год"</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</si>
  <si>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Фонталовского сельского поселения Темрюкского района на 2019 год"</t>
  </si>
  <si>
    <t>Муниципальная программа "Пенсионное обеспечение за выслугу лет лицам, замещавшим муниципальные должности и должности муниципальной службы Фонталовского сельского поселения Темрюкского района на 2019 год"</t>
  </si>
  <si>
    <t>Муниципальная программа "Поддержка социально ориентированных некоммерческих организаций, осуществляющих свою деятельность на территории Фонталовского сельского поселения Темрюкского района на 2019 год"</t>
  </si>
  <si>
    <t>Муниципальная программа "Развитие массового спорта в Фонталовском сельском поселении Темрюкского района на 2019 год"</t>
  </si>
  <si>
    <t>Муниципальная программа "Формирование доступной среды жизнедеятельности для инвалидов в Фонталовском сельском поселении Темрюкского района на 2019 год"</t>
  </si>
  <si>
    <t>Муниципальная программа "Улучшение условий и охраны труда работников администрации Фонталовского сельского поселения Темрюкского района на 2019 год"</t>
  </si>
  <si>
    <t>Муниципальная программа "Развитие архивного дела в Фонталовском сельском поселении Темрюкского района в 2019 году"</t>
  </si>
  <si>
    <t>Установка противопожарной двери в архиве</t>
  </si>
  <si>
    <t xml:space="preserve">Ежемесячная выплата за выслугу 1 человеку </t>
  </si>
  <si>
    <t>федеральный бюджет</t>
  </si>
  <si>
    <t xml:space="preserve">федеральный бюджет </t>
  </si>
  <si>
    <t>Муниципальная программа "Развитие массового спорта в Вышестеблиевском сельском поселении Темрюкского района на 2019 год"</t>
  </si>
  <si>
    <t>Муниципальная программа "Развитие массового спорта в Запорожском сельском поселении Темрюкского района на 2019 год"</t>
  </si>
  <si>
    <t>Муниципальная программа "Содержание и материально-техническое обеспечение деятельности администрации Ахтанизовского сельского поселения Темрюкского района"</t>
  </si>
  <si>
    <t>Муниципальная программа "Развитие сферы культуры в Курчанском сельском поселении Темрюкского района на 2019-2021 годы"</t>
  </si>
  <si>
    <t xml:space="preserve">Муниципальная программа «Капитальный ремонт и ремонт автомобильных дорог на территории Курчанского сельского поселения Темрюкского района» на 2019-2021 годы
</t>
  </si>
  <si>
    <t xml:space="preserve">Муниципальная программа "Реализация муниципальных функций, связанных с муниципальным управлением на 2019-2021 годы" Курчанского сельского поселения Темрюкского района </t>
  </si>
  <si>
    <t>Муниципальная программа "Развитие муниципальной службы Курчанского сельского поселения Темрюкского района на 2019-2021 годы"</t>
  </si>
  <si>
    <t>Муниципальная программа "Развитие материально-технической базы администрации Курчанского сельского поселения Темрюкского района на 2019-2021 годы"</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</si>
  <si>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2019-2021 годы"</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</si>
  <si>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2019-2021 годы"</t>
  </si>
  <si>
    <t>Муниципальная программа "Формирование доступной среды жизнедеятельности для инвалидов в Курчанском сельском поселении Темрюкского района на 2019-2021 годы"</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</si>
  <si>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2019-2021 годы"</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</si>
  <si>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2019-2021 годы"</t>
  </si>
  <si>
    <t>Муниципальная программа "Защита населения и территорий Курчанского сельского поселения Темрюкского района от чрезвычайных ситуаций на 2019-2021 годы"</t>
  </si>
  <si>
    <t>Муниципальная программа "Обеспечение первичных мер пожарной безопасности в Курчанском сельском поселении Темрюкского района на 2019-2021 годы"</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</si>
  <si>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2019-2021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</si>
  <si>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2019-2021 годы»</t>
  </si>
  <si>
    <t>Муниципальная программа "Повышение безопасности дорожного движения на территории Курчанского сельского поселения Темрюкского района на 2019-2021 годы"</t>
  </si>
  <si>
    <t>Муниципальная программа «Поддержка малого и среднего предпринимательства в Курчанском сельском поселении Темрюкского района на 2019-2021 годы»</t>
  </si>
  <si>
    <t>Муниципальная программа "Развитие водоснабжения населенных пунктов Курчанского сельского поселения Темрюкского района на 2019-2021 годы"</t>
  </si>
  <si>
    <t>Муниципальная программа "Газификация Курчанского сельского поселения Темрюкского района на 2019-2021 годы"</t>
  </si>
  <si>
    <t>Муниципальная программа "Благоустройство территории Курчанского сельского поселения Темрюкского района на 2019-2021 годы"</t>
  </si>
  <si>
    <t>Муниципальная программа "Развитие систем наружного освещения Курчанского сельского поселения Темрюкского района на 2019-2021 годы"</t>
  </si>
  <si>
    <t>Муниципальная программа "Молодежь Курчанского сельского поселения Темрюкского района на 2019-2021 годы"</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</si>
  <si>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2019-2021 годы"</t>
  </si>
  <si>
    <t>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2019-2021 годы"</t>
  </si>
  <si>
    <t>Муниципальная программа "Развитие массового спорта в Курчанском сельском поселении Темрюкского района на 2019-2021 года"</t>
  </si>
  <si>
    <t>Муниципальная программа Краснострельского сельского поселения Темрюкского района "Эффективное муниципальное управление"</t>
  </si>
  <si>
    <t>Муниципальная программа Краснострельского сельского поселения Темрюкского района "Обеспечение функций муниципальных казенных учреждений Краснострельского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</si>
  <si>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Краснострельского сельского поселения Темрюкского района"</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</si>
  <si>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</si>
  <si>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"Ремонт здания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</si>
  <si>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</si>
  <si>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Краснострельского сельского поселения Темрюкского района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</si>
  <si>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Краснострельского сельского поселения Темрюкского района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</si>
  <si>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</si>
  <si>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</si>
  <si>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Муниципальная программа «Поддержка и развитие малого и среднего предпринимательства в Краснострельском сельском поселении Темрюкского района»</t>
  </si>
  <si>
    <t>Муниципальная программа "Подготовка землеустроительной документации на территории Краснострельского сельского поселения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</si>
  <si>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</si>
  <si>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</si>
  <si>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</si>
  <si>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</si>
  <si>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</si>
  <si>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</si>
  <si>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"Развитие массового спорта в Краснострельском сельском поселении Темрюкского района"</t>
  </si>
  <si>
    <t>Муниципальная программа "Создание доступной среды для инвалидов и других маломобильных групп населения в Краснострельском сельском поселении"</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</si>
  <si>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</si>
  <si>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Муниципальная программа «Формирование доступной среды в Сенном сельском поселении Темрюкского района»</t>
  </si>
  <si>
    <t xml:space="preserve">Оплата за услуги по составлению сметной документации "Ремонт ул. Парковой пос. Прогресс", "Ремонт ул. Гаражной пос. Таманский","Ремонт ул. Гвардейская в пос. Веселовка"
</t>
  </si>
  <si>
    <t>Муниципальная программа "Развитие культуры Запорожского сельского поселения Темрюкского района на 2019 год"</t>
  </si>
  <si>
    <t>Муниципальная программа Запорожского  сельского поселения Темрюкского района "Эффективное муниципальное управление на 2019 год Запорожского  сельского поселения Темрюкского района"</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</si>
  <si>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на 2019 год </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</si>
  <si>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 на 2019 год"</t>
  </si>
  <si>
    <t>Муниципальная  программа "Обеспечение информационного освещения деятельности администрации Запорожского  сельского поселения Темрюкского района на 2019 год"</t>
  </si>
  <si>
    <t xml:space="preserve">Муниципальная программа "Капитальный и текущий ремонт здания администрации Запорожского  сельского поселения Темрюкского района на 2019 год" </t>
  </si>
  <si>
    <t>Муниципальная программа "Обеспечение безопасности населения в Запорожском  сельском поселении Темрюкского района на 2019 год"</t>
  </si>
  <si>
    <t>Муниципальная программа "Капитальный ремонт и ремонт автомобильных дорог на территории  Запорожского  сельского поселения Темрюкского района на 2019 год"</t>
  </si>
  <si>
    <t>Муниципальная программа "Повышение безопасности дорожного движения на территории Запорожского  сельского поселения Темрюкского района на 2019 год"</t>
  </si>
  <si>
    <t>Муниципальная программа Поддержка малого и среднего предпринимательства в Запорожскомсельском поселении Темрюкского района на 2019 год»</t>
  </si>
  <si>
    <t>Муниципальная программа "Развитие земельных и имущественных отношений Запорожского сельского поселения Темрюкского района на 2019 год"</t>
  </si>
  <si>
    <t>Муниципальная программа "Комплексное развитие систем коммунальной инфраструктуры Запорожского сельского поселения Темрюкского района на 2019 год"</t>
  </si>
  <si>
    <t>Муниципальная программа "Развитие водоснабжения и водоотведения Запорожского сельского поселения Темрюкского района на 2019 год"</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</si>
  <si>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 на 2019 год»</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</si>
  <si>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 на 2019 год»</t>
  </si>
  <si>
    <t>Муниципальная программа "Создание доступной среды для инвалидов и других маломобильных групп населения в Запорожском сельском поселении на 2019 год"</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</si>
  <si>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на 2019 год» </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</si>
  <si>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 на 2019 год»</t>
  </si>
  <si>
    <t>Ммуниципальная программа "Жилище на 2019 год" Запорожского сельского поселения Темрюкского района</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</si>
  <si>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на 2019 год» </t>
  </si>
  <si>
    <t>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на 2019 год.»</t>
  </si>
  <si>
    <t>Муниципальная программа "Повышение безопасности дорожного движения на территории Фонталовского сельского поселения Темрюкского района на 2019 год"</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</si>
  <si>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 на 2019 год"</t>
  </si>
  <si>
    <t>Муниципальная программа "Водоснабжение Фонталовского сельского поселения Темрюкского района на 2019 год"</t>
  </si>
  <si>
    <t>Муниципальная программа  "Охрана окружающей среды в Фонталовском сельском поселении Темрюкского района на 2019 год"</t>
  </si>
  <si>
    <t>Муниципальная программа "Реализации государственной молодежной политики в Фонталовском сельском поселении Темрюкского района "Молодежь Тамани" на 2019 год"</t>
  </si>
  <si>
    <t>Муниципальная программа "Кадровое обеспечение сферы культуры и искусства Фонталовского сельского поселения Темрюкского района на 2019 год"</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</si>
  <si>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</si>
  <si>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Муниципальная программа «Проведение праздников, смотров- конкурсов фестивалей в Таманском сельском поселении Темрюкского района»</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</si>
  <si>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</si>
  <si>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</si>
  <si>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</si>
  <si>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</si>
  <si>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</si>
  <si>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</si>
  <si>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</si>
  <si>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</si>
  <si>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</si>
  <si>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«Молодежь Тамани» в Таманском сельском поселении Темрюкского района»</t>
  </si>
  <si>
    <t>Муниципальная программа "Благоустройство территории Таманского сельского поселения Темрюкского района"</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</si>
  <si>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</si>
  <si>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</si>
  <si>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 xml:space="preserve">Таманское сельское поселение                                </t>
  </si>
  <si>
    <t>Муниципальная программа «Комплексное развитие Вышестеблиевского сельского поселения Темрюкского района в сфере строительства, архитектуры и дорожного хозяйства» на 2019 год</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</si>
  <si>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 на 2019 год</t>
  </si>
  <si>
    <t>Муниципальная программа «Обеспечение функций муниципальных казенных учреждений» в Старотитаровском сельском поселении Темрюкского района на 2019 год</t>
  </si>
  <si>
    <t>Муниципальная программа«Развитие информационного общества» в Старотитаровском сельском поселении Темрюкского района на 2019 год</t>
  </si>
  <si>
    <t>Муниципальная программа «Муниципальная политика и развитие гражданского общества»  в Старотитаровском сельском поселении Темрюкского района на 2019 год</t>
  </si>
  <si>
    <t>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на 2019 год</t>
  </si>
  <si>
    <t>Муниципальная программа «Формирование доступной среды жизнедеятельности для инвалидов» в Старотитаровском сельском поселении Темрюкского района на 2019 год</t>
  </si>
  <si>
    <t>Муниципальная программа «Обеспечение безопасности населения  в Старотитаровском сельском поселении Темрюкского района» на 2019 год</t>
  </si>
  <si>
    <t>Муниципальная  программа «Противодействие коррупции в Старотитаровском сельском поселении Темрюкского района» на 2019 год</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</si>
  <si>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</si>
  <si>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Муниципальная программа «О подготовке градостроительной и землеустроительной документации на территории  Старотитаровского сельского поселения Темрюкского района на 2019 год»</t>
  </si>
  <si>
    <t>Муниципальная программа «Поддержка и развитие малого и среднего предпринимательства» в Старотитаровском сельском поселении  Темрюкского района на 2019 год</t>
  </si>
  <si>
    <t>Муниципальная программа  «Развитие жилищно-коммунального хозяйства» в Старотитаровском сельском поселении Темрюкского района на 2019 год</t>
  </si>
  <si>
    <t>Муниципальная программа «Молодежь станицы» Старотитаровского сельского поселения Темрюкского района на 2019 год</t>
  </si>
  <si>
    <t>Муниципальная программа «Развитие культуры Старотитаровского сельского поселения Темрюкского района» на 2019 год</t>
  </si>
  <si>
    <t>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на 2019 год</t>
  </si>
  <si>
    <t>Муниципальная программа «Развитие физической культуры и массового спорта на территории  Старотитаровского сельского поселения Темрюкского района на 2019 год</t>
  </si>
  <si>
    <t>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на 2019 год</t>
  </si>
  <si>
    <t>Муниципальная программа "Комплексное развитие социальной инфраструктуры Старотитаровского  сельского поселения Темрюкского района" на 2019 год</t>
  </si>
  <si>
    <t>Проведение государственной экспертизы проектной документации и  результатов инженерных изысканий по объекту "Строительство водопроводной сети по ул Ленина от РДК до ул.Свердлова с ответвлением к многоквартирным домам № 27а, 27,25,25а в г.Темрюке"</t>
  </si>
  <si>
    <t>1. Государственная программа Краснодарского края "Развитие жилищно-коммунального хозяйства"</t>
  </si>
  <si>
    <t xml:space="preserve">2. Государственная программа Краснодарского края "Комплексное и устойчивое развитие Краснодарского края в сфере строительства и архитектуры" </t>
  </si>
  <si>
    <t>3. Государственная программа Краснодарского края «Развитие культуры»</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</si>
  <si>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</si>
  <si>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Муниципальная программа "Благоустройство территории Запорожского сельского поселения Темрюкского района на 2019 год»</t>
  </si>
  <si>
    <t xml:space="preserve">Сводная информация об исполнении муниципальных программ поселениями Темрюкского района                                                                                по итогам I полугодия 2019 года                 </t>
  </si>
  <si>
    <t xml:space="preserve">Информация об исполнении муниципальных программ поселениями Темрюкского района по итогам I полугодия 2019 года                      </t>
  </si>
  <si>
    <t xml:space="preserve">Информация об исполнении государственных программ поселениями Темрюкского района  по итогам I полугодия 2019 года                     </t>
  </si>
  <si>
    <t xml:space="preserve">В рамках реализации программы выполнено благоустройство: услуги трактора; приобретены доски для ограждения детской площадки, краска, кисти; ликвидация стихийных свалок; произведен ремонт информационного экрана, изготовление информационных таличек, приобретен экран-стойка, расходы по отлову безнадзорных животных. Осуществляется содержание МКУ "Ахтанизовская ПЭС". Проведена оплата за уличное освещение. Проведена уборка кладбища </t>
  </si>
  <si>
    <t>4. Государственная программа Краснодарского края «Развитие сети автомобильных дорог»</t>
  </si>
  <si>
    <t>Приобретен щебень  для отсыпки дорог в поселении (906 м3), перевозка щебня, выполнено грейдирование дорог, обкос обочин, рытье ливневки)</t>
  </si>
  <si>
    <t>Приобретены  мячи,  спортивная форма, шланг поливочный, известь, краска</t>
  </si>
  <si>
    <t>Приобретена сувенирная продукция для проведения Дня защиты детей</t>
  </si>
  <si>
    <t xml:space="preserve">Произведены расходы на материально-техническое обслуживание (оплата за связь, коммунальные платежи; изготовление стендов; приобретение канцтоваров, основных средств, комплектующих к оргтехнике, грамот, флагов, баннеры, ГСМ, автомобиля, автошин; ремонт и обслуживание программного обеспечения,  заправка картриджей,  лицензии, подключение электроточек, за разработку документации по экологии; расходы за обучение,  переплет документов, техобслуживание автомобиля). </t>
  </si>
  <si>
    <t>Комфортная городская среда</t>
  </si>
  <si>
    <t>Муниципальная программа "Формирование комфортной городской среды Ахтанизовского сельского поселения Темрюкского района на 2018 -2022 годы"</t>
  </si>
  <si>
    <t>Муниципальная программа "Повышение квалификации работников казенных и бюджетных учреждениий Голубицкого селького поселения Темрюкского района"</t>
  </si>
  <si>
    <t>Изготовление ПСД, приобретение щебня, услуги грейдера, покос обочин</t>
  </si>
  <si>
    <t>Муниципальная программа "Формирование комфортной городской среды в Фонталовском сельском поселении Темрюкского района на 2019 год"</t>
  </si>
  <si>
    <t>Государственная программа Краснодарского края "Развитие культуры" в рамках реализации муниципальной программы "Поддержка клубных учреждений Фонталовского сельского поселения Темрюкского района в 2019 году"</t>
  </si>
  <si>
    <t>Выполнен текущий ремонт памятника</t>
  </si>
  <si>
    <t>Приобретена мебель</t>
  </si>
  <si>
    <t xml:space="preserve">Материально-техническое обеспечение деятельности администрации (техобслуживание автоматической пожарной сигнализации и систем оповещения и управления эвакуацией, обслуживание техсредств систем видеонаблюдения, приобретение светодиодных энергосберегающих ламп); поддержка ТОС (13 человек); оценка зем. участка и муниципального имущества </t>
  </si>
  <si>
    <t xml:space="preserve">Информационно-техническое обеспечение программ (АРМ "Муниципал", ПО ИСС "Хозяйство", ГИС ГМП, ЭС "Госзакупки" и др.), обслуживание сайта, приобретение и заправка картриджей;  подписка,  печать в периодических изданиях (газета "Тамань), приобретение лазерного принтера </t>
  </si>
  <si>
    <t xml:space="preserve">Финансовое обеспечение деятельности подведомственных учреждений МКУ "Централизованаая бухгалтерия",  МКУ "ПЭЦ", МКУ "Центр муниципального заказа" (выплата заработной платы с начислениями, оплата налогов, прошивка документов, программное обеспечение, приобретение канцтоваров, ГСМ, автозапчастей, шины, хозтоваров, хозинвентаря, обучение сотрудников (2 человека). </t>
  </si>
  <si>
    <t xml:space="preserve">Расходы на финансовое обеспечение деятельности администрации (заработная плата и ее начисления, оплата коммунальных платежей, налоги и пр.). </t>
  </si>
  <si>
    <t>Ежемесячная выплата за выслугу лет - 3 чел.</t>
  </si>
  <si>
    <t>Организация и проведение праздничных мероприятий, чествование почетных жителей, приобретение сувенирной продукции</t>
  </si>
  <si>
    <t>Приобретение цветов, венков,сувениров; расходы на осуществление полевой кухни</t>
  </si>
  <si>
    <t>Выполнено: содержание внутрепоселкоаых дорог; ремонт и установка дорожных знаков; пересчет сметной документации; услуги дорожного катка, автогрейдера</t>
  </si>
  <si>
    <t>Выполнено: оплата газоснабжения (мемориал Боевой Славы), озеленение; прочее благоустройство; дератизация; закупка товаров для сторожки; содержание мест захоронения,  услуги по распломбировке однофазного прибора учета; приобретение светильники светодиодные 30 шт. (уличное освещение); приобретение ламп светодиодных (матовых) для уличного освещения (50 шт.) трубы обсодной, краски; разработка проектно-сметной документации; дератизация</t>
  </si>
  <si>
    <t>Финансовое обеспечение деятельности МБУ ФОСК "Виктория" (заработная плата, коммунальные платежи, приобретение материальных запасов); расходы на питание, транспортные услуги, и приобретение призов, грамот), проведение спортивно-массовых мероприятий</t>
  </si>
  <si>
    <t>краевой бюджет</t>
  </si>
  <si>
    <t>Муниципальная программа "Формирование комфортной городской среды Старотитаровского сельского поселения Темрюкского района на 2018-2022 годы"</t>
  </si>
  <si>
    <t>Произведена оплата гос. экспертизы по парку ул. Ленина, Скверу по ул. Ленина</t>
  </si>
  <si>
    <t>Муниципальная программа "Комплексное развитие транспортной инфраструктуры Старотитаровского  сельского поселения Темрюкского района" на 2019 год</t>
  </si>
  <si>
    <t>5. Государственная программа Краснодарского края «Формирование современной городской среды»</t>
  </si>
  <si>
    <t>6. Государственная программа Краснодарского края «Региональная политика и развитие гражданского общества»</t>
  </si>
  <si>
    <t>Государственная программа Краснодарского края "Развитие сети автомобильных дорог"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</si>
  <si>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Государственная программа Краснодарского края "Региональная политика и развитие гражданского общества" с участием Старотитаровского сельского поселения Темрюкского района в рамках реализации муниципальной программы «Комплексное и устойчивое развитие Старотитаровского  сельского поселения Темрюкского района в сфере строительства, архитектуры и дорожного хозяйства»на 2019 год</t>
  </si>
  <si>
    <t>Государственная программа Краснодарского края "Развитие сети автомобильных дорог" с участием Ахтанизовского сельского поселения Темрюкского района в рамках реализации муниципальной программы "Развитие сети автомобильных дорог  Ахтанизовского сельского поселения Темрюкского района"</t>
  </si>
  <si>
    <t>Государственная программа Краснодарского края "Развитие сети автомобильных дорог" с участием Голубицкого сельского поселения Темрюкского района в рамках реализации муниципальной программы "Развитие сети автомобильных дорог Голубицкого сельского поселения Темрюкского района"</t>
  </si>
  <si>
    <t xml:space="preserve">Государственная программа Краснодарского края "Развитие сети автомобильных дорог" с участием Фонталовского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Фонталовского сельского поселения Темрюкского района на 2019 год" </t>
  </si>
  <si>
    <t>Государственная программа Краснодарского края "Комплексное и устойчивое развитие Краснодарского края в сфере строительства и архитектуры" с участием Старотитаровского сельского поселенния Темрюкского района в рамках реализации муниципальной программы  «Развитие жилищно-коммунального хозяйства» в Старотитаровском сельском поселении Темрюкского района на 2019 год</t>
  </si>
  <si>
    <t xml:space="preserve">Государственная программа Краснодарского края "Формирование современной городской среды" с участием Старотитаровского сельского поселения Темрюкского района в рамках реализации муниципальной программы "Формирование комфортной городской среды Старотитаровского сельского поселения Темрюкского района на 2018-2022 годы" </t>
  </si>
  <si>
    <t xml:space="preserve">Государственная программа Краснодарского края «Развитие культуры»  с участием Голубицкого сельского поселения Темрюкского района в рамках реализации муниципальной программы "Развитие культуры  Голубицкого сельского поселения Темрюкского района"
</t>
  </si>
  <si>
    <t>Выполнен ремонт дорог: ул. Ленина в пос. Сенной с обустройством ливневой канализации, ул.Набережная от ул. Энтузиастов до ул. 50 лет Октября в пос. Приморский; ямочный ремонт пос. Сенной</t>
  </si>
  <si>
    <t>Муниципальная программа «Благоустройство и озеленение Сенного сельского поселения Темрюкского района»</t>
  </si>
  <si>
    <t>Государственная программа Краснодарского края "Развитие сети автомобильных дорог" с участием Сенного сельского поселения Темрюкского района в рамках реализации муниципальной программы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t>
  </si>
  <si>
    <t xml:space="preserve">Сенное   </t>
  </si>
  <si>
    <t xml:space="preserve">Государственная программа Краснодарского края "Формирование современной городской среды" с участием Сенного сельского поселения Темрюкского района в рамках реализации муниципальной программы "Формирование комфортной городской среды в Сенном сельском поселении Темрюкского района" </t>
  </si>
  <si>
    <t xml:space="preserve"> Субсидия ЗСК на поставку и установку оборудования для современных, активных и индивидуальных видов спорта (двухуровневая мини рампа). В настоящее время ведется работа по заключению  муниципального контракта</t>
  </si>
  <si>
    <t xml:space="preserve">Государственная программа Краснодарского края «Региональная политика и развитие гражданского общества»  с участием Сенного сельского поселения Темрюкского района в рамках реализации муниципальной программы "Развитие физической культуры и массового спорта в Сенном сельском поселении Темрюкского района"
</t>
  </si>
  <si>
    <t>Разработан проект организации дорожного движения</t>
  </si>
  <si>
    <t xml:space="preserve">изготовлены информационные материалы </t>
  </si>
  <si>
    <t>Муниципальная программа "Сохранение, использование и охрана обьектов культурного наследия(памятников истории и культуры) местного значения, расположенных на территрии Старотиатровского сельского поселения Темрюкского района на 2019 год</t>
  </si>
  <si>
    <t>Государственная программа Краснодарского края "Развитие сети автомобильных дорог" с участием Запорожского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Запорожского  сельского поселения Темрюкского района на 2019 год"</t>
  </si>
  <si>
    <t xml:space="preserve">Запорожское   </t>
  </si>
  <si>
    <t>Муниципальная программа «Молодежь  Запорожского сельского поселения в Запорожском сельском поселении Темрюкского района на 2019 год»</t>
  </si>
  <si>
    <t xml:space="preserve">Государственная программа Краснодарского края "Формирование современной городской среды" с участием Запорожского сельского поселения Темрюкского района в рамках реализации муниципальной программы "Формирование комфортной городской среды Запорожского сельского поселения Темрюкского района" </t>
  </si>
  <si>
    <t>Муниципальная программа «Формирование комфортной городской среды Запорожского сельского поселения Темрюкского района»</t>
  </si>
  <si>
    <t xml:space="preserve">Государственная программа Краснодарского края «Развитие культуры»  с участием Запорожского сельского поселения Темрюкского района в рамках реализации муниципальной программы "Развитие культуры  Запорожского сельского поселения Темрюкского района на 2019 год"
</t>
  </si>
  <si>
    <t xml:space="preserve">Соглашение о предоставлении субсидии заключено 05.07.2019 года. Планируется подключить к Интернету сельскую библиотеку </t>
  </si>
  <si>
    <t>Государственная программа Краснодарского края "Развитие сети автомобильных дорог" с участием Новотаманского сельского поселения Темрюкского района в рамках реализации муниципальной программы «Капитальный ремонт и ремонт автомобильных дорог местного значения Новотаманского селського поселения Темрюкского района на 2018-2020 годы"</t>
  </si>
  <si>
    <t>Изготовление дорожных знаков, содержание дорог, услуги трактора, подсобного рабочего, приобретение энергосберегающих ламп, услуги автогидроподъемника</t>
  </si>
  <si>
    <t>Муниципальная программа "Формирование комфортной городской среды" Новотаманского сельского поселения Темрюкского района на 2018 -2022 годы"</t>
  </si>
  <si>
    <t>Субсидия ЗСК на решение социально-значимых вопросов местного значения (приобретено: детский игровой комплекс и ель искуственная)</t>
  </si>
  <si>
    <t xml:space="preserve">Государственная программа Краснодарского края "Региональная политика и развитие гражданского общества" с участием Вышестеблиевского сельского поселения Темрюкского района в рамках реализации муниципальной программы «Развитие жилищно-коммунального хозяйства" Вышестеблиевского сельского поселения Темрюкского района </t>
  </si>
  <si>
    <t>Муниципальная программа "Формирование комфортной городской (сельской) среды на 2018 -2022 год Новотаманского сельского поселения Темрюкского района ы"</t>
  </si>
  <si>
    <t>Оказание услуг по составлению сметной документации;  оплата за щебень, оплата работ за перепланировку с упл. щеб. Работ по ул. Октябрьской от пер. Почтовый до пер. Горького, от пер. Красноармейский; от пер. Степной до пер. Шевченко; уклада асфальтобетона к площади Дома культуры; ремонт дорог по ул.Кооперативная, пер. Степной, пер. Горького</t>
  </si>
  <si>
    <t>Открытие месечника Военно-патриотического воспитания (раздаточный материал, бумага 1 упаковка, диски, кан. товары); приобретение флагов</t>
  </si>
  <si>
    <t>Обеспечение деятельности МБУК «Вышестеблиевская ЦКС" :1) Проведение цикла мероприятий, посвященных Дню защитника Отечества; 2) Проведение цикла мероприятий, посвященных Празднованию Великой Победы; 3) Проведение цикла мероприятий, посвященных Дню станицы Вышестеблиевская и Дню поселка Виноградный; 4) аванс за печатное издательство (книга о поселении); 5) приобретение металлических противопожарных дверей для Дома Культуры (2 ед.); 6) выплата з/платы, налогов, ком.услуг</t>
  </si>
  <si>
    <t xml:space="preserve">Приобретение спортивного инвентаря (мячи- 5 ед; бутсы - 5 ед.; форма -4 ед.; ГСМ для проезда к местам прохождения соревнований ; оплата справки для спорт комплекса                </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</si>
  <si>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</si>
  <si>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7. 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</si>
  <si>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Государственная программа Краснодарского края "Развитие топливно-энергетиченского комплекса" с участием Курчанского сельского поселения Темрюкского района в рамках реализации муниципальной программы  «Газификация Курчанского сельского поселения Темрюкского района на 2019-2021 годы"</t>
  </si>
  <si>
    <t>8. Государственная программа Краснодарского края «Развитие топливно-энергетического комплекса»</t>
  </si>
  <si>
    <t xml:space="preserve">Государственная программа Краснодарского края "Развитие сети автомобильных дорог" с участием Новотаманского сельского поселения Темрюкского района в рамках реализации муниципальной программы  «Капитальный ремонт и ремонт автомобильных дорог на территории Курчанского сельского поселения Темрюкского района» на 2019-2021 годы
</t>
  </si>
  <si>
    <t>Муниципальная программа "Формирование современной городской среды Курчанского сельского поселения Темрюкского района на 2019 -2021 годы"</t>
  </si>
  <si>
    <t>Финансовое обеспечение деятельности для выполнения муниципального задания; комплектование библиотечного книжного фонда, приобретение баннеров, фейерверков</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</si>
  <si>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программы «Благоустройство территории Курчанского сельского поселения Темрюкского района на 2019-2021 год"</t>
  </si>
  <si>
    <t>Субсидия ЗСК на решение социально-значимых вопросов местного значения (выполнение капитального и текущего ремонта СДК ст. Курчанская). Выполнение работ запланировано на август-сентябрь 2019 года)</t>
  </si>
  <si>
    <t>Приобретены покрасочные материалы, выполнены ремонтные работы</t>
  </si>
  <si>
    <t>Государственная программа Краснодарского края «Региональная политика и развитие гражданского общества»  с участием Курчанского сельского поселения Темрюкского района в рамках реализации муниципальной программ  "Развитие массового спорта в Курчанском сельском поселении Темрюкского района на 2019-2021 года"</t>
  </si>
  <si>
    <t>Приобретение спортивного инвентаря, оказаны транспортные услуги</t>
  </si>
  <si>
    <t>Замена окон, ремонт кровли, ремонт фасада здания, составление смет, изготовление ПОС</t>
  </si>
  <si>
    <t>Приобретены пожарные гидранты</t>
  </si>
  <si>
    <t>Государственная программа Краснодарского края "Развитие сети автомобильных дорог" с участием Краснострельского сельского поселения Темрюкского района в рамках реализации муниципальной программы "Повышение безопасности дорожного движения на территории  Краснострельского сельского поселения Темрюкского района"</t>
  </si>
  <si>
    <t xml:space="preserve">Ремонт ул. Мира,  пер. Южного, пер. Юбилейного, ул. Новая  - протяженностью 0,690 км; текущий ремонт дороги с щебеночным покрытием по пер.Лиманный, ул. Комсомольской  в пос.Стрелка -протяженностью 1,217 км; содержание дорог </t>
  </si>
  <si>
    <t>Оплата и организация уличного освещения; приобретение электротоваров; проектирование уличного освещения ул. Новой п. Стрелка; услуги автовышки4 оплата штрафа; содержание мест захоронения; покос сорной растительности; полив саженцев; обрезка деревьев; посадка саженцев; перевозка саженцев; обслуживание и содержание спортивной площадки; ликвидация свалок</t>
  </si>
  <si>
    <t>Водоснабжение ул. Садовая, ул. Полевая, ул. Молодежная, ул. Пушкина, ул. Луговая на участке между ул. Шоссейная и ул. Мира х. Белый Темрюкского района; водоснобжение ул. Лесная, ул. Светлая и ул. Азовская в пос. Стрелка; газоснабжение ул. таманской п. Стрелка, распределительный газопровод низкого давления</t>
  </si>
  <si>
    <t xml:space="preserve">Государственная программа Краснодарского края "Формирование современной городской среды" с участием Краснострельского сельского поселения Темрюкского района в рамках реализации муниципальной программы "Формирование современной городской среды на 2018-2022 годы" Краснострельского сельского поселения Темрюкского района </t>
  </si>
  <si>
    <t xml:space="preserve">Муниципальная программа "Формирование современной городской среды на 2018-2022 годы" Краснострельского сельского поселения Темрюкского района </t>
  </si>
  <si>
    <t>Приобретение призового материала для проведения молодежных мероприятий; укрепление материально-технической базы эксперта по работе с детьми и молодежью; приобретение спорт. инвентаря для организации молодежной площадки в летний период; приобретение канцтоваров для организации проведения молодежных мероприятий</t>
  </si>
  <si>
    <t>Приобретение благодарственных писем, почетных грамот, дипломов, канц. товаров, оказание транспортных услуг</t>
  </si>
  <si>
    <t>Ремонт памятников истории и культуры - 2 шт.; благоустройство места перезахоронения 70-ти бойцов Красной армии в пос. Стрелка</t>
  </si>
  <si>
    <t>Поддержка общественных объединений Совета ветеранов и несовершеннолетних узников фашистских концлагерей, ощества инвалидов, Российского союза ветеранов Афганистана и локальных войн Краснострельского сельского поселения Темрюкского района, и Краснострельского хуторского казачьего общества</t>
  </si>
  <si>
    <t>Приобретение спортивного инвентаря и оборудования для спортивных секций Краснострельского сельского поселения Темрюкского района</t>
  </si>
  <si>
    <t>Приобретение цветов, рамок, грамот, фоторамок, благодарности, пиротехники</t>
  </si>
  <si>
    <t>Муниципальная программа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</si>
  <si>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t>
  </si>
  <si>
    <t>Предоставлена социальная выплата 1 молодой семье на приобретение (строительство) жилья</t>
  </si>
  <si>
    <t xml:space="preserve">Государственная программа Краснодарского края "Формирование современной городской среды" с участием Темрюкского городского поселения Темрюкского района в рамках реализации муниципальной программы "Формирование комфортной городской среды Темрюкского городского поселения Темрюкского района на 2018-2024 годы" </t>
  </si>
  <si>
    <t>Выполнено: 1) Количество объектов муниципального имущества, прошедших рыночную оценку - 82 ед., 2) Проведение технической инвентаризации объектов муниципальной собственности, в том числе бесхозяйных объектов, и постановка их на кадастровый учет -1 ед.,   3) Содержание имущества казны в технически исправном состоянии, своевременная и полная оплата налогов и обязательных платежей - 100%; 4) услуги по выполнению работ по технической инвентаризации и изготовлению технического паспорта на автомобильную дорогу в г.Темрюке (Подъезд к морпричалу); 5) Услуги по изготовлению  техплана на  объект недвижимости - автомобильная дорога подъезд к Морпричалу, автомобильная дорога Темрюк-Морпорт</t>
  </si>
  <si>
    <t>Приобретение поздравительных открыток - 1 000 шт., рамок - 150 шт., наградного материала (фотокристаллы) - 50 шт., бланков благодарностей - 200 шт., кубков - 4 шт., открыток к 9 Мая - 300 шт., подарочные наборы к 9 Мая - 50 шт., подарочные сертификаты - 29 шт., букетов цветов - 441 шт.</t>
  </si>
  <si>
    <t>1) Количество учреждений, финансирование деятельности которых осуществляется в рамках программы - 2 ед.;  2) Своевременное финансирование деятельности МКУ "Централизованная бухгалтерия" - 100%; 3) Своевременное финансовое обеспечение выполнения муниципального задания МБУ "Общественно-социальный центр" - 100%</t>
  </si>
  <si>
    <t>Опубликовано информационных материалов - 18275 см2</t>
  </si>
  <si>
    <t>1) Обеспечение специалистов администрации ТГП ТР канцелярскими товарами - 100%;                                                                                                                2) Приобретено - 6 моноблоков, 2 бесперебойника, 1 внешний накопитель;                                                                                                                                              3) Приобретение государственных знаков почтовой оплаты (конверты, марки);                                                            4) Приобретено 22 000,0 шт. бланков , 165 шт. журналов</t>
  </si>
  <si>
    <t>1) Обеспечение бесперебойной работы программного обеспечения - 100%; 2) Неисключительная лицензия права на программный продукт антивирус Касперского 33 шт. на один год</t>
  </si>
  <si>
    <t xml:space="preserve">Количество муниципальных служащих, участвовавших в семинарах - 4 чел., повышение квалификации - 1 человек                                                                                </t>
  </si>
  <si>
    <t xml:space="preserve">Ремонт и сервисное обслуживание системы видеонаблюдения - 1 ед.                                                                             </t>
  </si>
  <si>
    <t>Выполнено: 1) Подготовка  межевых планов и проекта межевания образуемого земельного участка под строительство водопроводной сети г.Темрюк, ул.Ленина от РДК до ул.Свердлова; 2) Услуги по подготовке  схем расположения земельных участков и межевых планов, образуемых земельных участков, расположенных по адресам г.Темрюк, ул.Карла Маркса, г. Темрюк, ул.Ленина, 48, г. Темрюк, ул.Ленина, 63, г. Темрюк, ул.Ленина, 68, г. Темрюк, ул. Таманская, 67; 3) Услуги по разделу земельного участка, расположенного по адресу г.Темрюк, кадастровый номер 23:30:0401003:396</t>
  </si>
  <si>
    <t xml:space="preserve">Компенсация (субсидирование) убытков организациям, осуществляющим пассажирские перевозки на социально значимых маршрутах - 4 маршрута                                       </t>
  </si>
  <si>
    <t>Выполнено: 1) Услуги по специальному плановому обследованию объекта "Мост через реку Кубань в г.Темрюке на км18+850 автомобильной дороги "Джигинка -Темрюк" (для проведения текущего ремонта); 2) Текущий ремонт автомобильной дороги ул. Ленина (нечетная сторона) от ул. Володарского (ПК0+00) до ПК0+77 в г. Темрюке (ремонт тротуара); 3) Услуги по нанесению горизонтальной дорожной разметки - 7 978,76 м2; 4) Приобретена 1 автобусная остановка; 5) Приобретение асфальтобетонной смеси - 63,9 т.; 6) Осуществлены услуги строительного контроля при выполнении работ по капитальному ремонту объекта "Капитальный ремонт автомобильной дороги по ул.Карла Маркса (от ул.Островского до ул.Куйбышева) в г.Темрюке; 7) Произведена оплата текущего ремонта автомобильной дороги по ул.К.Маркса от ул.Муравьева до ул.Маяковского в г.Темрюке</t>
  </si>
  <si>
    <t xml:space="preserve">1) Обеспечение бесперебойного электроснабжения уличного освещения - 100%; 2) Субсидия в целях возмещения недополученных доходов, связанных с оказанием услуг по ликвидации несанкционированных мест размещения твердых коммунальных отходов- 100%; 3) Отлов безнадзорных животных - 116 шт.;                                                                                                4) Бесперебойное газоснабжение Братского кладбища - 100 %                                                             </t>
  </si>
  <si>
    <t xml:space="preserve">Выполнены: 1) услуги по проведению государственной экспертизы результатов инженерных изысканий и проектной документации по объекту "Реконструкция уличного освещения по ул.Ленина от ул.К.Либкнехта до ул.Чернышевского в г.Темрюке"; 2) услуги проведения достоверности определения сметной стоимости по объекту "Реконструкция уличного освещени по ул.Ленина от ул.К.Либкнехта до ул.Чернышевского в г.Темрюке </t>
  </si>
  <si>
    <t>1) Количество проведенных мероприятий - 269 ед., число участников - 1 872 чел.;                                                                                                                                                                                                                                                                  2) Своевременное финансирование МКУ "Молодежный досуговый центр" - 100%</t>
  </si>
  <si>
    <t xml:space="preserve">1) Своевременное финансирование деятельности МКУ "Городское библиотечное объединение";                                                                                                                                2) Своевременное финансирование деятельности МКУ "Городское объединение культуры";                                                                                                                                                                                3) Своевременное финансирование МАУ "Кинодосуговый центр Тамань" для обеспечения выполнения муниципального задания;                                                                                   4) Услуги по проведению праздника "Новогодняя ночь 2019";  4) Услуги по проведению праздника "Новогодняя ночь 2019";       5) Услуги по проведению праздника "Весны и труда" 01 мая 2019 года в г.Темрюке; 6) Услуги по организации и проведению концертной программы ансамбля канатоходцев "Росэкстрим" при проведении праздничного мероприятия "День защиты детей" </t>
  </si>
  <si>
    <t xml:space="preserve">Оказание материальной помощи - 4 чел.                                                                                                          </t>
  </si>
  <si>
    <t xml:space="preserve">Муниципальная программа "Формирование комфортной городской среды Темрюкского городского поселения Темрюкского района на 2018-2024 годы" </t>
  </si>
  <si>
    <t>Муниципальная программа Темрюкского городского поселения Темрюкского района "Участие в предупреждении и ликвидации последствий чрезвычайных ситуаций"</t>
  </si>
  <si>
    <t>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</si>
  <si>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 xml:space="preserve">Содержание WEB- сайта, публикация в СМИ </t>
  </si>
  <si>
    <t>Расходы на проведение праздничных мероприятий</t>
  </si>
  <si>
    <t>Сопровождение, обновление и техобслуживание программных продуктов для обеспечения деятельности администрации</t>
  </si>
  <si>
    <t>Приобретены стройматериалы для текущего ремонта здания</t>
  </si>
  <si>
    <t>Ежемесячная выплата за выслугу лет - 2 человека.</t>
  </si>
  <si>
    <t>1)Расходы на обеспечение деятельности МКУ «ПЭЦ». Приобретение  канцтоваров и комплектующих к оргтехнике, ГСМ   хоз. товары, приобретение лампочек, приобретение картриджей к оргтехнике,видеонаблюдение, ремонт здания,дератизация;
 2) Расходы на обеспечение деятельности централизованной бухгалтерии (обеспечение ведение бухгалтерского учета);                                                                    3) Компенсационные выплаты членам территориального общественного самоуправления (ТОСЫ - 6 чел.)</t>
  </si>
  <si>
    <t>Обслуживание сайта, сопровождение программ: программа 1 С (4 ед.) , антивирус Касперского (20 ед.), арммуниципал (1 ед), Гарант (3 ед.), АС-бюджет (1 ед.), VIP-NET (2 ед.).</t>
  </si>
  <si>
    <t>Ежемесячное обслуживание 5 программ, изготовлено 5 выпусков газеты "Голубицкий Вестник", содержание WEB- сайта.</t>
  </si>
  <si>
    <t>Ежемесячная выплата за выслугу лет - 4 человекам</t>
  </si>
  <si>
    <t xml:space="preserve">Финансовое обеспечение деятельности администрации и подведомственного муниципального учреждения по ведению бухгалтерского учета </t>
  </si>
  <si>
    <t xml:space="preserve">Расходы на обеспечение деятельности администрации,  5 подведомственных учреждений (заработная плата и начисления, командировочные расходы, коммунальные платежи, налоги). </t>
  </si>
  <si>
    <t>Бесперебойное обеспечение программными средствами: количество обслуживаемых компьютеров 20 единиц, принтеров - 8 единиц, программных продуктов - 15 единиц</t>
  </si>
  <si>
    <t>Техническое сопровождение сайта, публикации в газете "Тамань" - 16 шт.</t>
  </si>
  <si>
    <t>Проведение праздничных мероприятий: проведено 3 концерта с участием коллективов Краснодарской филармонии, пруроченных к праздничным дням 23 февраля и 8 марта</t>
  </si>
  <si>
    <t xml:space="preserve">Финансовое обеспечение деятельности администрации  (Выплата заработной платы и начислений; прочие выплаты; страховые взносы; коммунальные услуги; вывох ТБО; техническое обслуживание пож. Сигнализации; техобслуживание автомобиля; тех.осмотр автомобиля; ремонт газового оборудования; переплет документов; оплата за экологию; подписка на журнал; страхование транспортного средства; изготовление бланков и папок личных дел; негативное воздействие на окружающую среду; членские взносы; оплата налогов; оплата за бензин; изготовление тех.паспортов; тех.планов и их копий; проведение похозяйственного учета.). </t>
  </si>
  <si>
    <t>Обновление программного обеспечения, услуги по информационно-техническому обеспечению АРМ "Муниципал", обновление базы АС-Бюджет, программный сервис ПК, сопровождение Web-сайта, обновление "ГАРАНТ; восстановление базы "1С: Предприятие"; изготовление сертификатов, обновление лицензий; оплата за услуги связи и Интернет</t>
  </si>
  <si>
    <t>Ежемесячная выплата за выслугу лет - 2 человека</t>
  </si>
  <si>
    <t>Приобретение почтовых конвертов, бумажной продукции, канцелярских товаров, обучение сотрудников</t>
  </si>
  <si>
    <t xml:space="preserve">Расходы на финансовое обеспечение деятельности администрации (зарплата, коммунальные платежи, услуги связи, налоги, ежегодные членские взносы, прошивка документов, изготовление бланков). </t>
  </si>
  <si>
    <t>Приобретение картриджей, обслуживание пожарной сигнализации, столов для актового зала</t>
  </si>
  <si>
    <t xml:space="preserve">Сопровождение, обновление и техобслуживание программных продуктов для обеспечения деятельности администрации. </t>
  </si>
  <si>
    <t>Изготовление газеты "Курчанский Вестник", техническое сопровождение сайта, публикации в газете "Тамань".</t>
  </si>
  <si>
    <t>Ежемесячная выплата 1 человеку</t>
  </si>
  <si>
    <t xml:space="preserve">Финансовое обеспечение деятельности администрации и подведомственных координатору учреждений по ведению бухгалтерского учета и МКУ "Новотаманская ПЭС" (выплатат заработной платы, коммунальные платежи,  канцтоваров, ГСМ). </t>
  </si>
  <si>
    <t>Информационно-техническое сопровождение программных продуктов ("1 С: Предприятие "ИТС ЦГУ", АС "Бюджет поселения", ГАРАНТ, Хозяйство, Электронный бюджет, СМЭВ, АРММуниципал, ГИС ГМП, 1С - бухгалтерия), приобретение моноблока и комплектующих к компьютерной технике, электронных ключей; заправка и ремонт картриджей и оргтехники</t>
  </si>
  <si>
    <t>Информационное освещение нормативно-правовых актов  администраци в газете "Тамань"</t>
  </si>
  <si>
    <t>Ежемесячная выплата за выслугу лет - 1 чел.</t>
  </si>
  <si>
    <t>Расходы на финансовое обеспечение деятельности администрации, МКУ "Сенная ЦБ", МКУ "Маттехобеспечение Сенное", компенсационные выплаты членам ТОС - 6 человек; проведение техинвентаризации объектов недвижимости, изготовление технических и кадастровых паспортов и другие расходы по управлению муниципальной собственности</t>
  </si>
  <si>
    <t>Приобретение похозяйственных книг, сшив документов</t>
  </si>
  <si>
    <t xml:space="preserve">Освещение деятельности администрации и Совета Сенного с/п в средствах массовой информации (газета "Тамань") и на официальном сайте </t>
  </si>
  <si>
    <t>Эксплуатация и обслуживание информационно- телекоммуникационной инфраструктуры</t>
  </si>
  <si>
    <t>Ежемесячная выплата за выслугу лет - 2 человекам</t>
  </si>
  <si>
    <t xml:space="preserve">Финансовое  обеспечени е деятельности администрации и подведомственных учреждений (выплата заработной платы с начислениями, оплата налогов, прошивка документов, программное обеспечение, приобретение канцтоваров, ГСМ, хозтоваров, мебели, шин, сервера; техобслуживание пожарной сигнализации, топочной, автомобиля, сплит-систем и пр.)
</t>
  </si>
  <si>
    <t>Информационно-техническое обеспечение программ (АРМ "Муниципал", АС-Бюджета, Система Гарант, услуги по ИТС програм.продуктов системы 1С-Предприятие, ИСС хозяйство, программное обеспечение Касперский), обслуживание сайта, печать в периодических изданиях (газета "Тамань), консультативные услуги по декларации о плате за НВОС, передача неисключительных имущественных прав (лицензия) на использование программного продукта Астрал-ЭТ, подпимка на журнал "Местное самоуправление Кубани" и пр.</t>
  </si>
  <si>
    <t>Расходы на проведение обучения по 44 - ФЗ</t>
  </si>
  <si>
    <t>Ежемесячная выплата за выслугу 1 человеку</t>
  </si>
  <si>
    <t>Финансовое обеспечение администрации поселения и подведомственных учреждений (заработная плата, налоги, коммунальные платежи, исполнение судебных актов,установка системы видеонаблюдения и пр.)</t>
  </si>
  <si>
    <t xml:space="preserve">Ремонт административного здания (замена оконных блоков) </t>
  </si>
  <si>
    <t>Информационное освещение нормативно-правовых актов  администрации в газете "Тамань"</t>
  </si>
  <si>
    <t xml:space="preserve">Информационно-техническое сопровождение программных продуктов (АС "Бюджет поселения", ГАРАНТ, АРМ Муниципал, 1С бухгалтерия, WEB-Сайт), приобретение комплектующих к компьютерной технике </t>
  </si>
  <si>
    <t>Приобретен банер</t>
  </si>
  <si>
    <t>Выплаты руководителям ТОС - 4 человека</t>
  </si>
  <si>
    <t>Выплаты руководителям ТОС - 8 человек</t>
  </si>
  <si>
    <t>Выплаты руководителям ТОС - 6 человек</t>
  </si>
  <si>
    <t>Выплаты руководителям ТОС - 4 человек</t>
  </si>
  <si>
    <t>Выплаты руководителям ТОС -3 человека</t>
  </si>
  <si>
    <t>Выплаты руководителям ТОС -9 человек</t>
  </si>
  <si>
    <t>Выплаты руководителям ТОС - 11 человека</t>
  </si>
  <si>
    <t>Выплаты руководителям ТОС -5 человекам</t>
  </si>
  <si>
    <t>Приобретен 1 баннер</t>
  </si>
  <si>
    <t>Приобретение агитационной информации</t>
  </si>
  <si>
    <t>Установка пожарных гидрантов, изготовление сметной документации, заправка огнетушителей, приобретение информационной продукций</t>
  </si>
  <si>
    <t>Изготовлен стенд ДНД</t>
  </si>
  <si>
    <t>Приобретены агитационные материалы (листовки)</t>
  </si>
  <si>
    <t>Приобретено:  металлодетекторы ручные 3 шт.; расходы на ликвидацию последствий пожара; материальное поощрение народной дружины</t>
  </si>
  <si>
    <t>Приобретен 1 МФУ</t>
  </si>
  <si>
    <t xml:space="preserve">Изготовлен баннер, обслуживание тревожной сигнализации </t>
  </si>
  <si>
    <t>Кадастровые проектно-изыскательские и топографо-геодезические работы в пос. Ильич</t>
  </si>
  <si>
    <t xml:space="preserve">Произведена оплата коммунальных платежей здания КБО, приобретен газовый счетчик, изготовлен технический план, замена узлов учета холодной воды и т.д.  </t>
  </si>
  <si>
    <t>Изготовление техплана на дороги по адресу: пос .Волна, ул. Бугазская, Зеленскачя, Ленина, Победы, Фаногорийская, Покровская , Саввы Белого, Айвазовского, Станичная. Выполнение работ по ихготовлению тех.планов на объекты недвижимости (дороги пос.Волна)</t>
  </si>
  <si>
    <t>Выполнен капитальный ремонт и ремонт автомобильных дорог муниципального значения, включая проектно-изыскательские работы -0,4 км, ремонт тротуара -100 м</t>
  </si>
  <si>
    <t>Расчистка снега, транспортировка грунта, ямочный ремонт дорог поселения</t>
  </si>
  <si>
    <t>Ремонт тротуара по ул. К.Маркса (контракт 2018 года); технадзор ремонт тротуара К.Маркса;выполнение работ по отсыпке дорог щебнем по ул.Соседского,
ул. Лермонтова., ул. Декабристов, ул.. Приозерной, проезд ул.Энгельса; составление сметной документации по отсыпке дорог, по ремонту тротуара, ремонту дорожного полотна мероприятие № 1, ремонту дорожного полотна по ул.Победы, ул.8 Гвардейская,  строительству тротуара ул.Гоголя от Энгельса до Первомайской; тех. надзор за строительством тротуара ул. Гоголя, тротуара в пос.Волна ул.Набережная, тротуара в пос.Волна ул.Ленина;строительство тротуара в пос.Волна ул.Таманская,выполнение работ по безопасности дорожного движения по ул.Октябрьской,нанесение дорожной разметки ,составление смет нанесение дорожной разметки,составление смет выполнение работ по безопасности дорожного движения;
обустройство дороги мероприятие № 2   (разметка), нанесение дорожной разметки по ул. Косоногова, ул. Ленина (Волна), ул. Гоголя, ул. К.Маркса, ул. Некрасова, ул. Приморской пос.Волна; тех.надзор по договору № 4/тн от 15.10.2018 года, ремонт ограждения по ул.Лермонтова</t>
  </si>
  <si>
    <t>Организация сбора и вывоза мусора на территории Вышестеблиевского сельского поселения и прочие мероприятия по благоустройству; обслуживание уличного освещения на территории Вышестеблиевского сельского поселения (приобретение 200 ламп; услуги мехруки); организация ритуальных услуг и содержание мест захоронения территории Вышестеблиевского сельского поселения; спил деревьев 5 штук и их транспортировка на свалку; расчистка ливневок 5 ед.; полив цветов, полив грунтовой дороги ул.Октябрьской от пер. Почтовый до пер. Лермонтова; кошение травы трактором на стадионе, в парке, вокруг кладбища; покос сорной растительности по улицам поселения</t>
  </si>
  <si>
    <t>Финансовое обеспечение деятельности МБУ "Голубицкая ПЭС"; обслуживание линий уличного освещения (не менее 15 км); заменено 0,5 км водопроводной трубы; произведена замена светильников уличного освещения на энергосберегающие (80 шт.)</t>
  </si>
  <si>
    <t>Субсидия ЗСК на благоустройство уличного освещения</t>
  </si>
  <si>
    <t xml:space="preserve">Расходы на содержание мест захоронения, вывоз веток, уборка мусора, озеленение территории, кошение растительности в местах общего пользования, электропотребление систем наружного освещения. </t>
  </si>
  <si>
    <t>Субсидия ЗСК на решение социально-значимых вопросов местного значения (приобретение оборудования для детского игрового оборудования)</t>
  </si>
  <si>
    <t>Расходы по содержанию уличного освещения, мемориала, тех. обслуживание газового оборудования. Выполнены работы по благоустройству:  санитарная очистка территорий дезинфекция и дератизация парковых зон, полив клумбы, уборка стихийных свалок, ремонт и покраска площадок, приобретение урн, приобретение краски</t>
  </si>
  <si>
    <t xml:space="preserve">Уличное освещение (оплата за электроэнергию), озеленение территории (покос, вывоз веток), содержание мест захоронения (оплата за покос, уборку территорий мест захоронений), текущее содержание территории (уборка, вывоз мусора). </t>
  </si>
  <si>
    <t xml:space="preserve">Приобретение материальных запасов для развития водоснабжения в поселении </t>
  </si>
  <si>
    <t>Благоустройство поселения (уличное освещение, озеленение (посадка зеленых насаждений, обрезка деревьев), дератизация, содержание мест захоронения (уборка прилегающей территории), сбор и вывоз ТБО, покос травы, ликвидация стихийных свалок, отлов безнадзорных животных, приобретение и установка лавок (10 шт.), урн (10 шт.)</t>
  </si>
  <si>
    <t xml:space="preserve">Выполнение работ по благоустройству и уборке парков, скверов, улиц; установка детской площадки в пос. Волна; приобретение оборудования адаптер
мойка дорог, косилок, уличных тренажеров; дератизация;очистка прибордюрной территории дорог поселения; составление сметной документации по благоустройству парков, скверов, уборку улиц, очистку прибордюрной территории дорог поселения; тех. надзор благоустройство улиц, сметы (мойка дорог), очистку дорожного полотна  улиц; приобретение и установка детской игровой площадки в пос. Волна; разработка проектной документации по благоустройству пос. Волна; дезинсекция (комары);
топографическая съемка улиц К.Маркса, Некрасова,
 Возрождения, Лебедева,  Мичурина, Октябрьская, Декабристов, Косоногова
</t>
  </si>
  <si>
    <t>1) Спил аварийных деревьев – 38 шт;
2) Уборка мусора и разрушенных надгробий с территории кладбища – 32,3 куб. м;
3) Ручная уборка аллей - 25,39 тыс. м2; 4) Обкос газона на территории кладбищ - 82,0 тыс. м2; 5) Захоронение 12 безродных человек</t>
  </si>
  <si>
    <t>Уборка кладбищ, вывоз несанкционированных свалок, покос травы</t>
  </si>
  <si>
    <t>Субсидия ЗСК на решение социально-значимых вопросов местного значения (ремонт водозаборной скважины (работы запланированы на сентябрь)</t>
  </si>
  <si>
    <t>Произведена оплата за проектирование наружных сетей водопровода, топографические работы</t>
  </si>
  <si>
    <t>Устройство водоотводных лотков и колодцев мероприятие № 3; очистка водотведенных каналов Сухое озеро; тех. надзор (очистка сухого озера);
тех. надзор по договору  № 3/тн от 15.10.2018 года</t>
  </si>
  <si>
    <t>Тех. обслуживание мемориала "Вечный огонь"</t>
  </si>
  <si>
    <t>Выполнена госэкспертиза газификации западного микрорайона в ст. Курчанской</t>
  </si>
  <si>
    <t xml:space="preserve">Приобретено:  светильники, провод, зажимы, кронштейны, лампы, услуги мехруки. </t>
  </si>
  <si>
    <t>Приобретены электроматериалы</t>
  </si>
  <si>
    <t>Приобретение энергосберегающих ламп для уличного освещения</t>
  </si>
  <si>
    <t>Договор электроснабжения (уличное освещение); приобретены электротовары, светильники 29 штук, усилитель сигнала.шкаф, автовыключатель;  комплекс авт.системы "Умный город", составление сметы на замену провода СИП по ул.Карла Маркса; электромонтажные работы</t>
  </si>
  <si>
    <t>Оплата электроэнергии, текущее обслуживание уличного освещения</t>
  </si>
  <si>
    <t>Изготовление проектов, эскизных решений</t>
  </si>
  <si>
    <t>Подготовлена документация для разработки ПСД на осуществление строительства парка в пос. Сенной ул. Набережная 101 а (изготовление проектов, составление смет, изготовление топосъемок, прохождение экспертизы)</t>
  </si>
  <si>
    <t>Археологический надзор за земельными работами на участке, предоставленном многодетным семьям в пос. Красноармейском</t>
  </si>
  <si>
    <t>Расходы по трудоустройству несовершеннолетних граждан - 8 человек</t>
  </si>
  <si>
    <t>Предоставлена субсидия на организации молодежного движения</t>
  </si>
  <si>
    <t>Приобретение сувенирной продукции</t>
  </si>
  <si>
    <t xml:space="preserve">Финансовое обеспечение деятельности учреждения для обеспечения выполнения муниципального задания. </t>
  </si>
  <si>
    <t>Приобретена плитка мраморная для ремонта памятника</t>
  </si>
  <si>
    <t>Финансовое обеспечение деятельности учреждения для выполнения муниципального задания</t>
  </si>
  <si>
    <t xml:space="preserve">Финансовое обеспечение деятельности учреждения для  выполнения муниципального задания. </t>
  </si>
  <si>
    <t>Выполнено межевание памятника в пос. Ильич</t>
  </si>
  <si>
    <t>Финансовое обеспечение деятельности учреждения для обеспечения выполнения муниципального задания (выплаты заработной платы и начислений работников Культуры; оплата льгот по коммунальным услугам специалистам села; оплата услуг связи; транспортные услуги к месту проведения мероприятий; коммунальные услуги; оплата за вывоз ТБО; услуги по очистке хозбытстоков; обслуживание пожарной сигнализации; тех.обслуживание пожарной кнопки; охрана объекта (СДК х.Белый и СДК п.Стрелка); тех.эксплуатация здания котельной СДК х.Белый, эксплуатация аварийно- диспетчерское обеспечение; ремонт сети на объекте: газопровод высокого и низкого давления ШРП (п.Стрелка); заправка картриджа; подписка нажурнал; оплата за НВОС; медосмотр сотрудников; оплата налогов и сборов; канцтовары; хозтовары)</t>
  </si>
  <si>
    <t>Финансовое обеспечение деятельности учреждения для  выполнения муниципального задания (выплата заработной платы, комунальные платежи, текущие расходы)</t>
  </si>
  <si>
    <t>Изготовлен и установлен информационный баннер; приобретен ритуальный венок</t>
  </si>
  <si>
    <t>Финансовое обеспечение деятельности МБУК "Сенная ЦКС" в рамках выполнения муниципального задания</t>
  </si>
  <si>
    <t xml:space="preserve">Выполнен ремонт памятников поселения (1 шт.); в пос. Приморском (2 шт.), в пос. Сенной - строительство мемориала </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</si>
  <si>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материальные запасы)</t>
  </si>
  <si>
    <t>Финансовое обеспечение деятельности учреждения для обеспечения выполнения муниципального задания (заработная плата с начислениями, коммунальные платежи, материальные запасы, периодическая печать, изготовление ПСД, транспортные услуги, пошив, приобретение музыкальных инструментов,  ноутбука и комплектующих к нему, медосмотры и пр.</t>
  </si>
  <si>
    <t>Поставка газа на вечный огонь; изготовление табличек; ремонт памятников ст.Тамань; тех.надзор; проведение экспертизы; выполнение тографических работ (Сквер Памяти);приобретено: плитка тротуарная, бордюры (Сквер Памяти); расходы по доставке стройматериалов; археологическая разведка Сквер Памяти, установка ж/б лестницы (Сквер Памяти); укладка тротуарной плитки (Сквер Памяти), установка бортовых камней (Сквер Памяти); подсыпка плодородного грунта ( Сквер Памяти), планировка (Сквер Памяти); выполнение работ по установке постаментов для памятника Чернобыльцам и Афганцам; технадзор по установке памятников; облицовка постамента гранитными плитами</t>
  </si>
  <si>
    <t>Финансовое обеспечение деятельности учреждения для  выполнения муниципального задания</t>
  </si>
  <si>
    <t>Организация и проведение спортивных мероприятий</t>
  </si>
  <si>
    <t>Организация и проведение спортивных мероприятий; приобретение спортинвентаря (сувенирной продукции, мячи, сетки, футболки);ремонт спортплощадки в пос. Приморском, строительство спортплощадки в пос. Приморский</t>
  </si>
  <si>
    <t>Финансовое обеспечение деятельности подведомственного учреждения: техническое обслуживание охранно-пожарной сигнализации, оказание охранных услуг, поставка газа, организация сбора и вывоза ТКО, плата за негативное воздействие, оказание автотранспортных услуг, обслуживание оргтехники, поставка товара (стол армрестлинга и платформа для него 2 шт.), оказание услуг по поставке и установке дополнительных камер видеонаблюдения, строительство пандуса, услуги по составлению ПСД, постановка объектов негативное воздействие</t>
  </si>
  <si>
    <t xml:space="preserve">Финансовое обеспечение деятельности для выполнения муниципального задания МБУ "Спортивный клуб "Барс". </t>
  </si>
  <si>
    <t xml:space="preserve">Приобретены и установлены тактильные таблицы (3 шт.) </t>
  </si>
  <si>
    <t>Предоставление субсидий Темрюкской районной организации Краснодарской краевой ощественной организации ветеранов (пенсионеров, инвалидов) войны, труда Вооруженных сил и правоохранительных органов (первичная ветеранская организация ст.Вышестеблиевская)</t>
  </si>
  <si>
    <t>Субсидии некоммерческим организациям (Темрюкская районная организация ветеранов, Всероссийское общество инвалидов)</t>
  </si>
  <si>
    <t>Проведение конкурса для ветеранов и казаков</t>
  </si>
  <si>
    <t xml:space="preserve">Оказана финансовая поддержка 1 социально ориентированной некоммерческой организации </t>
  </si>
  <si>
    <r>
      <t>Ахтанизовское сельское поселение                       (</t>
    </r>
    <r>
      <rPr>
        <i/>
        <sz val="12"/>
        <rFont val="Times New Roman"/>
        <family val="1"/>
        <charset val="204"/>
      </rPr>
      <t>ГП КК "Развитие сети автомобильных дорог Краснодарского края"</t>
    </r>
    <r>
      <rPr>
        <sz val="12"/>
        <rFont val="Times New Roman"/>
        <family val="1"/>
        <charset val="204"/>
      </rPr>
      <t xml:space="preserve">)                         </t>
    </r>
  </si>
  <si>
    <r>
      <t xml:space="preserve">Вышестеблиевское сельское поселение                                                                                </t>
    </r>
    <r>
      <rPr>
        <i/>
        <sz val="12"/>
        <rFont val="Times New Roman"/>
        <family val="1"/>
        <charset val="204"/>
      </rPr>
      <t>(ГП КК "Региональная политика и развитие гражданского общества")</t>
    </r>
  </si>
  <si>
    <r>
      <t xml:space="preserve">Голубицкое сельское поселение                                               </t>
    </r>
    <r>
      <rPr>
        <i/>
        <sz val="12"/>
        <rFont val="Times New Roman"/>
        <family val="1"/>
        <charset val="204"/>
      </rPr>
      <t>(ГП КК "Развитие культуры",                                   ГП КК "Развитие сети автомобильных дорог Краснодарского края")</t>
    </r>
  </si>
  <si>
    <r>
      <t>Запорожское сельское поселение                          (</t>
    </r>
    <r>
      <rPr>
        <i/>
        <sz val="12"/>
        <rFont val="Times New Roman"/>
        <family val="1"/>
        <charset val="204"/>
      </rPr>
      <t xml:space="preserve">ГП КК "Развитие культуры",                                   ГП КК "Развитие сети автомобильных дорог Краснодарского края",                                            ГП КК  «Формирование современной городской среды»)                    </t>
    </r>
  </si>
  <si>
    <r>
      <t>Краснострельское сельское поселение                  (</t>
    </r>
    <r>
      <rPr>
        <i/>
        <sz val="12"/>
        <rFont val="Times New Roman"/>
        <family val="1"/>
        <charset val="204"/>
      </rPr>
      <t xml:space="preserve">ГП КК "Развитие сети автомобильных дорог Краснодарского края",                                            ГП КК  «Формирование современной городской среды»)                                  </t>
    </r>
  </si>
  <si>
    <r>
      <t xml:space="preserve">Курчанское сельское поселение                             </t>
    </r>
    <r>
      <rPr>
        <i/>
        <sz val="12"/>
        <rFont val="Times New Roman"/>
        <family val="1"/>
        <charset val="204"/>
      </rPr>
      <t xml:space="preserve"> (ГП КК «Развитие сельского хозяйства и регулирование рынков сельскохозяйственной продукции, сырья и продовольствия»,                         ГП КК «Развитие топливно-энергетического комплекса»,                                                                ГП КК «Региональная политика и развитие гражданского общества»                    </t>
    </r>
  </si>
  <si>
    <r>
      <t>Новотаманское сельское поселение                       (</t>
    </r>
    <r>
      <rPr>
        <i/>
        <sz val="12"/>
        <rFont val="Times New Roman"/>
        <family val="1"/>
        <charset val="204"/>
      </rPr>
      <t xml:space="preserve">ГП КК "Развитие сети автомобильных дорог Краснодарского края"                   </t>
    </r>
  </si>
  <si>
    <r>
      <t>Сенное сельское поселение                                   (</t>
    </r>
    <r>
      <rPr>
        <i/>
        <sz val="12"/>
        <rFont val="Times New Roman"/>
        <family val="1"/>
        <charset val="204"/>
      </rPr>
      <t xml:space="preserve">ГП КК «Развитие сети автомобильных дорог»,                                                                            ГП КК  «Формирование современной городской среды»,                                                                  ГП КК  «Региональная политика и развитие гражданского общества»)                          </t>
    </r>
    <r>
      <rPr>
        <sz val="12"/>
        <rFont val="Times New Roman"/>
        <family val="1"/>
        <charset val="204"/>
      </rPr>
      <t xml:space="preserve">          </t>
    </r>
  </si>
  <si>
    <r>
      <t>Старотитаровское сельское поселение                    (</t>
    </r>
    <r>
      <rPr>
        <i/>
        <sz val="12"/>
        <rFont val="Times New Roman"/>
        <family val="1"/>
        <charset val="204"/>
      </rPr>
      <t>ГП КК "Комплексное и устойчивое развитие Краснодарского края в сфере строительства и архитектуры",                                                     ГП КК «Развитие сети автомобильных дорог»,                                                                            ГП КК  «Формирование современной городской среды»,                                                                  ГП КК  «Региональная политика и развитие гражданского общества»)</t>
    </r>
  </si>
  <si>
    <r>
      <t xml:space="preserve">Темрюкское городское поселение                          </t>
    </r>
    <r>
      <rPr>
        <i/>
        <sz val="12"/>
        <rFont val="Times New Roman"/>
        <family val="1"/>
        <charset val="204"/>
      </rPr>
      <t>(ГП КК "Развитие жилищно-коммунального хозяйства",                                                                ГП КК  «Формирование современной городской среды»)</t>
    </r>
  </si>
  <si>
    <r>
      <t xml:space="preserve">Фонталовское сельское поселение                             </t>
    </r>
    <r>
      <rPr>
        <i/>
        <sz val="12"/>
        <rFont val="Times New Roman"/>
        <family val="1"/>
        <charset val="204"/>
      </rPr>
      <t xml:space="preserve">(ГП КК "Развитие культуры",                          ГП КК "Развитие сети автомобильных дорог Краснодарского края") </t>
    </r>
  </si>
  <si>
    <r>
      <t>Муниципальная программа "Развитие  систем наружного освещения Запорожского сельского поселения Темрюкского района на 2019 год</t>
    </r>
    <r>
      <rPr>
        <b/>
        <sz val="12"/>
        <rFont val="Times New Roman"/>
        <family val="1"/>
        <charset val="204"/>
      </rPr>
      <t>"</t>
    </r>
  </si>
  <si>
    <r>
      <t>Муниципальная программа "Энергосбережение и повышение энергетической эффективности  Запорожского сельского поселения Темрюкского района на 2017 - 2019 годы</t>
    </r>
    <r>
      <rPr>
        <b/>
        <sz val="12"/>
        <rFont val="Times New Roman"/>
        <family val="1"/>
        <charset val="204"/>
      </rPr>
      <t>"</t>
    </r>
  </si>
  <si>
    <r>
      <t>Выполнены: 1) Услуги проведения проверки достоверности определения сметной стоимости по объекту "Обустройство парка им Пушкина по адресу г.Темрюк, ул.Р.Люксембург"; 2) Услуги по выполнению проектных работ по капитальному ремонту "Обустройство сквера им.Ленина по адресу г.Темрюк, ул.Р.Люксембург" (сметная документация); 3) Услуги по выполнению проектных работ по капитальному ремонту "Обустройство парка им.Пушкина по адресу г.Темрюк, ул.Р.Люксембург" (проектная документация)</t>
    </r>
    <r>
      <rPr>
        <u/>
        <sz val="12"/>
        <rFont val="Times New Roman"/>
        <family val="1"/>
        <charset val="204"/>
      </rPr>
      <t>; 4) У</t>
    </r>
    <r>
      <rPr>
        <sz val="12"/>
        <rFont val="Times New Roman"/>
        <family val="1"/>
        <charset val="204"/>
      </rPr>
      <t>слуги по выполнению проектных работ по капитальному ремонту "Обустройство парка им.Пушкина по адресу г.Темрюк, ул.Р.Люксембург" (сметная документация); 5) Услуги по выполнению проектных работ по капитальному ремонту "Обустройство парка им.Пушкина по адресу г.Темрюк, ул.Р.Люксембург" (рабочая документация)</t>
    </r>
  </si>
  <si>
    <t xml:space="preserve">Приобретены: буклеты, листовки, электротовары для установки камер (коммутатор, жесткий диск, память), проектно-сметные работы по установке системы охранного  телевидения СОТ, батарея аккумуляторная, свисток, фонарь аккумуляторный
</t>
  </si>
  <si>
    <t>Приобретение остановочных автопавильонов; изготовление сметной документации и документации на примыкание съездов; приобретение щебня, знаков; выполнены работы по содержанию дорог поселений</t>
  </si>
  <si>
    <t xml:space="preserve">Электронный аукционы на обеспечение газоснабжением, электроснабжением, водоснабжением земельных участков для многодетных семей (11.06.2019 года и 04.07.2019 года) дважды не состоялись; 10.07.2019 года - рассмотрение жалобы в ФАС, которая была в дальнейшем признана необоснованной. 29.07.2019 года определены победители, муниципальные контракты находятся на стадии заключения: обеспечение электроснабжением (сумма 1926,8 тыс. рублей); обеспечение газоснабжением и водоснабжением (сумма 9002,2 тыс. рублей) </t>
  </si>
  <si>
    <t xml:space="preserve">Муниципальный контракт на приобретение аккустического оборудования для СДК пос. Кучугуры и пос. Юбилейный заключен 07.06.2019 год на сумму 1444,1 тыс. рублей, исполнен 11.07.2019 года в полном объеме  </t>
  </si>
  <si>
    <t>Муниципальный контракт на выполнение текущего ремонта дорог поселения  заключен 15.07.2019 года на общую сумму 3715,6 тыс. рублей со сроком исполнения  - до 13.08.2019 года (работы ведутся)</t>
  </si>
  <si>
    <t>Муниципальный контракт на выполнение капитального ремонта входной группы здания СДК заключен 14.06.2019 года на общую сумму 2111,4 тыс. рублей, 23.07.2019 года  заключено доп. соглашение на продление срока исполнения - до 02.09.2019 года (работы ведутся)</t>
  </si>
  <si>
    <t>Муниципальный контракт на выполнение текущего ремонта дорог поселения  заключен 15.07.2019 года на общую сумму 10690,1 тыс. рублей со сроком исполнения  - 40 календарных дней (работы ведутся)</t>
  </si>
  <si>
    <t>Муниципальный контракт на выполнение текущего ремонта дорог поселения  заключен 09.07.2019 года на общую сумму 7311,4 тыс. рублей со сроком исполнения - до 09.08.2019 года (работы ведутся)</t>
  </si>
  <si>
    <t>Муниципальные контракты на выполнение текущего ремонта дорог поселения заключены 03.07.2019 года на общую сумму 2974,1 тыс. рублей со сроком исполнения до 03.08.2019 года (работы завершены)</t>
  </si>
  <si>
    <t>Муниципальные контракты на выполнение текущего ремонта дорог поселения заключены 15.07.2019 года на общую сумму 2930,3 тыс. рублей со сроком исполнения до 15.08.2019 года (работы ведутся)</t>
  </si>
  <si>
    <t>Муниципальный контракт на выполнение текущего ремонта дорог поселения заключен 15.07.2019 года на общую сумму 4958,0 тыс. рублей со сроком исполнения до 19.08.2019 года (работы ведутся)</t>
  </si>
  <si>
    <t>Муниципальный контракт на выполнение текущего ремонта дорог поселения заключен 15.07.2019 года на общую сумму 4509,5 тыс. рублей со сроком исполнения до 15.08.2019 года (работы ведутся)</t>
  </si>
  <si>
    <t>Муниципальный контракт на выполнение текущего ремонта дорог поселения заключен 17.07.2019 года на общую сумму 2010,1 тыс. рублей со сроком исполнения до 16.08.2019 года (работы ведутся)</t>
  </si>
  <si>
    <t>Муниципальный контракт на выполнение текущего ремонта дорог поселения заключен 15.07.2019 года на общую сумму 5266,0 тыс. рублей со сроком исполнения до 15.08.2019 года (работы ведутся)</t>
  </si>
  <si>
    <t>Муниципальный контракт на выполнение работ по благоустройству парка ст. Запорожской заключен 02.07.2019 года на общую сумму 19139,8 тыс. рублей со сроком исполнения - 90 календарных дней (работы ведутся)</t>
  </si>
  <si>
    <t>Муниципальный контракт на благоустройство центрального парка с прилегающей территорией по ул. Ленина пос. Стрелка заключен 19.06.2019 года на общую сумму 18330,4 тыс. рублей со сроком исполнения до 20.08.2019 года (работы ведутся)</t>
  </si>
  <si>
    <t>Муниципальный контракт на строительство парка по ул. Набережная пос. Сенной заключен 02.07.2019 года на общую сумму 7065,8 тыс. рублей со сроком исполнения 90 календарных дней (работы ведутся)</t>
  </si>
  <si>
    <t>Муниципальный контракт на обустройство сквера им. Ленина в г. Темрюк заключен 03.06.2019 года на общую сумму 5908,3 тыс. рублей со  сроком исполнения до 02.08.2019 года (на текущую дату работы не выполнены, произведена частичная оплата  в соответствии с представленными актами выполненных работ - 691,9 тыс. рублей). Муниципальный контракт на обустройство территорий многоквартирных домов заключен 03.06.2019 года на общую сумму 13511,2 тыс. рублей со  сроком исполнения до 15.10.2019 года (работы ведутся)</t>
  </si>
  <si>
    <t xml:space="preserve">Муниципальный контракт на выполнение работ по благоустройству территории парка по ул. Ленина заключен 31.07.2019 года на общую сумму 36103,3 тыс. рублей со сроком исполнения 92 календарных дня. Муниципальный контракт на выполнение работ по благоустройству территории сквера по ул. Ленина заключен 31.07.2019 года на общую сумму 4813,1 тыс. рублей со сроком исполнения 61 календарных дня </t>
  </si>
  <si>
    <t>Дотация на поощрение победителей краевого конкурса на звание "Лучший орган ТОС". Планируется заключить муниципальный контракт на разработку ПСД по ремонту трибун  стадиона ст. Курчанской с полным освоением лимитов до конца октября 2019 года</t>
  </si>
  <si>
    <t xml:space="preserve">Дотация на поощрение победителей краевого конкурса на звание "Лучший орган ТОС". Муниципальный контракт на приобретение и установку детского игрового комплекса с подвесным мостиком в пос. Сенной заключен 29.07.2019 года на 435,0 тыс. рублей со сроком исполнения - до 31.08.2019 года. Прямой договор на установку игрового оборудования заключен 25.07.2019 года на сумму 96,1 тыс. рублей, со сроком исполнения - до 15.09.2019 года </t>
  </si>
  <si>
    <t>Дотация на поощрение победителю краевого смотра-конкурса по итогам деятельности ОМС по решению вопросов местного значения на звание лучшего поселения КК. Извещение о проведении электронного аукциона на выполнение текущего ремонта тротуара по пер. Ильича размещено 29.07.2019 года, 12.08.2019 года - аукцион. Прямой договор на приобретение щебня планируется заключить в августе 2019 года</t>
  </si>
  <si>
    <t>Субсидия на развитие газификации в сельской местности (Газификация западного микрорайона ст. Курчанской Темрюкского района Краснодарского края. Распределительный газопровод низкого давления). Муниципальный контракт заключен 23.07.2019 года на общую сумму 2797,3 тыс. рублей со сроком исполнения - до 30.11.2019 года (работы ведутся)</t>
  </si>
  <si>
    <t>Субсидия на развитие газификации в сельской местности (Газификация западного микрорайона ст. Курчанской Темрюкского района Краснодарского края. Замена газопровода высокого давления от ул. Рыбачья до ул. Тургенева ст. Курчанской Темрюкского района). 19.07.2019 года размещен протокол о признании аукциона не состоявшимся, т.к вышел 1 участник и был отклонен за несоответствие требованиям. 27.07.2019 года повторно размещено извещение, процедура торгов признана несостоявшейся (вышел 1 участник), заключить муниципальный контракт с победителем планируется до 13.08.2019 года</t>
  </si>
  <si>
    <t>Дотация на поощрение победителей краевого конкурса на звание "Лучший орган ТОС". Прямые договора  на обустройство спортивной площадки для занятия городошным спортом заключены и исполнены на 123,9 тыс. рублей. Прямые договора на приобретение асфальтового покрытия для этой площадки на общую сумму 88,6 тыс. рублей будут исполнены до 31.08.2019 года</t>
  </si>
  <si>
    <t>Дотация на поощрение победителей краевого конкурса на звание "Лучший орган ТОС". Муниципальный контракт  на приобретение детского игрового оборудования для парка ст. Курчанской заключен 02.07.2019 года на 100,0 тыс. рублей, исполнен 05.07.2019 года в полном объеме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</si>
</sst>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11"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6"/>
      <name val="Times New Roman"/>
      <family val="1"/>
      <charset val="204"/>
    </font>
    <font>
      <b/>
      <sz val="16"/>
      <name val="Times New Roman"/>
      <family val="1"/>
      <charset val="204"/>
    </font>
    <font>
      <sz val="14"/>
      <name val="Times New Roman"/>
      <family val="1"/>
      <charset val="204"/>
    </font>
    <font>
      <b/>
      <sz val="14"/>
      <name val="Times New Roman"/>
      <family val="1"/>
      <charset val="204"/>
    </font>
    <font>
      <i/>
      <sz val="12"/>
      <name val="Times New Roman"/>
      <family val="1"/>
      <charset val="204"/>
    </font>
    <font>
      <sz val="11"/>
      <name val="Calibri"/>
      <family val="2"/>
      <charset val="204"/>
      <scheme val="minor"/>
    </font>
    <font>
      <u/>
      <sz val="12"/>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
      <patternFill patternType="solid">
        <fgColor rgb="FF7030A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212">
    <xf numFmtId="0" fontId="0" fillId="0" borderId="0" xfId="0"/>
    <xf numFmtId="164" fontId="3" fillId="0" borderId="1" xfId="0" applyNumberFormat="1" applyFont="1" applyFill="1" applyBorder="1" applyAlignment="1">
      <alignment horizontal="center" vertical="top" wrapText="1"/>
    </xf>
    <xf numFmtId="0" fontId="3" fillId="0" borderId="0" xfId="0" applyFont="1" applyFill="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2" fillId="5" borderId="0" xfId="0" applyFont="1" applyFill="1" applyAlignment="1">
      <alignment horizontal="center" vertical="top"/>
    </xf>
    <xf numFmtId="164" fontId="2" fillId="0" borderId="1" xfId="0" applyNumberFormat="1" applyFont="1" applyFill="1" applyBorder="1" applyAlignment="1">
      <alignment horizontal="center" vertical="top" wrapText="1"/>
    </xf>
    <xf numFmtId="0" fontId="2" fillId="0" borderId="0" xfId="0" applyFont="1" applyFill="1" applyAlignment="1">
      <alignment horizontal="center" vertical="top"/>
    </xf>
    <xf numFmtId="164" fontId="2" fillId="0" borderId="1" xfId="0" applyNumberFormat="1" applyFont="1" applyFill="1" applyBorder="1" applyAlignment="1">
      <alignment horizontal="center" vertical="top"/>
    </xf>
    <xf numFmtId="0" fontId="3" fillId="6" borderId="0" xfId="0" applyFont="1" applyFill="1" applyAlignment="1">
      <alignment horizontal="center" vertical="top"/>
    </xf>
    <xf numFmtId="0" fontId="2" fillId="6" borderId="1" xfId="0" applyFont="1" applyFill="1" applyBorder="1" applyAlignment="1">
      <alignment horizontal="center" vertical="top" wrapText="1"/>
    </xf>
    <xf numFmtId="164" fontId="2" fillId="6" borderId="1" xfId="0" applyNumberFormat="1" applyFont="1" applyFill="1" applyBorder="1" applyAlignment="1">
      <alignment horizontal="center" vertical="top" wrapText="1"/>
    </xf>
    <xf numFmtId="0" fontId="3" fillId="0" borderId="0" xfId="0" applyFont="1" applyFill="1" applyAlignment="1">
      <alignment horizontal="left" vertical="top"/>
    </xf>
    <xf numFmtId="164" fontId="3" fillId="0" borderId="0" xfId="0" applyNumberFormat="1" applyFont="1" applyFill="1" applyAlignment="1">
      <alignment horizontal="center" vertical="top"/>
    </xf>
    <xf numFmtId="164" fontId="3" fillId="0" borderId="1" xfId="0" applyNumberFormat="1" applyFont="1" applyFill="1" applyBorder="1" applyAlignment="1">
      <alignment horizontal="center" vertical="top"/>
    </xf>
    <xf numFmtId="0" fontId="4" fillId="0" borderId="0" xfId="0" applyFont="1" applyFill="1" applyAlignment="1">
      <alignment horizontal="center" vertical="top"/>
    </xf>
    <xf numFmtId="0" fontId="3" fillId="6" borderId="0" xfId="0" applyFont="1" applyFill="1" applyAlignment="1">
      <alignment horizontal="left" vertical="top"/>
    </xf>
    <xf numFmtId="0" fontId="2" fillId="6" borderId="1" xfId="1" applyFont="1" applyFill="1" applyBorder="1" applyAlignment="1">
      <alignment horizontal="center" vertical="top" wrapText="1"/>
    </xf>
    <xf numFmtId="164" fontId="2" fillId="6" borderId="1" xfId="1" applyNumberFormat="1" applyFont="1" applyFill="1" applyBorder="1" applyAlignment="1">
      <alignment horizontal="center" vertical="top" wrapText="1"/>
    </xf>
    <xf numFmtId="164" fontId="3" fillId="6" borderId="1" xfId="0" applyNumberFormat="1" applyFont="1" applyFill="1" applyBorder="1" applyAlignment="1">
      <alignment horizontal="center" vertical="top" wrapText="1"/>
    </xf>
    <xf numFmtId="164" fontId="4" fillId="0" borderId="0" xfId="0" applyNumberFormat="1" applyFont="1" applyFill="1" applyAlignment="1">
      <alignment horizontal="center" vertical="top" wrapText="1"/>
    </xf>
    <xf numFmtId="164" fontId="3" fillId="0" borderId="0" xfId="0" applyNumberFormat="1" applyFont="1" applyFill="1" applyAlignment="1">
      <alignment horizontal="center" vertical="top" wrapText="1"/>
    </xf>
    <xf numFmtId="164" fontId="2" fillId="5" borderId="0" xfId="0" applyNumberFormat="1" applyFont="1" applyFill="1" applyAlignment="1">
      <alignment horizontal="center" vertical="top" wrapText="1"/>
    </xf>
    <xf numFmtId="164" fontId="2" fillId="0" borderId="0" xfId="0" applyNumberFormat="1" applyFont="1" applyFill="1" applyAlignment="1">
      <alignment horizontal="center" vertical="top" wrapText="1"/>
    </xf>
    <xf numFmtId="164" fontId="3" fillId="6" borderId="0" xfId="0" applyNumberFormat="1" applyFont="1" applyFill="1" applyAlignment="1">
      <alignment horizontal="center"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0" fontId="3" fillId="0" borderId="0" xfId="0" applyFont="1" applyFill="1" applyAlignment="1">
      <alignment horizontal="justify" vertical="top" wrapText="1"/>
    </xf>
    <xf numFmtId="0" fontId="3" fillId="6" borderId="1" xfId="0" applyFont="1" applyFill="1" applyBorder="1" applyAlignment="1">
      <alignment horizontal="justify" vertical="top" wrapText="1"/>
    </xf>
    <xf numFmtId="0" fontId="3" fillId="0" borderId="0" xfId="0" applyFont="1" applyFill="1" applyAlignment="1">
      <alignment horizontal="center" vertical="top" wrapText="1"/>
    </xf>
    <xf numFmtId="164" fontId="2" fillId="2" borderId="1" xfId="0" applyNumberFormat="1" applyFont="1" applyFill="1" applyBorder="1" applyAlignment="1">
      <alignment horizontal="center" vertical="top" wrapText="1"/>
    </xf>
    <xf numFmtId="0" fontId="3" fillId="2" borderId="0" xfId="0" applyFont="1" applyFill="1" applyAlignment="1">
      <alignment horizontal="left" vertical="top"/>
    </xf>
    <xf numFmtId="0" fontId="3" fillId="2" borderId="0" xfId="0" applyFont="1" applyFill="1" applyAlignment="1">
      <alignment horizontal="center" vertical="top"/>
    </xf>
    <xf numFmtId="0" fontId="6" fillId="0" borderId="0" xfId="0" applyFont="1" applyAlignment="1">
      <alignment vertical="top" wrapText="1"/>
    </xf>
    <xf numFmtId="0" fontId="7" fillId="0" borderId="0" xfId="0" applyFont="1" applyBorder="1" applyAlignment="1">
      <alignment horizontal="left" vertical="top" wrapText="1"/>
    </xf>
    <xf numFmtId="164" fontId="7"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1" fontId="3"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2" borderId="0" xfId="0" applyFont="1" applyFill="1" applyAlignment="1">
      <alignment vertical="top" wrapText="1"/>
    </xf>
    <xf numFmtId="0" fontId="2" fillId="0" borderId="0" xfId="0" applyFont="1" applyFill="1" applyAlignment="1">
      <alignment vertical="top" wrapText="1"/>
    </xf>
    <xf numFmtId="164" fontId="2" fillId="4" borderId="1" xfId="0" applyNumberFormat="1" applyFont="1" applyFill="1" applyBorder="1" applyAlignment="1">
      <alignment horizontal="center" vertical="top" wrapText="1"/>
    </xf>
    <xf numFmtId="0" fontId="2" fillId="4" borderId="0" xfId="0" applyFont="1" applyFill="1" applyAlignment="1">
      <alignment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2" fillId="4" borderId="1" xfId="1" applyNumberFormat="1" applyFont="1" applyFill="1" applyBorder="1" applyAlignment="1">
      <alignment horizontal="center" vertical="top" wrapText="1"/>
    </xf>
    <xf numFmtId="164" fontId="3" fillId="4" borderId="1" xfId="0" applyNumberFormat="1" applyFont="1" applyFill="1" applyBorder="1" applyAlignment="1">
      <alignment horizontal="center" vertical="top" wrapText="1"/>
    </xf>
    <xf numFmtId="164" fontId="3" fillId="0" borderId="0" xfId="0" applyNumberFormat="1" applyFont="1" applyAlignment="1">
      <alignment vertical="top" wrapText="1"/>
    </xf>
    <xf numFmtId="164" fontId="3" fillId="4" borderId="0" xfId="0" applyNumberFormat="1" applyFont="1" applyFill="1" applyAlignment="1">
      <alignment vertical="top" wrapText="1"/>
    </xf>
    <xf numFmtId="0" fontId="3" fillId="4" borderId="0" xfId="0" applyFont="1" applyFill="1" applyAlignment="1">
      <alignment vertical="top" wrapText="1"/>
    </xf>
    <xf numFmtId="0" fontId="2" fillId="3" borderId="0" xfId="0" applyFont="1" applyFill="1" applyAlignment="1">
      <alignment vertical="top" wrapText="1"/>
    </xf>
    <xf numFmtId="164" fontId="2" fillId="3" borderId="0" xfId="0" applyNumberFormat="1" applyFont="1" applyFill="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164" fontId="3" fillId="2" borderId="0" xfId="0" applyNumberFormat="1" applyFont="1" applyFill="1" applyAlignment="1">
      <alignment horizontal="center" vertical="top" wrapText="1"/>
    </xf>
    <xf numFmtId="0" fontId="3" fillId="6" borderId="1" xfId="0" applyFont="1" applyFill="1" applyBorder="1" applyAlignment="1">
      <alignment horizontal="center" vertical="top" wrapText="1"/>
    </xf>
    <xf numFmtId="164" fontId="3" fillId="5" borderId="0" xfId="0" applyNumberFormat="1" applyFont="1" applyFill="1" applyAlignment="1">
      <alignment horizontal="center" vertical="top" wrapText="1"/>
    </xf>
    <xf numFmtId="0" fontId="3" fillId="5" borderId="0" xfId="0" applyFont="1" applyFill="1" applyAlignment="1">
      <alignment horizontal="center" vertical="top"/>
    </xf>
    <xf numFmtId="0" fontId="7" fillId="0" borderId="0" xfId="0" applyFont="1" applyBorder="1" applyAlignment="1">
      <alignment horizontal="center" vertical="top" wrapText="1"/>
    </xf>
    <xf numFmtId="0" fontId="2" fillId="0" borderId="1"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2" xfId="0" applyFont="1" applyFill="1" applyBorder="1" applyAlignment="1">
      <alignment horizontal="justify" vertical="top" wrapText="1"/>
    </xf>
    <xf numFmtId="0" fontId="3" fillId="0" borderId="1"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6" xfId="0" applyFont="1" applyFill="1" applyBorder="1" applyAlignment="1">
      <alignment horizontal="center" vertical="top" wrapText="1"/>
    </xf>
    <xf numFmtId="0" fontId="4" fillId="0" borderId="0" xfId="0" applyFont="1" applyFill="1" applyAlignment="1">
      <alignment horizontal="left" vertical="top"/>
    </xf>
    <xf numFmtId="164" fontId="3" fillId="0" borderId="6" xfId="0" applyNumberFormat="1" applyFont="1" applyFill="1" applyBorder="1" applyAlignment="1">
      <alignment horizontal="center" vertical="top" wrapText="1"/>
    </xf>
    <xf numFmtId="0" fontId="2" fillId="0" borderId="0" xfId="0" applyFont="1" applyFill="1" applyBorder="1" applyAlignment="1">
      <alignment horizontal="justify" vertical="top" wrapText="1"/>
    </xf>
    <xf numFmtId="0" fontId="3" fillId="0" borderId="0" xfId="0" applyFont="1" applyFill="1" applyAlignment="1">
      <alignment horizontal="justify" vertical="top"/>
    </xf>
    <xf numFmtId="0" fontId="2" fillId="7" borderId="0" xfId="0" applyFont="1" applyFill="1" applyAlignment="1">
      <alignment vertical="top" wrapText="1"/>
    </xf>
    <xf numFmtId="164" fontId="3" fillId="7" borderId="1" xfId="0" applyNumberFormat="1" applyFont="1" applyFill="1" applyBorder="1" applyAlignment="1">
      <alignment horizontal="center" vertical="top" wrapText="1"/>
    </xf>
    <xf numFmtId="0" fontId="3" fillId="7" borderId="0" xfId="0" applyFont="1" applyFill="1" applyAlignment="1">
      <alignment vertical="top" wrapText="1"/>
    </xf>
    <xf numFmtId="0" fontId="3" fillId="7" borderId="1" xfId="0" applyFont="1" applyFill="1" applyBorder="1" applyAlignment="1">
      <alignment horizontal="center" vertical="top" wrapText="1"/>
    </xf>
    <xf numFmtId="0" fontId="3" fillId="2" borderId="0" xfId="0" applyFont="1" applyFill="1" applyAlignment="1">
      <alignment vertical="top" wrapText="1"/>
    </xf>
    <xf numFmtId="164" fontId="2" fillId="0" borderId="1" xfId="1" applyNumberFormat="1" applyFont="1" applyBorder="1" applyAlignment="1">
      <alignment horizontal="center" vertical="top" wrapText="1"/>
    </xf>
    <xf numFmtId="0" fontId="2" fillId="3" borderId="1" xfId="0"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164" fontId="3" fillId="0" borderId="1" xfId="1" applyNumberFormat="1" applyFont="1" applyBorder="1" applyAlignment="1">
      <alignment horizontal="center" vertical="top" wrapText="1"/>
    </xf>
    <xf numFmtId="0" fontId="3" fillId="3" borderId="1" xfId="0" applyFont="1" applyFill="1" applyBorder="1" applyAlignment="1">
      <alignment horizontal="center" vertical="top" wrapText="1"/>
    </xf>
    <xf numFmtId="164" fontId="3" fillId="3" borderId="1" xfId="0" applyNumberFormat="1" applyFont="1" applyFill="1" applyBorder="1" applyAlignment="1">
      <alignment horizontal="center" vertical="top" wrapText="1"/>
    </xf>
    <xf numFmtId="0" fontId="3" fillId="3" borderId="0" xfId="0" applyFont="1" applyFill="1" applyAlignment="1">
      <alignment vertical="top" wrapText="1"/>
    </xf>
    <xf numFmtId="164" fontId="3" fillId="0" borderId="1" xfId="1" applyNumberFormat="1" applyFont="1" applyFill="1" applyBorder="1" applyAlignment="1">
      <alignment horizontal="center" vertical="top" wrapText="1"/>
    </xf>
    <xf numFmtId="0" fontId="3" fillId="7" borderId="1" xfId="0" applyFont="1" applyFill="1" applyBorder="1" applyAlignment="1">
      <alignment horizontal="justify" vertical="top" wrapText="1"/>
    </xf>
    <xf numFmtId="164" fontId="3" fillId="7" borderId="0" xfId="0" applyNumberFormat="1" applyFont="1" applyFill="1" applyAlignment="1">
      <alignment horizontal="center" vertical="top" wrapText="1"/>
    </xf>
    <xf numFmtId="0" fontId="3" fillId="7" borderId="0" xfId="0" applyFont="1" applyFill="1" applyAlignment="1">
      <alignment horizontal="center" vertical="top"/>
    </xf>
    <xf numFmtId="166" fontId="3" fillId="0" borderId="1" xfId="0" applyNumberFormat="1" applyFont="1" applyBorder="1" applyAlignment="1">
      <alignment horizontal="center" vertical="top" wrapText="1"/>
    </xf>
    <xf numFmtId="0" fontId="3" fillId="0" borderId="1" xfId="0" applyFont="1" applyBorder="1" applyAlignment="1">
      <alignment horizontal="justify" vertical="top" wrapText="1"/>
    </xf>
    <xf numFmtId="0" fontId="3" fillId="7" borderId="0" xfId="0" applyFont="1" applyFill="1" applyAlignment="1">
      <alignment horizontal="justify" vertical="top" wrapText="1"/>
    </xf>
    <xf numFmtId="0" fontId="3" fillId="7" borderId="6" xfId="0" applyFont="1" applyFill="1" applyBorder="1" applyAlignment="1">
      <alignment horizontal="justify" vertical="top" wrapText="1"/>
    </xf>
    <xf numFmtId="0" fontId="3" fillId="7" borderId="1" xfId="0" applyFont="1" applyFill="1" applyBorder="1" applyAlignment="1">
      <alignment horizontal="center" vertical="top"/>
    </xf>
    <xf numFmtId="0" fontId="3" fillId="7" borderId="7" xfId="0" applyFont="1" applyFill="1" applyBorder="1" applyAlignment="1">
      <alignment horizontal="justify" vertical="top" wrapText="1"/>
    </xf>
    <xf numFmtId="0" fontId="3" fillId="0" borderId="8" xfId="0" applyFont="1" applyFill="1" applyBorder="1" applyAlignment="1">
      <alignment horizontal="justify" vertical="top" wrapText="1"/>
    </xf>
    <xf numFmtId="164" fontId="3" fillId="7" borderId="1" xfId="0" applyNumberFormat="1" applyFont="1" applyFill="1" applyBorder="1" applyAlignment="1">
      <alignment horizontal="justify" vertical="top" wrapText="1"/>
    </xf>
    <xf numFmtId="2" fontId="3" fillId="7" borderId="1" xfId="2" applyNumberFormat="1" applyFont="1" applyFill="1" applyBorder="1" applyAlignment="1">
      <alignment horizontal="justify" vertical="top" wrapText="1"/>
    </xf>
    <xf numFmtId="0" fontId="3" fillId="7" borderId="2" xfId="0" applyFont="1" applyFill="1" applyBorder="1" applyAlignment="1">
      <alignment horizontal="justify" vertical="top" wrapText="1"/>
    </xf>
    <xf numFmtId="0" fontId="3" fillId="7" borderId="2" xfId="0" applyFont="1" applyFill="1" applyBorder="1" applyAlignment="1">
      <alignment horizontal="center" vertical="top" wrapText="1"/>
    </xf>
    <xf numFmtId="164" fontId="3" fillId="7" borderId="2" xfId="0" applyNumberFormat="1" applyFont="1" applyFill="1" applyBorder="1" applyAlignment="1">
      <alignment horizontal="center" vertical="top" wrapText="1"/>
    </xf>
    <xf numFmtId="164" fontId="3" fillId="7" borderId="0" xfId="0" applyNumberFormat="1" applyFont="1" applyFill="1" applyBorder="1" applyAlignment="1">
      <alignment horizontal="center" vertical="top" wrapText="1"/>
    </xf>
    <xf numFmtId="0" fontId="3" fillId="7" borderId="0" xfId="0" applyFont="1" applyFill="1" applyBorder="1" applyAlignment="1">
      <alignment horizontal="center" vertical="top" wrapText="1"/>
    </xf>
    <xf numFmtId="0" fontId="3" fillId="7" borderId="6" xfId="0" applyFont="1" applyFill="1" applyBorder="1" applyAlignment="1">
      <alignment horizontal="center" vertical="top" wrapText="1"/>
    </xf>
    <xf numFmtId="164" fontId="3" fillId="7" borderId="6" xfId="0" applyNumberFormat="1" applyFont="1" applyFill="1" applyBorder="1" applyAlignment="1">
      <alignment horizontal="center" vertical="top" wrapText="1"/>
    </xf>
    <xf numFmtId="0" fontId="3" fillId="0" borderId="6" xfId="0" applyFont="1" applyBorder="1" applyAlignment="1">
      <alignment horizontal="justify" vertical="top" wrapText="1"/>
    </xf>
    <xf numFmtId="2" fontId="3" fillId="7" borderId="1" xfId="0" applyNumberFormat="1" applyFont="1" applyFill="1" applyBorder="1" applyAlignment="1">
      <alignment horizontal="justify" vertical="top" wrapText="1"/>
    </xf>
    <xf numFmtId="166" fontId="3" fillId="7" borderId="1" xfId="0" applyNumberFormat="1" applyFont="1" applyFill="1" applyBorder="1" applyAlignment="1">
      <alignment horizontal="center" vertical="top" wrapText="1"/>
    </xf>
    <xf numFmtId="0" fontId="3" fillId="0" borderId="1" xfId="0" applyNumberFormat="1" applyFont="1" applyFill="1" applyBorder="1" applyAlignment="1">
      <alignment horizontal="justify" vertical="top" wrapText="1"/>
    </xf>
    <xf numFmtId="166" fontId="3" fillId="0" borderId="1" xfId="0" applyNumberFormat="1" applyFont="1" applyBorder="1" applyAlignment="1">
      <alignment horizontal="center" vertical="top"/>
    </xf>
    <xf numFmtId="164" fontId="3" fillId="7" borderId="1" xfId="1"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64" fontId="3" fillId="2" borderId="1" xfId="0" applyNumberFormat="1" applyFont="1" applyFill="1" applyBorder="1" applyAlignment="1">
      <alignment horizontal="center" vertical="top" wrapText="1"/>
    </xf>
    <xf numFmtId="0" fontId="3" fillId="9" borderId="0" xfId="0" applyFont="1" applyFill="1" applyAlignment="1">
      <alignment horizontal="center" vertical="top"/>
    </xf>
    <xf numFmtId="16" fontId="3" fillId="9" borderId="0" xfId="0" applyNumberFormat="1" applyFont="1" applyFill="1" applyAlignment="1">
      <alignment horizontal="center" vertical="top"/>
    </xf>
    <xf numFmtId="2" fontId="3" fillId="0" borderId="1" xfId="0" applyNumberFormat="1" applyFont="1" applyFill="1" applyBorder="1" applyAlignment="1">
      <alignment horizontal="center" vertical="top" wrapText="1"/>
    </xf>
    <xf numFmtId="0" fontId="2" fillId="2" borderId="0" xfId="0" applyFont="1" applyFill="1" applyAlignment="1">
      <alignment horizontal="left" vertical="top"/>
    </xf>
    <xf numFmtId="0" fontId="2" fillId="2" borderId="0" xfId="0" applyFont="1" applyFill="1" applyAlignment="1">
      <alignment horizontal="center" vertical="top"/>
    </xf>
    <xf numFmtId="0" fontId="3" fillId="7" borderId="0" xfId="0" applyFont="1" applyFill="1" applyAlignment="1">
      <alignment horizontal="left" vertical="top"/>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7"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2" xfId="0" applyFont="1" applyFill="1" applyBorder="1" applyAlignment="1">
      <alignment horizontal="justify" vertical="top" wrapText="1"/>
    </xf>
    <xf numFmtId="164" fontId="3" fillId="7" borderId="6" xfId="0" applyNumberFormat="1" applyFont="1" applyFill="1" applyBorder="1" applyAlignment="1">
      <alignment horizontal="justify" vertical="top" wrapText="1"/>
    </xf>
    <xf numFmtId="164" fontId="3" fillId="7" borderId="2" xfId="0" applyNumberFormat="1" applyFont="1" applyFill="1" applyBorder="1" applyAlignment="1">
      <alignment horizontal="justify" vertical="top" wrapText="1"/>
    </xf>
    <xf numFmtId="0" fontId="3" fillId="7" borderId="6" xfId="0" applyFont="1" applyFill="1" applyBorder="1" applyAlignment="1">
      <alignment horizontal="justify" vertical="top" wrapText="1"/>
    </xf>
    <xf numFmtId="0" fontId="3" fillId="7" borderId="2" xfId="0" applyFont="1" applyFill="1" applyBorder="1" applyAlignment="1">
      <alignment horizontal="justify" vertical="top" wrapText="1"/>
    </xf>
    <xf numFmtId="0" fontId="3" fillId="7" borderId="7" xfId="0" applyFont="1" applyFill="1" applyBorder="1" applyAlignment="1">
      <alignment horizontal="justify" vertical="top" wrapText="1"/>
    </xf>
    <xf numFmtId="164" fontId="2" fillId="5" borderId="4" xfId="0" applyNumberFormat="1" applyFont="1" applyFill="1" applyBorder="1" applyAlignment="1">
      <alignment horizontal="center" vertical="top" wrapText="1"/>
    </xf>
    <xf numFmtId="164" fontId="2" fillId="5" borderId="5" xfId="0" applyNumberFormat="1" applyFont="1" applyFill="1" applyBorder="1" applyAlignment="1">
      <alignment horizontal="center" vertical="top" wrapText="1"/>
    </xf>
    <xf numFmtId="164" fontId="2" fillId="5" borderId="3" xfId="0" applyNumberFormat="1" applyFont="1" applyFill="1" applyBorder="1" applyAlignment="1">
      <alignment horizontal="center" vertical="top" wrapText="1"/>
    </xf>
    <xf numFmtId="164" fontId="3" fillId="0" borderId="6" xfId="0" applyNumberFormat="1" applyFont="1" applyFill="1" applyBorder="1" applyAlignment="1">
      <alignment horizontal="justify" vertical="top" wrapText="1"/>
    </xf>
    <xf numFmtId="0" fontId="3" fillId="0" borderId="7" xfId="0" applyFont="1" applyFill="1" applyBorder="1" applyAlignment="1">
      <alignment horizontal="justify" vertical="top" wrapText="1"/>
    </xf>
    <xf numFmtId="0" fontId="2" fillId="0" borderId="1" xfId="0" applyFont="1" applyFill="1" applyBorder="1" applyAlignment="1">
      <alignment horizontal="justify" vertical="top" wrapText="1"/>
    </xf>
    <xf numFmtId="164" fontId="3" fillId="0" borderId="7" xfId="0" applyNumberFormat="1" applyFont="1" applyFill="1" applyBorder="1" applyAlignment="1">
      <alignment horizontal="justify" vertical="top" wrapText="1"/>
    </xf>
    <xf numFmtId="0" fontId="3" fillId="0" borderId="8" xfId="0" applyFont="1" applyFill="1" applyBorder="1" applyAlignment="1">
      <alignment horizontal="justify" vertical="top" wrapText="1"/>
    </xf>
    <xf numFmtId="0" fontId="3" fillId="0" borderId="9"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1"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1" xfId="0" applyFont="1" applyFill="1" applyBorder="1" applyAlignment="1">
      <alignment horizontal="justify" vertical="top" wrapText="1"/>
    </xf>
    <xf numFmtId="0" fontId="2" fillId="5" borderId="4" xfId="0" applyFont="1" applyFill="1" applyBorder="1" applyAlignment="1">
      <alignment horizontal="center" vertical="top" wrapText="1"/>
    </xf>
    <xf numFmtId="0" fontId="2" fillId="5" borderId="5" xfId="0" applyFont="1" applyFill="1" applyBorder="1" applyAlignment="1">
      <alignment horizontal="center" vertical="top" wrapText="1"/>
    </xf>
    <xf numFmtId="0" fontId="2" fillId="5" borderId="3" xfId="0" applyFont="1" applyFill="1" applyBorder="1" applyAlignment="1">
      <alignment horizontal="center" vertical="top" wrapText="1"/>
    </xf>
    <xf numFmtId="0" fontId="5" fillId="0" borderId="0" xfId="0" applyFont="1" applyFill="1" applyBorder="1" applyAlignment="1">
      <alignment horizontal="center" vertical="top" wrapText="1"/>
    </xf>
    <xf numFmtId="164" fontId="3" fillId="7" borderId="1" xfId="0" applyNumberFormat="1" applyFont="1" applyFill="1" applyBorder="1" applyAlignment="1">
      <alignment horizontal="justify" vertical="top" wrapText="1"/>
    </xf>
    <xf numFmtId="2" fontId="3" fillId="7" borderId="1" xfId="2" applyNumberFormat="1" applyFont="1" applyFill="1" applyBorder="1" applyAlignment="1">
      <alignment horizontal="justify" vertical="top" wrapText="1"/>
    </xf>
    <xf numFmtId="0" fontId="2" fillId="0" borderId="6" xfId="0" applyFont="1" applyFill="1" applyBorder="1" applyAlignment="1">
      <alignment horizontal="justify" vertical="top" wrapText="1"/>
    </xf>
    <xf numFmtId="0" fontId="2" fillId="0" borderId="2" xfId="0" applyFont="1" applyFill="1" applyBorder="1" applyAlignment="1">
      <alignment horizontal="justify" vertical="top" wrapText="1"/>
    </xf>
    <xf numFmtId="0" fontId="2" fillId="6" borderId="8" xfId="0" applyFont="1" applyFill="1" applyBorder="1" applyAlignment="1">
      <alignment horizontal="justify" vertical="top" wrapText="1"/>
    </xf>
    <xf numFmtId="0" fontId="2" fillId="6" borderId="9" xfId="0" applyFont="1" applyFill="1" applyBorder="1" applyAlignment="1">
      <alignment horizontal="justify" vertical="top" wrapText="1"/>
    </xf>
    <xf numFmtId="0" fontId="2" fillId="6" borderId="10" xfId="0" applyFont="1" applyFill="1" applyBorder="1" applyAlignment="1">
      <alignment horizontal="justify" vertical="top" wrapText="1"/>
    </xf>
    <xf numFmtId="0" fontId="2" fillId="6" borderId="11" xfId="0" applyFont="1" applyFill="1" applyBorder="1" applyAlignment="1">
      <alignment horizontal="justify" vertical="top" wrapText="1"/>
    </xf>
    <xf numFmtId="0" fontId="2" fillId="6" borderId="12" xfId="0" applyFont="1" applyFill="1" applyBorder="1" applyAlignment="1">
      <alignment horizontal="justify" vertical="top" wrapText="1"/>
    </xf>
    <xf numFmtId="0" fontId="2" fillId="6" borderId="13" xfId="0" applyFont="1" applyFill="1" applyBorder="1" applyAlignment="1">
      <alignment horizontal="justify" vertical="top" wrapText="1"/>
    </xf>
    <xf numFmtId="0" fontId="9" fillId="0" borderId="7" xfId="0" applyFont="1" applyBorder="1" applyAlignment="1">
      <alignment horizontal="justify" vertical="top" wrapText="1"/>
    </xf>
    <xf numFmtId="0" fontId="9" fillId="0" borderId="2" xfId="0" applyFont="1" applyBorder="1" applyAlignment="1">
      <alignment horizontal="justify" vertical="top" wrapText="1"/>
    </xf>
    <xf numFmtId="0" fontId="2" fillId="6" borderId="1" xfId="1" applyFont="1" applyFill="1" applyBorder="1" applyAlignment="1">
      <alignment horizontal="justify" vertical="top" wrapText="1"/>
    </xf>
    <xf numFmtId="0" fontId="3" fillId="6" borderId="6" xfId="0" applyFont="1" applyFill="1" applyBorder="1" applyAlignment="1">
      <alignment horizontal="justify" vertical="top" wrapText="1"/>
    </xf>
    <xf numFmtId="0" fontId="3" fillId="6" borderId="7" xfId="0" applyFont="1" applyFill="1" applyBorder="1" applyAlignment="1">
      <alignment horizontal="justify" vertical="top" wrapText="1"/>
    </xf>
    <xf numFmtId="0" fontId="3" fillId="6" borderId="2" xfId="0" applyFont="1" applyFill="1" applyBorder="1" applyAlignment="1">
      <alignment horizontal="justify" vertical="top" wrapText="1"/>
    </xf>
    <xf numFmtId="0" fontId="3" fillId="7" borderId="6" xfId="0" applyFont="1" applyFill="1" applyBorder="1" applyAlignment="1">
      <alignment horizontal="center" vertical="top" wrapText="1"/>
    </xf>
    <xf numFmtId="0" fontId="3" fillId="7" borderId="7" xfId="0" applyFont="1" applyFill="1" applyBorder="1" applyAlignment="1">
      <alignment horizontal="center" vertical="top" wrapText="1"/>
    </xf>
    <xf numFmtId="0" fontId="3" fillId="7" borderId="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3" fillId="0" borderId="7" xfId="0" applyFont="1" applyFill="1" applyBorder="1" applyAlignment="1">
      <alignment horizontal="center" vertical="top" wrapText="1"/>
    </xf>
    <xf numFmtId="2" fontId="3" fillId="0" borderId="6"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2" xfId="0" applyFont="1" applyFill="1" applyBorder="1" applyAlignment="1">
      <alignment horizontal="left" vertical="top" wrapText="1"/>
    </xf>
    <xf numFmtId="164" fontId="3" fillId="6" borderId="6" xfId="0" applyNumberFormat="1" applyFont="1" applyFill="1" applyBorder="1" applyAlignment="1">
      <alignment horizontal="center" vertical="top" wrapText="1"/>
    </xf>
    <xf numFmtId="164" fontId="3" fillId="6" borderId="7" xfId="0" applyNumberFormat="1" applyFont="1" applyFill="1" applyBorder="1" applyAlignment="1">
      <alignment horizontal="center" vertical="top" wrapText="1"/>
    </xf>
    <xf numFmtId="164" fontId="3" fillId="6" borderId="2" xfId="0" applyNumberFormat="1" applyFont="1" applyFill="1" applyBorder="1" applyAlignment="1">
      <alignment horizontal="center" vertical="top" wrapText="1"/>
    </xf>
    <xf numFmtId="0" fontId="2" fillId="8" borderId="4"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3" xfId="0"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4" fontId="3" fillId="0" borderId="7"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4" fontId="3" fillId="7" borderId="6" xfId="0" applyNumberFormat="1" applyFont="1" applyFill="1" applyBorder="1" applyAlignment="1">
      <alignment horizontal="left" vertical="top" wrapText="1"/>
    </xf>
    <xf numFmtId="164" fontId="3" fillId="7" borderId="7" xfId="0" applyNumberFormat="1" applyFont="1" applyFill="1" applyBorder="1" applyAlignment="1">
      <alignment horizontal="left" vertical="top" wrapText="1"/>
    </xf>
    <xf numFmtId="164" fontId="3" fillId="7" borderId="2" xfId="0" applyNumberFormat="1" applyFont="1" applyFill="1" applyBorder="1" applyAlignment="1">
      <alignment horizontal="left"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colors>
    <mruColors>
      <color rgb="FF3333CC"/>
      <color rgb="FFFFFF00"/>
      <color rgb="FF173E49"/>
      <color rgb="FF993366"/>
      <color rgb="FF660033"/>
      <color rgb="FF00FFFF"/>
      <color rgb="FF669900"/>
      <color rgb="FFFF66FF"/>
      <color rgb="FFFF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view="pageBreakPreview" topLeftCell="A123" zoomScaleNormal="75" zoomScaleSheetLayoutView="100" workbookViewId="0">
      <selection activeCell="C150" sqref="C150"/>
    </sheetView>
  </sheetViews>
  <sheetFormatPr defaultRowHeight="15.75" x14ac:dyDescent="0.25"/>
  <cols>
    <col min="1" max="1" width="46.28515625" style="58" customWidth="1"/>
    <col min="2" max="2" width="18.5703125" style="42" customWidth="1"/>
    <col min="3" max="3" width="28.85546875" style="59" customWidth="1"/>
    <col min="4" max="4" width="22.5703125" style="53" customWidth="1"/>
    <col min="5" max="5" width="21.140625" style="53" customWidth="1"/>
    <col min="6" max="6" width="23.7109375" style="53" customWidth="1"/>
    <col min="7" max="8" width="9.5703125" style="42" bestFit="1" customWidth="1"/>
    <col min="9" max="16384" width="9.140625" style="42"/>
  </cols>
  <sheetData>
    <row r="1" spans="1:6" s="35" customFormat="1" ht="39" customHeight="1" x14ac:dyDescent="0.25">
      <c r="A1" s="131" t="s">
        <v>336</v>
      </c>
      <c r="B1" s="131"/>
      <c r="C1" s="131"/>
      <c r="D1" s="131"/>
      <c r="E1" s="131"/>
      <c r="F1" s="131"/>
    </row>
    <row r="2" spans="1:6" s="38" customFormat="1" ht="24" customHeight="1" x14ac:dyDescent="0.25">
      <c r="A2" s="36"/>
      <c r="B2" s="64"/>
      <c r="C2" s="64"/>
      <c r="D2" s="37"/>
      <c r="E2" s="37"/>
      <c r="F2" s="64"/>
    </row>
    <row r="3" spans="1:6" ht="63" customHeight="1" x14ac:dyDescent="0.25">
      <c r="A3" s="39" t="s">
        <v>16</v>
      </c>
      <c r="B3" s="40" t="s">
        <v>15</v>
      </c>
      <c r="C3" s="40" t="s">
        <v>17</v>
      </c>
      <c r="D3" s="41" t="s">
        <v>132</v>
      </c>
      <c r="E3" s="41" t="s">
        <v>18</v>
      </c>
      <c r="F3" s="41" t="s">
        <v>21</v>
      </c>
    </row>
    <row r="4" spans="1:6" ht="15.75" customHeight="1" x14ac:dyDescent="0.25">
      <c r="A4" s="40">
        <v>1</v>
      </c>
      <c r="B4" s="40">
        <v>2</v>
      </c>
      <c r="C4" s="40">
        <v>3</v>
      </c>
      <c r="D4" s="43">
        <v>4</v>
      </c>
      <c r="E4" s="44">
        <v>5</v>
      </c>
      <c r="F4" s="43">
        <v>6</v>
      </c>
    </row>
    <row r="5" spans="1:6" ht="17.25" customHeight="1" x14ac:dyDescent="0.25">
      <c r="A5" s="132" t="s">
        <v>129</v>
      </c>
      <c r="B5" s="132"/>
      <c r="C5" s="132"/>
      <c r="D5" s="132"/>
      <c r="E5" s="132"/>
      <c r="F5" s="132"/>
    </row>
    <row r="6" spans="1:6" ht="17.25" customHeight="1" x14ac:dyDescent="0.25">
      <c r="A6" s="130" t="s">
        <v>567</v>
      </c>
      <c r="B6" s="129" t="s">
        <v>158</v>
      </c>
      <c r="C6" s="40" t="s">
        <v>216</v>
      </c>
      <c r="D6" s="41">
        <f>'КБ+ софин. МБ'!C105</f>
        <v>0</v>
      </c>
      <c r="E6" s="41">
        <f>'КБ+ софин. МБ'!D105</f>
        <v>0</v>
      </c>
      <c r="F6" s="41">
        <v>0</v>
      </c>
    </row>
    <row r="7" spans="1:6" ht="15" customHeight="1" x14ac:dyDescent="0.25">
      <c r="A7" s="130"/>
      <c r="B7" s="129"/>
      <c r="C7" s="40" t="s">
        <v>19</v>
      </c>
      <c r="D7" s="41">
        <f>'КБ+ софин. МБ'!C106</f>
        <v>4505.1000000000004</v>
      </c>
      <c r="E7" s="41">
        <f>'КБ+ софин. МБ'!D106</f>
        <v>0</v>
      </c>
      <c r="F7" s="41">
        <f t="shared" ref="F7:F8" si="0">E7/D7*100</f>
        <v>0</v>
      </c>
    </row>
    <row r="8" spans="1:6" ht="33.75" customHeight="1" x14ac:dyDescent="0.25">
      <c r="A8" s="130"/>
      <c r="B8" s="129"/>
      <c r="C8" s="40" t="s">
        <v>135</v>
      </c>
      <c r="D8" s="41">
        <f>'КБ+ софин. МБ'!C107</f>
        <v>139.4</v>
      </c>
      <c r="E8" s="41">
        <f>'КБ+ софин. МБ'!D107</f>
        <v>0</v>
      </c>
      <c r="F8" s="41">
        <f t="shared" si="0"/>
        <v>0</v>
      </c>
    </row>
    <row r="9" spans="1:6" s="45" customFormat="1" ht="15.75" customHeight="1" x14ac:dyDescent="0.25">
      <c r="A9" s="130"/>
      <c r="B9" s="129"/>
      <c r="C9" s="66" t="s">
        <v>22</v>
      </c>
      <c r="D9" s="32">
        <f>D7+D8+D6</f>
        <v>4644.5</v>
      </c>
      <c r="E9" s="32">
        <f>E7+E8+E6</f>
        <v>0</v>
      </c>
      <c r="F9" s="32">
        <v>0</v>
      </c>
    </row>
    <row r="10" spans="1:6" s="77" customFormat="1" ht="18" customHeight="1" x14ac:dyDescent="0.25">
      <c r="A10" s="123" t="s">
        <v>568</v>
      </c>
      <c r="B10" s="126" t="s">
        <v>158</v>
      </c>
      <c r="C10" s="40" t="s">
        <v>216</v>
      </c>
      <c r="D10" s="41">
        <f>'КБ+ софин. МБ'!C109</f>
        <v>0</v>
      </c>
      <c r="E10" s="41">
        <f>'КБ+ софин. МБ'!D109</f>
        <v>0</v>
      </c>
      <c r="F10" s="41">
        <v>0</v>
      </c>
    </row>
    <row r="11" spans="1:6" ht="15.75" customHeight="1" x14ac:dyDescent="0.25">
      <c r="A11" s="124"/>
      <c r="B11" s="127"/>
      <c r="C11" s="40" t="s">
        <v>19</v>
      </c>
      <c r="D11" s="41">
        <f>'КБ+ софин. МБ'!C110</f>
        <v>212.5</v>
      </c>
      <c r="E11" s="41">
        <f>'КБ+ софин. МБ'!D110</f>
        <v>103.5</v>
      </c>
      <c r="F11" s="41">
        <f>E11/D11*100</f>
        <v>48.705882352941174</v>
      </c>
    </row>
    <row r="12" spans="1:6" ht="32.25" customHeight="1" x14ac:dyDescent="0.25">
      <c r="A12" s="124"/>
      <c r="B12" s="127"/>
      <c r="C12" s="40" t="s">
        <v>135</v>
      </c>
      <c r="D12" s="41">
        <f>'КБ+ софин. МБ'!C111</f>
        <v>0</v>
      </c>
      <c r="E12" s="41">
        <f>'КБ+ софин. МБ'!D111</f>
        <v>0</v>
      </c>
      <c r="F12" s="41">
        <v>0</v>
      </c>
    </row>
    <row r="13" spans="1:6" s="45" customFormat="1" ht="14.25" customHeight="1" x14ac:dyDescent="0.25">
      <c r="A13" s="125"/>
      <c r="B13" s="128"/>
      <c r="C13" s="66" t="s">
        <v>22</v>
      </c>
      <c r="D13" s="32">
        <f>D11+D12+D10</f>
        <v>212.5</v>
      </c>
      <c r="E13" s="32">
        <f>E11+E12+E10</f>
        <v>103.5</v>
      </c>
      <c r="F13" s="32">
        <f t="shared" ref="F13:F16" si="1">E13/D13*100</f>
        <v>48.705882352941174</v>
      </c>
    </row>
    <row r="14" spans="1:6" s="77" customFormat="1" ht="18" customHeight="1" x14ac:dyDescent="0.25">
      <c r="A14" s="123" t="s">
        <v>569</v>
      </c>
      <c r="B14" s="126" t="s">
        <v>158</v>
      </c>
      <c r="C14" s="40" t="s">
        <v>216</v>
      </c>
      <c r="D14" s="78">
        <f>'КБ+ софин. МБ'!C113</f>
        <v>0</v>
      </c>
      <c r="E14" s="41">
        <f>'КБ+ софин. МБ'!D113</f>
        <v>0</v>
      </c>
      <c r="F14" s="41">
        <v>0</v>
      </c>
    </row>
    <row r="15" spans="1:6" ht="18" customHeight="1" x14ac:dyDescent="0.25">
      <c r="A15" s="124"/>
      <c r="B15" s="127"/>
      <c r="C15" s="40" t="s">
        <v>19</v>
      </c>
      <c r="D15" s="41">
        <f>'КБ+ софин. МБ'!C114</f>
        <v>13156.4</v>
      </c>
      <c r="E15" s="41">
        <f>'КБ+ софин. МБ'!D114</f>
        <v>0</v>
      </c>
      <c r="F15" s="41">
        <f t="shared" si="1"/>
        <v>0</v>
      </c>
    </row>
    <row r="16" spans="1:6" ht="31.5" customHeight="1" x14ac:dyDescent="0.25">
      <c r="A16" s="124"/>
      <c r="B16" s="127"/>
      <c r="C16" s="40" t="s">
        <v>135</v>
      </c>
      <c r="D16" s="41">
        <f>'КБ+ софин. МБ'!C115</f>
        <v>625.4</v>
      </c>
      <c r="E16" s="41">
        <f>'КБ+ софин. МБ'!D115</f>
        <v>0</v>
      </c>
      <c r="F16" s="41">
        <f t="shared" si="1"/>
        <v>0</v>
      </c>
    </row>
    <row r="17" spans="1:6" s="45" customFormat="1" ht="15" customHeight="1" x14ac:dyDescent="0.25">
      <c r="A17" s="125"/>
      <c r="B17" s="128"/>
      <c r="C17" s="66" t="s">
        <v>22</v>
      </c>
      <c r="D17" s="32">
        <f>D15+D16+D14</f>
        <v>13781.8</v>
      </c>
      <c r="E17" s="32">
        <f>E15+E16+E14</f>
        <v>0</v>
      </c>
      <c r="F17" s="32">
        <f t="shared" ref="F17:F36" si="2">E17/D17*100</f>
        <v>0</v>
      </c>
    </row>
    <row r="18" spans="1:6" s="77" customFormat="1" ht="17.25" customHeight="1" x14ac:dyDescent="0.25">
      <c r="A18" s="134" t="s">
        <v>570</v>
      </c>
      <c r="B18" s="126" t="s">
        <v>158</v>
      </c>
      <c r="C18" s="40" t="s">
        <v>216</v>
      </c>
      <c r="D18" s="78">
        <f>'КБ+ софин. МБ'!C117</f>
        <v>16649.900000000001</v>
      </c>
      <c r="E18" s="78">
        <f>'КБ+ софин. МБ'!D117</f>
        <v>0</v>
      </c>
      <c r="F18" s="41">
        <f t="shared" si="2"/>
        <v>0</v>
      </c>
    </row>
    <row r="19" spans="1:6" ht="16.5" customHeight="1" x14ac:dyDescent="0.25">
      <c r="A19" s="135"/>
      <c r="B19" s="127"/>
      <c r="C19" s="40" t="s">
        <v>19</v>
      </c>
      <c r="D19" s="78">
        <f>'КБ+ софин. МБ'!C118</f>
        <v>8680.9</v>
      </c>
      <c r="E19" s="78">
        <f>'КБ+ софин. МБ'!D118</f>
        <v>0</v>
      </c>
      <c r="F19" s="41">
        <f t="shared" si="2"/>
        <v>0</v>
      </c>
    </row>
    <row r="20" spans="1:6" ht="31.5" customHeight="1" x14ac:dyDescent="0.25">
      <c r="A20" s="135"/>
      <c r="B20" s="127"/>
      <c r="C20" s="40" t="s">
        <v>135</v>
      </c>
      <c r="D20" s="78">
        <f>'КБ+ софин. МБ'!C119</f>
        <v>2347.5</v>
      </c>
      <c r="E20" s="78">
        <f>'КБ+ софин. МБ'!D119</f>
        <v>0</v>
      </c>
      <c r="F20" s="41">
        <f t="shared" si="2"/>
        <v>0</v>
      </c>
    </row>
    <row r="21" spans="1:6" s="45" customFormat="1" ht="31.5" customHeight="1" x14ac:dyDescent="0.25">
      <c r="A21" s="136"/>
      <c r="B21" s="128"/>
      <c r="C21" s="66" t="s">
        <v>22</v>
      </c>
      <c r="D21" s="32">
        <f>D19+D20+D18</f>
        <v>27678.300000000003</v>
      </c>
      <c r="E21" s="32">
        <f>E19+E20+E18</f>
        <v>0</v>
      </c>
      <c r="F21" s="32">
        <v>0</v>
      </c>
    </row>
    <row r="22" spans="1:6" s="79" customFormat="1" ht="15" customHeight="1" x14ac:dyDescent="0.25">
      <c r="A22" s="123" t="s">
        <v>571</v>
      </c>
      <c r="B22" s="126" t="s">
        <v>158</v>
      </c>
      <c r="C22" s="40" t="s">
        <v>216</v>
      </c>
      <c r="D22" s="78">
        <f>'КБ+ софин. МБ'!C125</f>
        <v>18317.599999999999</v>
      </c>
      <c r="E22" s="78">
        <f>'КБ+ софин. МБ'!D125</f>
        <v>0</v>
      </c>
      <c r="F22" s="41">
        <f t="shared" si="2"/>
        <v>0</v>
      </c>
    </row>
    <row r="23" spans="1:6" s="46" customFormat="1" ht="16.5" customHeight="1" x14ac:dyDescent="0.25">
      <c r="A23" s="124"/>
      <c r="B23" s="127"/>
      <c r="C23" s="40" t="s">
        <v>19</v>
      </c>
      <c r="D23" s="78">
        <f>'КБ+ софин. МБ'!C126</f>
        <v>4333.3</v>
      </c>
      <c r="E23" s="78">
        <f>'КБ+ софин. МБ'!D126</f>
        <v>0</v>
      </c>
      <c r="F23" s="41">
        <f t="shared" si="2"/>
        <v>0</v>
      </c>
    </row>
    <row r="24" spans="1:6" s="46" customFormat="1" ht="33" customHeight="1" x14ac:dyDescent="0.25">
      <c r="A24" s="124"/>
      <c r="B24" s="127"/>
      <c r="C24" s="40" t="s">
        <v>135</v>
      </c>
      <c r="D24" s="78">
        <f>'КБ+ софин. МБ'!C127</f>
        <v>2546.2000000000003</v>
      </c>
      <c r="E24" s="78">
        <f>'КБ+ софин. МБ'!D127</f>
        <v>0</v>
      </c>
      <c r="F24" s="41">
        <f t="shared" si="2"/>
        <v>0</v>
      </c>
    </row>
    <row r="25" spans="1:6" s="46" customFormat="1" ht="17.25" customHeight="1" x14ac:dyDescent="0.25">
      <c r="A25" s="125"/>
      <c r="B25" s="128"/>
      <c r="C25" s="66" t="s">
        <v>22</v>
      </c>
      <c r="D25" s="32">
        <f>D23+D24+D22</f>
        <v>25197.1</v>
      </c>
      <c r="E25" s="32">
        <f>E23+E24+E22</f>
        <v>0</v>
      </c>
      <c r="F25" s="32">
        <v>0</v>
      </c>
    </row>
    <row r="26" spans="1:6" s="79" customFormat="1" ht="17.25" customHeight="1" x14ac:dyDescent="0.25">
      <c r="A26" s="123" t="s">
        <v>572</v>
      </c>
      <c r="B26" s="126" t="s">
        <v>158</v>
      </c>
      <c r="C26" s="40" t="s">
        <v>216</v>
      </c>
      <c r="D26" s="78">
        <f>'КБ+ софин. МБ'!C121</f>
        <v>0</v>
      </c>
      <c r="E26" s="78">
        <f>'КБ+ софин. МБ'!D121</f>
        <v>0</v>
      </c>
      <c r="F26" s="41">
        <v>0</v>
      </c>
    </row>
    <row r="27" spans="1:6" s="46" customFormat="1" ht="16.5" customHeight="1" x14ac:dyDescent="0.25">
      <c r="A27" s="124"/>
      <c r="B27" s="127"/>
      <c r="C27" s="40" t="s">
        <v>19</v>
      </c>
      <c r="D27" s="78">
        <f>'КБ+ софин. МБ'!C122</f>
        <v>9258.4000000000015</v>
      </c>
      <c r="E27" s="78">
        <f>'КБ+ софин. МБ'!D122</f>
        <v>0</v>
      </c>
      <c r="F27" s="41">
        <f t="shared" si="2"/>
        <v>0</v>
      </c>
    </row>
    <row r="28" spans="1:6" s="46" customFormat="1" ht="31.5" customHeight="1" x14ac:dyDescent="0.25">
      <c r="A28" s="124"/>
      <c r="B28" s="127"/>
      <c r="C28" s="40" t="s">
        <v>135</v>
      </c>
      <c r="D28" s="78">
        <f>'КБ+ софин. МБ'!C123</f>
        <v>1487.7</v>
      </c>
      <c r="E28" s="78">
        <f>'КБ+ софин. МБ'!D123</f>
        <v>0</v>
      </c>
      <c r="F28" s="41">
        <f t="shared" si="2"/>
        <v>0</v>
      </c>
    </row>
    <row r="29" spans="1:6" s="46" customFormat="1" ht="63" customHeight="1" x14ac:dyDescent="0.25">
      <c r="A29" s="125"/>
      <c r="B29" s="128"/>
      <c r="C29" s="66" t="s">
        <v>22</v>
      </c>
      <c r="D29" s="32">
        <f>D27+D28+D26</f>
        <v>10746.100000000002</v>
      </c>
      <c r="E29" s="32">
        <f>E27+E28+E26</f>
        <v>0</v>
      </c>
      <c r="F29" s="32">
        <v>0</v>
      </c>
    </row>
    <row r="30" spans="1:6" s="79" customFormat="1" ht="15" customHeight="1" x14ac:dyDescent="0.25">
      <c r="A30" s="123" t="s">
        <v>573</v>
      </c>
      <c r="B30" s="126" t="s">
        <v>158</v>
      </c>
      <c r="C30" s="40" t="s">
        <v>216</v>
      </c>
      <c r="D30" s="78">
        <f>'КБ+ софин. МБ'!C129</f>
        <v>0</v>
      </c>
      <c r="E30" s="78">
        <f>'КБ+ софин. МБ'!D129</f>
        <v>0</v>
      </c>
      <c r="F30" s="41">
        <v>0</v>
      </c>
    </row>
    <row r="31" spans="1:6" s="46" customFormat="1" ht="16.5" customHeight="1" x14ac:dyDescent="0.25">
      <c r="A31" s="124"/>
      <c r="B31" s="127"/>
      <c r="C31" s="40" t="s">
        <v>19</v>
      </c>
      <c r="D31" s="78">
        <f>'КБ+ софин. МБ'!C130</f>
        <v>6658</v>
      </c>
      <c r="E31" s="78">
        <f>'КБ+ софин. МБ'!D130</f>
        <v>0</v>
      </c>
      <c r="F31" s="41">
        <f t="shared" si="2"/>
        <v>0</v>
      </c>
    </row>
    <row r="32" spans="1:6" s="46" customFormat="1" ht="30.75" customHeight="1" x14ac:dyDescent="0.25">
      <c r="A32" s="124"/>
      <c r="B32" s="127"/>
      <c r="C32" s="40" t="s">
        <v>135</v>
      </c>
      <c r="D32" s="78">
        <f>'КБ+ софин. МБ'!C131</f>
        <v>424.9</v>
      </c>
      <c r="E32" s="78">
        <f>'КБ+ софин. МБ'!D131</f>
        <v>0</v>
      </c>
      <c r="F32" s="41">
        <f t="shared" si="2"/>
        <v>0</v>
      </c>
    </row>
    <row r="33" spans="1:6" s="46" customFormat="1" ht="15" customHeight="1" x14ac:dyDescent="0.25">
      <c r="A33" s="125"/>
      <c r="B33" s="128"/>
      <c r="C33" s="66" t="s">
        <v>22</v>
      </c>
      <c r="D33" s="32">
        <f>D31+D32+D30</f>
        <v>7082.9</v>
      </c>
      <c r="E33" s="32">
        <f>E31+E32+E30</f>
        <v>0</v>
      </c>
      <c r="F33" s="32">
        <v>0</v>
      </c>
    </row>
    <row r="34" spans="1:6" s="79" customFormat="1" ht="18" customHeight="1" x14ac:dyDescent="0.25">
      <c r="A34" s="123" t="s">
        <v>574</v>
      </c>
      <c r="B34" s="126" t="s">
        <v>158</v>
      </c>
      <c r="C34" s="40" t="s">
        <v>216</v>
      </c>
      <c r="D34" s="78">
        <f>'КБ+ софин. МБ'!C133</f>
        <v>6173.8</v>
      </c>
      <c r="E34" s="78">
        <f>'КБ+ софин. МБ'!D133</f>
        <v>0</v>
      </c>
      <c r="F34" s="41">
        <f t="shared" si="2"/>
        <v>0</v>
      </c>
    </row>
    <row r="35" spans="1:6" ht="18" customHeight="1" x14ac:dyDescent="0.25">
      <c r="A35" s="124"/>
      <c r="B35" s="127"/>
      <c r="C35" s="40" t="s">
        <v>19</v>
      </c>
      <c r="D35" s="78">
        <f>'КБ+ софин. МБ'!C134</f>
        <v>6387.6</v>
      </c>
      <c r="E35" s="78">
        <f>'КБ+ софин. МБ'!D134</f>
        <v>0</v>
      </c>
      <c r="F35" s="41">
        <f t="shared" si="2"/>
        <v>0</v>
      </c>
    </row>
    <row r="36" spans="1:6" ht="32.25" customHeight="1" x14ac:dyDescent="0.25">
      <c r="A36" s="124"/>
      <c r="B36" s="127"/>
      <c r="C36" s="40" t="s">
        <v>135</v>
      </c>
      <c r="D36" s="78">
        <f>'КБ+ софин. МБ'!C135</f>
        <v>1468.3000000000002</v>
      </c>
      <c r="E36" s="78">
        <f>'КБ+ софин. МБ'!D135</f>
        <v>0</v>
      </c>
      <c r="F36" s="41">
        <f t="shared" si="2"/>
        <v>0</v>
      </c>
    </row>
    <row r="37" spans="1:6" s="45" customFormat="1" ht="44.25" customHeight="1" x14ac:dyDescent="0.25">
      <c r="A37" s="125"/>
      <c r="B37" s="128"/>
      <c r="C37" s="66" t="s">
        <v>22</v>
      </c>
      <c r="D37" s="32">
        <f>D35+D36+D34</f>
        <v>14029.7</v>
      </c>
      <c r="E37" s="32">
        <f>E35+E36</f>
        <v>0</v>
      </c>
      <c r="F37" s="32">
        <v>0</v>
      </c>
    </row>
    <row r="38" spans="1:6" s="81" customFormat="1" ht="21" customHeight="1" x14ac:dyDescent="0.25">
      <c r="A38" s="130" t="s">
        <v>575</v>
      </c>
      <c r="B38" s="129" t="s">
        <v>158</v>
      </c>
      <c r="C38" s="80" t="s">
        <v>216</v>
      </c>
      <c r="D38" s="78">
        <f>'КБ+ софин. МБ'!C137</f>
        <v>34126.300000000003</v>
      </c>
      <c r="E38" s="78">
        <f>'КБ+ софин. МБ'!D137</f>
        <v>0</v>
      </c>
      <c r="F38" s="41">
        <f>E38/D38*100</f>
        <v>0</v>
      </c>
    </row>
    <row r="39" spans="1:6" ht="19.5" customHeight="1" x14ac:dyDescent="0.25">
      <c r="A39" s="130"/>
      <c r="B39" s="129"/>
      <c r="C39" s="40" t="s">
        <v>19</v>
      </c>
      <c r="D39" s="41">
        <f>'КБ+ софин. МБ'!C138</f>
        <v>18066.2</v>
      </c>
      <c r="E39" s="41">
        <f>'КБ+ софин. МБ'!D138</f>
        <v>0</v>
      </c>
      <c r="F39" s="41">
        <f>E39/D39*100</f>
        <v>0</v>
      </c>
    </row>
    <row r="40" spans="1:6" ht="33.75" customHeight="1" x14ac:dyDescent="0.25">
      <c r="A40" s="130"/>
      <c r="B40" s="129"/>
      <c r="C40" s="40" t="s">
        <v>135</v>
      </c>
      <c r="D40" s="41">
        <f>'КБ+ софин. МБ'!C139</f>
        <v>6851.5999999999995</v>
      </c>
      <c r="E40" s="41">
        <f>'КБ+ софин. МБ'!D139</f>
        <v>0</v>
      </c>
      <c r="F40" s="41">
        <f t="shared" ref="F40:F41" si="3">E40/D40*100</f>
        <v>0</v>
      </c>
    </row>
    <row r="41" spans="1:6" s="45" customFormat="1" ht="85.5" customHeight="1" x14ac:dyDescent="0.25">
      <c r="A41" s="130"/>
      <c r="B41" s="129"/>
      <c r="C41" s="66" t="s">
        <v>22</v>
      </c>
      <c r="D41" s="32">
        <f>D39+D40+D38</f>
        <v>59044.100000000006</v>
      </c>
      <c r="E41" s="32">
        <f>E39+E40+E38</f>
        <v>0</v>
      </c>
      <c r="F41" s="32">
        <f t="shared" si="3"/>
        <v>0</v>
      </c>
    </row>
    <row r="42" spans="1:6" s="79" customFormat="1" ht="16.5" customHeight="1" x14ac:dyDescent="0.25">
      <c r="A42" s="123" t="s">
        <v>310</v>
      </c>
      <c r="B42" s="126" t="s">
        <v>158</v>
      </c>
      <c r="C42" s="80" t="s">
        <v>216</v>
      </c>
      <c r="D42" s="78">
        <f>'КБ+ софин. МБ'!C141</f>
        <v>0</v>
      </c>
      <c r="E42" s="78">
        <f>'КБ+ софин. МБ'!D141</f>
        <v>0</v>
      </c>
      <c r="F42" s="41">
        <v>0</v>
      </c>
    </row>
    <row r="43" spans="1:6" ht="16.5" customHeight="1" x14ac:dyDescent="0.25">
      <c r="A43" s="124"/>
      <c r="B43" s="127"/>
      <c r="C43" s="40" t="s">
        <v>19</v>
      </c>
      <c r="D43" s="78">
        <f>'КБ+ софин. МБ'!C142</f>
        <v>0</v>
      </c>
      <c r="E43" s="78">
        <f>'КБ+ софин. МБ'!D142</f>
        <v>0</v>
      </c>
      <c r="F43" s="41">
        <v>0</v>
      </c>
    </row>
    <row r="44" spans="1:6" ht="30" customHeight="1" x14ac:dyDescent="0.25">
      <c r="A44" s="124"/>
      <c r="B44" s="127"/>
      <c r="C44" s="40" t="s">
        <v>135</v>
      </c>
      <c r="D44" s="78">
        <f>'КБ+ софин. МБ'!C143</f>
        <v>0</v>
      </c>
      <c r="E44" s="78">
        <f>'КБ+ софин. МБ'!D143</f>
        <v>0</v>
      </c>
      <c r="F44" s="41">
        <v>0</v>
      </c>
    </row>
    <row r="45" spans="1:6" s="45" customFormat="1" ht="16.5" customHeight="1" x14ac:dyDescent="0.25">
      <c r="A45" s="125"/>
      <c r="B45" s="128"/>
      <c r="C45" s="66" t="s">
        <v>22</v>
      </c>
      <c r="D45" s="32">
        <f>D43+D44+D42</f>
        <v>0</v>
      </c>
      <c r="E45" s="32">
        <f>E43+E44+E42</f>
        <v>0</v>
      </c>
      <c r="F45" s="32">
        <v>0</v>
      </c>
    </row>
    <row r="46" spans="1:6" s="45" customFormat="1" ht="16.5" customHeight="1" x14ac:dyDescent="0.25">
      <c r="A46" s="130" t="s">
        <v>576</v>
      </c>
      <c r="B46" s="129" t="s">
        <v>158</v>
      </c>
      <c r="C46" s="80" t="s">
        <v>216</v>
      </c>
      <c r="D46" s="1">
        <f>'КБ+ софин. МБ'!C149</f>
        <v>19154.599999999999</v>
      </c>
      <c r="E46" s="1">
        <f>'КБ+ софин. МБ'!D149</f>
        <v>240.3</v>
      </c>
      <c r="F46" s="41">
        <f t="shared" ref="F46:F51" si="4">E46/D46*100</f>
        <v>1.2545289382184961</v>
      </c>
    </row>
    <row r="47" spans="1:6" ht="17.25" customHeight="1" x14ac:dyDescent="0.25">
      <c r="A47" s="130"/>
      <c r="B47" s="129"/>
      <c r="C47" s="28" t="s">
        <v>19</v>
      </c>
      <c r="D47" s="1">
        <f>'КБ+ софин. МБ'!C150</f>
        <v>1014.4000000000001</v>
      </c>
      <c r="E47" s="1">
        <f>'КБ+ софин. МБ'!D150</f>
        <v>226.3</v>
      </c>
      <c r="F47" s="1">
        <f t="shared" si="4"/>
        <v>22.308753943217667</v>
      </c>
    </row>
    <row r="48" spans="1:6" ht="33" customHeight="1" x14ac:dyDescent="0.25">
      <c r="A48" s="130"/>
      <c r="B48" s="129"/>
      <c r="C48" s="40" t="s">
        <v>135</v>
      </c>
      <c r="D48" s="1">
        <f>'КБ+ софин. МБ'!C151</f>
        <v>2396.7999999999997</v>
      </c>
      <c r="E48" s="1">
        <f>'КБ+ софин. МБ'!D151</f>
        <v>448.2</v>
      </c>
      <c r="F48" s="41">
        <v>0</v>
      </c>
    </row>
    <row r="49" spans="1:6" ht="18.75" customHeight="1" x14ac:dyDescent="0.25">
      <c r="A49" s="130"/>
      <c r="B49" s="129"/>
      <c r="C49" s="66" t="s">
        <v>22</v>
      </c>
      <c r="D49" s="32">
        <f>D47+D48+D46</f>
        <v>22565.8</v>
      </c>
      <c r="E49" s="32">
        <f>E47+E48+E46</f>
        <v>914.8</v>
      </c>
      <c r="F49" s="32">
        <f t="shared" si="4"/>
        <v>4.0539223072082535</v>
      </c>
    </row>
    <row r="50" spans="1:6" ht="18" customHeight="1" x14ac:dyDescent="0.25">
      <c r="A50" s="130" t="s">
        <v>577</v>
      </c>
      <c r="B50" s="129" t="s">
        <v>158</v>
      </c>
      <c r="C50" s="80" t="s">
        <v>216</v>
      </c>
      <c r="D50" s="78">
        <f>'КБ+ софин. МБ'!C145</f>
        <v>932.9</v>
      </c>
      <c r="E50" s="78">
        <f>'КБ+ софин. МБ'!D145</f>
        <v>0</v>
      </c>
      <c r="F50" s="41">
        <f t="shared" si="4"/>
        <v>0</v>
      </c>
    </row>
    <row r="51" spans="1:6" ht="16.5" customHeight="1" x14ac:dyDescent="0.25">
      <c r="A51" s="130"/>
      <c r="B51" s="129"/>
      <c r="C51" s="40" t="s">
        <v>19</v>
      </c>
      <c r="D51" s="41">
        <f>'КБ+ софин. МБ'!C146</f>
        <v>7290.9000000000005</v>
      </c>
      <c r="E51" s="41">
        <f>'КБ+ софин. МБ'!D146</f>
        <v>0</v>
      </c>
      <c r="F51" s="41">
        <f t="shared" si="4"/>
        <v>0</v>
      </c>
    </row>
    <row r="52" spans="1:6" ht="35.25" customHeight="1" x14ac:dyDescent="0.25">
      <c r="A52" s="130"/>
      <c r="B52" s="129"/>
      <c r="C52" s="40" t="s">
        <v>135</v>
      </c>
      <c r="D52" s="41">
        <f>'КБ+ софин. МБ'!C147</f>
        <v>754.6</v>
      </c>
      <c r="E52" s="41">
        <f>'КБ+ софин. МБ'!D147</f>
        <v>11.5</v>
      </c>
      <c r="F52" s="41">
        <f t="shared" ref="F52:F53" si="5">E52/D52*100</f>
        <v>1.5239862178637689</v>
      </c>
    </row>
    <row r="53" spans="1:6" s="45" customFormat="1" ht="17.25" customHeight="1" x14ac:dyDescent="0.25">
      <c r="A53" s="130"/>
      <c r="B53" s="129"/>
      <c r="C53" s="66" t="s">
        <v>22</v>
      </c>
      <c r="D53" s="32">
        <f>D50+D51+D52</f>
        <v>8978.4000000000015</v>
      </c>
      <c r="E53" s="32">
        <f>E50+E51+E52</f>
        <v>11.5</v>
      </c>
      <c r="F53" s="32">
        <f t="shared" si="5"/>
        <v>0.12808518221509396</v>
      </c>
    </row>
    <row r="54" spans="1:6" s="45" customFormat="1" ht="15.75" customHeight="1" x14ac:dyDescent="0.25">
      <c r="A54" s="140" t="s">
        <v>168</v>
      </c>
      <c r="B54" s="139">
        <v>8</v>
      </c>
      <c r="C54" s="67" t="s">
        <v>216</v>
      </c>
      <c r="D54" s="47">
        <f>D6+D10+D14+D18+D22+D26+D30+D34+D38+D42+D46+D50</f>
        <v>95355.1</v>
      </c>
      <c r="E54" s="47">
        <f t="shared" ref="E54:E57" si="6">E6+E10+E14+E18+E22+E26+E30+E34+E38+E42+E46+E50</f>
        <v>240.3</v>
      </c>
      <c r="F54" s="47">
        <f t="shared" ref="F54:F90" si="7">E54/D54*100</f>
        <v>0.2520053987673444</v>
      </c>
    </row>
    <row r="55" spans="1:6" s="48" customFormat="1" ht="15.75" customHeight="1" x14ac:dyDescent="0.25">
      <c r="A55" s="140"/>
      <c r="B55" s="139"/>
      <c r="C55" s="67" t="s">
        <v>19</v>
      </c>
      <c r="D55" s="47">
        <f t="shared" ref="D55:D56" si="8">D7+D11+D15+D19+D23+D27+D31+D35+D39+D43+D47+D51</f>
        <v>79563.7</v>
      </c>
      <c r="E55" s="47">
        <f t="shared" si="6"/>
        <v>329.8</v>
      </c>
      <c r="F55" s="47">
        <f t="shared" si="7"/>
        <v>0.4145106373886584</v>
      </c>
    </row>
    <row r="56" spans="1:6" s="48" customFormat="1" ht="15.75" customHeight="1" x14ac:dyDescent="0.25">
      <c r="A56" s="140"/>
      <c r="B56" s="139"/>
      <c r="C56" s="67" t="s">
        <v>20</v>
      </c>
      <c r="D56" s="47">
        <f t="shared" si="8"/>
        <v>19042.399999999998</v>
      </c>
      <c r="E56" s="47">
        <f t="shared" si="6"/>
        <v>459.7</v>
      </c>
      <c r="F56" s="47">
        <f t="shared" si="7"/>
        <v>2.4140864596899552</v>
      </c>
    </row>
    <row r="57" spans="1:6" s="48" customFormat="1" ht="15.75" customHeight="1" x14ac:dyDescent="0.25">
      <c r="A57" s="140"/>
      <c r="B57" s="139"/>
      <c r="C57" s="67" t="s">
        <v>22</v>
      </c>
      <c r="D57" s="47">
        <f>D55+D56+D54</f>
        <v>193961.2</v>
      </c>
      <c r="E57" s="47">
        <f t="shared" si="6"/>
        <v>1029.8</v>
      </c>
      <c r="F57" s="47">
        <f t="shared" si="7"/>
        <v>0.53093092845373191</v>
      </c>
    </row>
    <row r="58" spans="1:6" s="46" customFormat="1" ht="16.5" customHeight="1" x14ac:dyDescent="0.25">
      <c r="A58" s="133" t="s">
        <v>134</v>
      </c>
      <c r="B58" s="133"/>
      <c r="C58" s="133"/>
      <c r="D58" s="133"/>
      <c r="E58" s="133"/>
      <c r="F58" s="133"/>
    </row>
    <row r="59" spans="1:6" s="46" customFormat="1" ht="18" customHeight="1" x14ac:dyDescent="0.25">
      <c r="A59" s="39" t="s">
        <v>2</v>
      </c>
      <c r="B59" s="40" t="s">
        <v>158</v>
      </c>
      <c r="C59" s="40" t="s">
        <v>19</v>
      </c>
      <c r="D59" s="41">
        <v>0</v>
      </c>
      <c r="E59" s="41">
        <v>0</v>
      </c>
      <c r="F59" s="41">
        <v>0</v>
      </c>
    </row>
    <row r="60" spans="1:6" s="46" customFormat="1" ht="18" customHeight="1" x14ac:dyDescent="0.25">
      <c r="A60" s="39" t="s">
        <v>1</v>
      </c>
      <c r="B60" s="40" t="s">
        <v>158</v>
      </c>
      <c r="C60" s="40" t="s">
        <v>19</v>
      </c>
      <c r="D60" s="41">
        <f>общие!D314</f>
        <v>600</v>
      </c>
      <c r="E60" s="41">
        <f>общие!E314</f>
        <v>600</v>
      </c>
      <c r="F60" s="41">
        <v>0</v>
      </c>
    </row>
    <row r="61" spans="1:6" s="46" customFormat="1" ht="18" customHeight="1" x14ac:dyDescent="0.25">
      <c r="A61" s="39" t="s">
        <v>3</v>
      </c>
      <c r="B61" s="40" t="s">
        <v>158</v>
      </c>
      <c r="C61" s="40" t="s">
        <v>19</v>
      </c>
      <c r="D61" s="41">
        <v>0</v>
      </c>
      <c r="E61" s="41">
        <v>0</v>
      </c>
      <c r="F61" s="41">
        <v>0</v>
      </c>
    </row>
    <row r="62" spans="1:6" s="46" customFormat="1" ht="18" customHeight="1" x14ac:dyDescent="0.25">
      <c r="A62" s="70" t="s">
        <v>4</v>
      </c>
      <c r="B62" s="40" t="s">
        <v>158</v>
      </c>
      <c r="C62" s="40" t="s">
        <v>19</v>
      </c>
      <c r="D62" s="1">
        <f>общие!D194</f>
        <v>300</v>
      </c>
      <c r="E62" s="1">
        <f>общие!E194</f>
        <v>300</v>
      </c>
      <c r="F62" s="41">
        <v>0</v>
      </c>
    </row>
    <row r="63" spans="1:6" s="46" customFormat="1" ht="18" customHeight="1" x14ac:dyDescent="0.25">
      <c r="A63" s="39" t="s">
        <v>10</v>
      </c>
      <c r="B63" s="40" t="s">
        <v>158</v>
      </c>
      <c r="C63" s="40" t="s">
        <v>19</v>
      </c>
      <c r="D63" s="41">
        <f>общие!D198</f>
        <v>300</v>
      </c>
      <c r="E63" s="41">
        <f>общие!E198</f>
        <v>0</v>
      </c>
      <c r="F63" s="41">
        <v>0</v>
      </c>
    </row>
    <row r="64" spans="1:6" s="46" customFormat="1" ht="18" customHeight="1" x14ac:dyDescent="0.25">
      <c r="A64" s="39" t="s">
        <v>9</v>
      </c>
      <c r="B64" s="40" t="s">
        <v>158</v>
      </c>
      <c r="C64" s="40" t="s">
        <v>19</v>
      </c>
      <c r="D64" s="41">
        <f>общие!D220+общие!D328</f>
        <v>1000</v>
      </c>
      <c r="E64" s="41">
        <f>общие!E220+общие!E328</f>
        <v>0</v>
      </c>
      <c r="F64" s="41">
        <v>0</v>
      </c>
    </row>
    <row r="65" spans="1:8" s="46" customFormat="1" ht="18" customHeight="1" x14ac:dyDescent="0.25">
      <c r="A65" s="39" t="s">
        <v>8</v>
      </c>
      <c r="B65" s="40" t="s">
        <v>158</v>
      </c>
      <c r="C65" s="40" t="s">
        <v>19</v>
      </c>
      <c r="D65" s="41">
        <v>0</v>
      </c>
      <c r="E65" s="41">
        <v>0</v>
      </c>
      <c r="F65" s="41">
        <v>0</v>
      </c>
    </row>
    <row r="66" spans="1:8" s="46" customFormat="1" ht="18" customHeight="1" x14ac:dyDescent="0.25">
      <c r="A66" s="39" t="s">
        <v>5</v>
      </c>
      <c r="B66" s="40" t="s">
        <v>158</v>
      </c>
      <c r="C66" s="40" t="s">
        <v>19</v>
      </c>
      <c r="D66" s="41">
        <f>общие!D360</f>
        <v>700</v>
      </c>
      <c r="E66" s="41">
        <f>общие!E360</f>
        <v>0</v>
      </c>
      <c r="F66" s="41">
        <v>0</v>
      </c>
    </row>
    <row r="67" spans="1:8" s="46" customFormat="1" ht="18" customHeight="1" x14ac:dyDescent="0.25">
      <c r="A67" s="39" t="s">
        <v>6</v>
      </c>
      <c r="B67" s="40" t="s">
        <v>158</v>
      </c>
      <c r="C67" s="40" t="s">
        <v>19</v>
      </c>
      <c r="D67" s="41">
        <v>0</v>
      </c>
      <c r="E67" s="41">
        <v>0</v>
      </c>
      <c r="F67" s="41">
        <v>0</v>
      </c>
    </row>
    <row r="68" spans="1:8" s="46" customFormat="1" ht="18" customHeight="1" x14ac:dyDescent="0.25">
      <c r="A68" s="39" t="s">
        <v>7</v>
      </c>
      <c r="B68" s="40" t="s">
        <v>158</v>
      </c>
      <c r="C68" s="40" t="s">
        <v>19</v>
      </c>
      <c r="D68" s="41">
        <v>0</v>
      </c>
      <c r="E68" s="41">
        <v>0</v>
      </c>
      <c r="F68" s="41">
        <v>0</v>
      </c>
    </row>
    <row r="69" spans="1:8" s="46" customFormat="1" ht="18" customHeight="1" x14ac:dyDescent="0.25">
      <c r="A69" s="39" t="s">
        <v>12</v>
      </c>
      <c r="B69" s="40" t="s">
        <v>158</v>
      </c>
      <c r="C69" s="40" t="s">
        <v>19</v>
      </c>
      <c r="D69" s="41">
        <v>0</v>
      </c>
      <c r="E69" s="41">
        <v>0</v>
      </c>
      <c r="F69" s="41">
        <v>0</v>
      </c>
    </row>
    <row r="70" spans="1:8" s="46" customFormat="1" ht="18" customHeight="1" x14ac:dyDescent="0.25">
      <c r="A70" s="39" t="s">
        <v>11</v>
      </c>
      <c r="B70" s="40" t="s">
        <v>158</v>
      </c>
      <c r="C70" s="40" t="s">
        <v>19</v>
      </c>
      <c r="D70" s="41">
        <v>0</v>
      </c>
      <c r="E70" s="41">
        <v>0</v>
      </c>
      <c r="F70" s="41">
        <v>0</v>
      </c>
    </row>
    <row r="71" spans="1:8" s="46" customFormat="1" ht="15.75" customHeight="1" x14ac:dyDescent="0.25">
      <c r="A71" s="49" t="s">
        <v>13</v>
      </c>
      <c r="B71" s="50" t="s">
        <v>158</v>
      </c>
      <c r="C71" s="50" t="s">
        <v>14</v>
      </c>
      <c r="D71" s="51">
        <f>D59+D60+D61+D62+D66+D67+D68+D65+D64+D63+D70+D69</f>
        <v>2900</v>
      </c>
      <c r="E71" s="51">
        <f>E59+E60+E61+E62+E66+E67+E68+E65+E64+E63+E70+E69</f>
        <v>900</v>
      </c>
      <c r="F71" s="52">
        <f t="shared" ref="F71" si="9">E71/D71*100</f>
        <v>31.03448275862069</v>
      </c>
    </row>
    <row r="72" spans="1:8" ht="15.75" customHeight="1" x14ac:dyDescent="0.25">
      <c r="A72" s="132" t="s">
        <v>23</v>
      </c>
      <c r="B72" s="132"/>
      <c r="C72" s="132"/>
      <c r="D72" s="132"/>
      <c r="E72" s="132"/>
      <c r="F72" s="132"/>
    </row>
    <row r="73" spans="1:8" ht="18" customHeight="1" x14ac:dyDescent="0.25">
      <c r="A73" s="39" t="s">
        <v>2</v>
      </c>
      <c r="B73" s="40">
        <v>21</v>
      </c>
      <c r="C73" s="40" t="s">
        <v>20</v>
      </c>
      <c r="D73" s="41">
        <f>D89-D8</f>
        <v>26551.7</v>
      </c>
      <c r="E73" s="41">
        <f>E89-E8</f>
        <v>12965.700000000004</v>
      </c>
      <c r="F73" s="41">
        <f t="shared" si="7"/>
        <v>48.831901535494914</v>
      </c>
      <c r="G73" s="53"/>
      <c r="H73" s="53"/>
    </row>
    <row r="74" spans="1:8" ht="18" customHeight="1" x14ac:dyDescent="0.25">
      <c r="A74" s="39" t="s">
        <v>1</v>
      </c>
      <c r="B74" s="40">
        <v>12</v>
      </c>
      <c r="C74" s="40" t="s">
        <v>20</v>
      </c>
      <c r="D74" s="41">
        <f>D93-D12</f>
        <v>38089.4</v>
      </c>
      <c r="E74" s="41">
        <f>E93-E12</f>
        <v>17530.5</v>
      </c>
      <c r="F74" s="41">
        <f t="shared" si="7"/>
        <v>46.024615772367113</v>
      </c>
    </row>
    <row r="75" spans="1:8" ht="18" customHeight="1" x14ac:dyDescent="0.25">
      <c r="A75" s="39" t="s">
        <v>3</v>
      </c>
      <c r="B75" s="40">
        <v>13</v>
      </c>
      <c r="C75" s="40" t="s">
        <v>20</v>
      </c>
      <c r="D75" s="41">
        <f>D97-D16</f>
        <v>34363.9</v>
      </c>
      <c r="E75" s="41">
        <f>E97-E16</f>
        <v>17020.400000000001</v>
      </c>
      <c r="F75" s="41">
        <f t="shared" si="7"/>
        <v>49.529884559086717</v>
      </c>
    </row>
    <row r="76" spans="1:8" ht="18" customHeight="1" x14ac:dyDescent="0.25">
      <c r="A76" s="70" t="s">
        <v>4</v>
      </c>
      <c r="B76" s="28">
        <v>25</v>
      </c>
      <c r="C76" s="40" t="s">
        <v>20</v>
      </c>
      <c r="D76" s="1">
        <f>D101-D20</f>
        <v>50024.1</v>
      </c>
      <c r="E76" s="1">
        <f>E101-E20</f>
        <v>22028.5</v>
      </c>
      <c r="F76" s="41">
        <f t="shared" si="7"/>
        <v>44.035774756567335</v>
      </c>
    </row>
    <row r="77" spans="1:8" ht="18" customHeight="1" x14ac:dyDescent="0.25">
      <c r="A77" s="39" t="s">
        <v>10</v>
      </c>
      <c r="B77" s="40">
        <v>24</v>
      </c>
      <c r="C77" s="40" t="s">
        <v>20</v>
      </c>
      <c r="D77" s="41">
        <f>D105-D24</f>
        <v>34275.500000000007</v>
      </c>
      <c r="E77" s="41">
        <f>E105-E24</f>
        <v>13525.7</v>
      </c>
      <c r="F77" s="41">
        <f>E77/D77*100</f>
        <v>39.461714635818581</v>
      </c>
    </row>
    <row r="78" spans="1:8" ht="18" customHeight="1" x14ac:dyDescent="0.25">
      <c r="A78" s="39" t="s">
        <v>9</v>
      </c>
      <c r="B78" s="40">
        <v>26</v>
      </c>
      <c r="C78" s="40" t="s">
        <v>20</v>
      </c>
      <c r="D78" s="41">
        <f>D109-D28</f>
        <v>25227.1</v>
      </c>
      <c r="E78" s="41">
        <f>E109-E28</f>
        <v>11783.5</v>
      </c>
      <c r="F78" s="41">
        <f>E78/D78*100</f>
        <v>46.709689183457478</v>
      </c>
    </row>
    <row r="79" spans="1:8" ht="18" customHeight="1" x14ac:dyDescent="0.25">
      <c r="A79" s="39" t="s">
        <v>8</v>
      </c>
      <c r="B79" s="40">
        <v>21</v>
      </c>
      <c r="C79" s="40" t="s">
        <v>20</v>
      </c>
      <c r="D79" s="41">
        <f>D113-D32</f>
        <v>40901.200000000004</v>
      </c>
      <c r="E79" s="41">
        <f>E113-E32</f>
        <v>15941.1</v>
      </c>
      <c r="F79" s="41">
        <f>E79/D79*100</f>
        <v>38.974651110480863</v>
      </c>
    </row>
    <row r="80" spans="1:8" ht="18" customHeight="1" x14ac:dyDescent="0.25">
      <c r="A80" s="39" t="s">
        <v>5</v>
      </c>
      <c r="B80" s="40">
        <v>19</v>
      </c>
      <c r="C80" s="40" t="s">
        <v>20</v>
      </c>
      <c r="D80" s="41">
        <f>D117-D36</f>
        <v>41480.1</v>
      </c>
      <c r="E80" s="41">
        <f>E117-E36</f>
        <v>20084.099999999999</v>
      </c>
      <c r="F80" s="41">
        <f t="shared" si="7"/>
        <v>48.418639299326664</v>
      </c>
    </row>
    <row r="81" spans="1:8" ht="18" customHeight="1" x14ac:dyDescent="0.25">
      <c r="A81" s="39" t="s">
        <v>6</v>
      </c>
      <c r="B81" s="40">
        <v>21</v>
      </c>
      <c r="C81" s="40" t="s">
        <v>20</v>
      </c>
      <c r="D81" s="41">
        <f>D121-D40</f>
        <v>48031.717700000001</v>
      </c>
      <c r="E81" s="41">
        <f>E121-E40</f>
        <v>18662.2</v>
      </c>
      <c r="F81" s="41">
        <f t="shared" si="7"/>
        <v>38.853909236729208</v>
      </c>
      <c r="G81" s="53"/>
    </row>
    <row r="82" spans="1:8" ht="18" customHeight="1" x14ac:dyDescent="0.25">
      <c r="A82" s="39" t="s">
        <v>7</v>
      </c>
      <c r="B82" s="40">
        <v>24</v>
      </c>
      <c r="C82" s="40" t="s">
        <v>20</v>
      </c>
      <c r="D82" s="41">
        <f>D125-D44</f>
        <v>304667.5</v>
      </c>
      <c r="E82" s="41">
        <f>E125-E44</f>
        <v>62382.2</v>
      </c>
      <c r="F82" s="41">
        <f t="shared" si="7"/>
        <v>20.47550198166854</v>
      </c>
    </row>
    <row r="83" spans="1:8" ht="18" customHeight="1" x14ac:dyDescent="0.25">
      <c r="A83" s="39" t="s">
        <v>12</v>
      </c>
      <c r="B83" s="40">
        <v>33</v>
      </c>
      <c r="C83" s="40" t="s">
        <v>20</v>
      </c>
      <c r="D83" s="41">
        <f>D129-D48</f>
        <v>257933.00000000003</v>
      </c>
      <c r="E83" s="41">
        <f>E129-E48</f>
        <v>88627.859999999986</v>
      </c>
      <c r="F83" s="41">
        <f>E83/D83*100</f>
        <v>34.360806876204272</v>
      </c>
    </row>
    <row r="84" spans="1:8" ht="18" customHeight="1" x14ac:dyDescent="0.25">
      <c r="A84" s="39" t="s">
        <v>11</v>
      </c>
      <c r="B84" s="40">
        <v>29</v>
      </c>
      <c r="C84" s="40" t="s">
        <v>20</v>
      </c>
      <c r="D84" s="41">
        <f>D133-D52</f>
        <v>25516.7</v>
      </c>
      <c r="E84" s="41">
        <f>E133-E52</f>
        <v>12177.5</v>
      </c>
      <c r="F84" s="41">
        <f t="shared" si="7"/>
        <v>47.723647650362309</v>
      </c>
    </row>
    <row r="85" spans="1:8" s="55" customFormat="1" ht="19.5" customHeight="1" x14ac:dyDescent="0.25">
      <c r="A85" s="49" t="s">
        <v>13</v>
      </c>
      <c r="B85" s="50">
        <f>SUM(B73:B84)</f>
        <v>268</v>
      </c>
      <c r="C85" s="50" t="s">
        <v>14</v>
      </c>
      <c r="D85" s="51">
        <f>D73+D74+D75+D76+D80+D81+D82+D79+D78+D77+D84+D83</f>
        <v>927061.91769999987</v>
      </c>
      <c r="E85" s="51">
        <f>E73+E74+E75+E76+E80+E81+E82+E79+E78+E77+E84+E83</f>
        <v>312729.26</v>
      </c>
      <c r="F85" s="52">
        <f t="shared" si="7"/>
        <v>33.733373578311536</v>
      </c>
      <c r="G85" s="54"/>
      <c r="H85" s="54"/>
    </row>
    <row r="86" spans="1:8" ht="16.5" customHeight="1" x14ac:dyDescent="0.25">
      <c r="A86" s="132" t="s">
        <v>0</v>
      </c>
      <c r="B86" s="132"/>
      <c r="C86" s="132"/>
      <c r="D86" s="132"/>
      <c r="E86" s="132"/>
      <c r="F86" s="132"/>
    </row>
    <row r="87" spans="1:8" ht="16.5" customHeight="1" x14ac:dyDescent="0.25">
      <c r="A87" s="123" t="s">
        <v>2</v>
      </c>
      <c r="B87" s="126" t="s">
        <v>158</v>
      </c>
      <c r="C87" s="80" t="s">
        <v>216</v>
      </c>
      <c r="D87" s="41">
        <f>общие!D398</f>
        <v>0</v>
      </c>
      <c r="E87" s="41">
        <f>общие!E398</f>
        <v>0</v>
      </c>
      <c r="F87" s="41">
        <v>0</v>
      </c>
    </row>
    <row r="88" spans="1:8" ht="18" customHeight="1" x14ac:dyDescent="0.25">
      <c r="A88" s="124"/>
      <c r="B88" s="127"/>
      <c r="C88" s="40" t="s">
        <v>19</v>
      </c>
      <c r="D88" s="82">
        <f>общие!D399</f>
        <v>4505.1000000000004</v>
      </c>
      <c r="E88" s="82">
        <f>общие!E399</f>
        <v>0</v>
      </c>
      <c r="F88" s="41">
        <f t="shared" ref="F88:F89" si="10">E88/D88*100</f>
        <v>0</v>
      </c>
    </row>
    <row r="89" spans="1:8" ht="18" customHeight="1" x14ac:dyDescent="0.25">
      <c r="A89" s="124"/>
      <c r="B89" s="127"/>
      <c r="C89" s="40" t="s">
        <v>20</v>
      </c>
      <c r="D89" s="41">
        <f>общие!D400</f>
        <v>26691.100000000002</v>
      </c>
      <c r="E89" s="41">
        <f>общие!E400</f>
        <v>12965.700000000004</v>
      </c>
      <c r="F89" s="41">
        <f t="shared" si="10"/>
        <v>48.576866446118757</v>
      </c>
    </row>
    <row r="90" spans="1:8" s="56" customFormat="1" ht="18" customHeight="1" x14ac:dyDescent="0.25">
      <c r="A90" s="125"/>
      <c r="B90" s="128"/>
      <c r="C90" s="83" t="s">
        <v>22</v>
      </c>
      <c r="D90" s="84">
        <f>D88+D89+D87</f>
        <v>31196.200000000004</v>
      </c>
      <c r="E90" s="84">
        <f>E88+E89</f>
        <v>12965.700000000004</v>
      </c>
      <c r="F90" s="84">
        <f t="shared" si="7"/>
        <v>41.561792782454283</v>
      </c>
    </row>
    <row r="91" spans="1:8" s="77" customFormat="1" ht="18" customHeight="1" x14ac:dyDescent="0.25">
      <c r="A91" s="123" t="s">
        <v>1</v>
      </c>
      <c r="B91" s="126" t="s">
        <v>158</v>
      </c>
      <c r="C91" s="80" t="s">
        <v>216</v>
      </c>
      <c r="D91" s="78">
        <f>общие!D402</f>
        <v>0</v>
      </c>
      <c r="E91" s="78">
        <f>общие!E402</f>
        <v>0</v>
      </c>
      <c r="F91" s="41">
        <v>0</v>
      </c>
    </row>
    <row r="92" spans="1:8" ht="18" customHeight="1" x14ac:dyDescent="0.25">
      <c r="A92" s="124"/>
      <c r="B92" s="127"/>
      <c r="C92" s="40" t="s">
        <v>19</v>
      </c>
      <c r="D92" s="85">
        <f>общие!D403</f>
        <v>812.5</v>
      </c>
      <c r="E92" s="85">
        <f>общие!E403</f>
        <v>703.5</v>
      </c>
      <c r="F92" s="41">
        <f t="shared" ref="F92:F138" si="11">E92/D92*100</f>
        <v>86.584615384615375</v>
      </c>
    </row>
    <row r="93" spans="1:8" ht="18" customHeight="1" x14ac:dyDescent="0.25">
      <c r="A93" s="124"/>
      <c r="B93" s="127"/>
      <c r="C93" s="40" t="s">
        <v>20</v>
      </c>
      <c r="D93" s="41">
        <f>общие!D404</f>
        <v>38089.4</v>
      </c>
      <c r="E93" s="41">
        <f>общие!E404</f>
        <v>17530.5</v>
      </c>
      <c r="F93" s="41">
        <f t="shared" si="11"/>
        <v>46.024615772367113</v>
      </c>
    </row>
    <row r="94" spans="1:8" s="88" customFormat="1" ht="18" customHeight="1" x14ac:dyDescent="0.25">
      <c r="A94" s="125"/>
      <c r="B94" s="128"/>
      <c r="C94" s="86" t="s">
        <v>22</v>
      </c>
      <c r="D94" s="87">
        <f>D92+D93+D91</f>
        <v>38901.9</v>
      </c>
      <c r="E94" s="87">
        <f>E92+E93+E91</f>
        <v>18234</v>
      </c>
      <c r="F94" s="87">
        <f t="shared" si="11"/>
        <v>46.871746624200874</v>
      </c>
    </row>
    <row r="95" spans="1:8" s="79" customFormat="1" ht="18" customHeight="1" x14ac:dyDescent="0.25">
      <c r="A95" s="123" t="s">
        <v>3</v>
      </c>
      <c r="B95" s="126" t="s">
        <v>158</v>
      </c>
      <c r="C95" s="80" t="s">
        <v>216</v>
      </c>
      <c r="D95" s="78">
        <f>общие!D406</f>
        <v>0</v>
      </c>
      <c r="E95" s="78">
        <f>общие!E406</f>
        <v>0</v>
      </c>
      <c r="F95" s="41">
        <v>0</v>
      </c>
    </row>
    <row r="96" spans="1:8" ht="18" customHeight="1" x14ac:dyDescent="0.25">
      <c r="A96" s="124"/>
      <c r="B96" s="127"/>
      <c r="C96" s="40" t="s">
        <v>19</v>
      </c>
      <c r="D96" s="78">
        <f>общие!D407</f>
        <v>13156.4</v>
      </c>
      <c r="E96" s="78">
        <f>общие!E407</f>
        <v>0</v>
      </c>
      <c r="F96" s="41">
        <f t="shared" si="11"/>
        <v>0</v>
      </c>
    </row>
    <row r="97" spans="1:6" ht="18" customHeight="1" x14ac:dyDescent="0.25">
      <c r="A97" s="124"/>
      <c r="B97" s="127"/>
      <c r="C97" s="40" t="s">
        <v>20</v>
      </c>
      <c r="D97" s="78">
        <f>общие!D408</f>
        <v>34989.300000000003</v>
      </c>
      <c r="E97" s="78">
        <f>общие!E408</f>
        <v>17020.400000000001</v>
      </c>
      <c r="F97" s="41">
        <f t="shared" si="11"/>
        <v>48.644585630464171</v>
      </c>
    </row>
    <row r="98" spans="1:6" s="56" customFormat="1" ht="18.75" customHeight="1" x14ac:dyDescent="0.25">
      <c r="A98" s="125"/>
      <c r="B98" s="128"/>
      <c r="C98" s="83" t="s">
        <v>22</v>
      </c>
      <c r="D98" s="84">
        <f>D96+D97+D95</f>
        <v>48145.700000000004</v>
      </c>
      <c r="E98" s="84">
        <f>E96+E97+E95</f>
        <v>17020.400000000001</v>
      </c>
      <c r="F98" s="84">
        <f t="shared" si="11"/>
        <v>35.351859044525263</v>
      </c>
    </row>
    <row r="99" spans="1:6" s="77" customFormat="1" ht="18" customHeight="1" x14ac:dyDescent="0.25">
      <c r="A99" s="134" t="s">
        <v>4</v>
      </c>
      <c r="B99" s="126" t="s">
        <v>158</v>
      </c>
      <c r="C99" s="80" t="s">
        <v>216</v>
      </c>
      <c r="D99" s="78">
        <f>общие!D410</f>
        <v>16649.900000000001</v>
      </c>
      <c r="E99" s="78">
        <f>общие!E410</f>
        <v>0</v>
      </c>
      <c r="F99" s="41">
        <f t="shared" si="11"/>
        <v>0</v>
      </c>
    </row>
    <row r="100" spans="1:6" ht="18" customHeight="1" x14ac:dyDescent="0.25">
      <c r="A100" s="135"/>
      <c r="B100" s="127"/>
      <c r="C100" s="40" t="s">
        <v>19</v>
      </c>
      <c r="D100" s="78">
        <f>общие!D411</f>
        <v>8980.9</v>
      </c>
      <c r="E100" s="78">
        <f>общие!E411</f>
        <v>300</v>
      </c>
      <c r="F100" s="41">
        <f t="shared" si="11"/>
        <v>3.340422452092775</v>
      </c>
    </row>
    <row r="101" spans="1:6" ht="18" customHeight="1" x14ac:dyDescent="0.25">
      <c r="A101" s="135"/>
      <c r="B101" s="127"/>
      <c r="C101" s="40" t="s">
        <v>20</v>
      </c>
      <c r="D101" s="78">
        <f>общие!D412</f>
        <v>52371.6</v>
      </c>
      <c r="E101" s="78">
        <f>общие!E412</f>
        <v>22028.5</v>
      </c>
      <c r="F101" s="41">
        <f t="shared" si="11"/>
        <v>42.061919055365884</v>
      </c>
    </row>
    <row r="102" spans="1:6" s="56" customFormat="1" ht="18" customHeight="1" x14ac:dyDescent="0.25">
      <c r="A102" s="136"/>
      <c r="B102" s="128"/>
      <c r="C102" s="83" t="s">
        <v>22</v>
      </c>
      <c r="D102" s="84">
        <f>D100+D101+D99</f>
        <v>78002.399999999994</v>
      </c>
      <c r="E102" s="84">
        <f>E100+E101+E99</f>
        <v>22328.5</v>
      </c>
      <c r="F102" s="84">
        <f t="shared" si="11"/>
        <v>28.625401269704525</v>
      </c>
    </row>
    <row r="103" spans="1:6" s="77" customFormat="1" ht="18" customHeight="1" x14ac:dyDescent="0.25">
      <c r="A103" s="123" t="s">
        <v>10</v>
      </c>
      <c r="B103" s="126" t="s">
        <v>158</v>
      </c>
      <c r="C103" s="80" t="s">
        <v>216</v>
      </c>
      <c r="D103" s="78">
        <f>общие!D418</f>
        <v>18317.599999999999</v>
      </c>
      <c r="E103" s="78">
        <f>общие!E418</f>
        <v>0</v>
      </c>
      <c r="F103" s="41">
        <f t="shared" si="11"/>
        <v>0</v>
      </c>
    </row>
    <row r="104" spans="1:6" s="46" customFormat="1" ht="18" customHeight="1" x14ac:dyDescent="0.25">
      <c r="A104" s="124"/>
      <c r="B104" s="127"/>
      <c r="C104" s="40" t="s">
        <v>19</v>
      </c>
      <c r="D104" s="78">
        <f>общие!D419</f>
        <v>4633.3</v>
      </c>
      <c r="E104" s="78">
        <f>общие!E419</f>
        <v>0</v>
      </c>
      <c r="F104" s="41">
        <f t="shared" si="11"/>
        <v>0</v>
      </c>
    </row>
    <row r="105" spans="1:6" s="46" customFormat="1" ht="18" customHeight="1" x14ac:dyDescent="0.25">
      <c r="A105" s="124"/>
      <c r="B105" s="127"/>
      <c r="C105" s="40" t="s">
        <v>20</v>
      </c>
      <c r="D105" s="78">
        <f>общие!D420</f>
        <v>36821.700000000004</v>
      </c>
      <c r="E105" s="78">
        <f>общие!E420</f>
        <v>13525.7</v>
      </c>
      <c r="F105" s="41">
        <f t="shared" si="11"/>
        <v>36.732959097488703</v>
      </c>
    </row>
    <row r="106" spans="1:6" s="46" customFormat="1" ht="18" customHeight="1" x14ac:dyDescent="0.25">
      <c r="A106" s="125"/>
      <c r="B106" s="128"/>
      <c r="C106" s="83" t="s">
        <v>22</v>
      </c>
      <c r="D106" s="84">
        <f>D104+D105+D103</f>
        <v>59772.600000000006</v>
      </c>
      <c r="E106" s="84">
        <f>E104+E105+E103</f>
        <v>13525.7</v>
      </c>
      <c r="F106" s="84">
        <f t="shared" ref="F106:F114" si="12">E106/D106*100</f>
        <v>22.628595711078319</v>
      </c>
    </row>
    <row r="107" spans="1:6" s="77" customFormat="1" ht="18" customHeight="1" x14ac:dyDescent="0.25">
      <c r="A107" s="123" t="s">
        <v>9</v>
      </c>
      <c r="B107" s="126" t="s">
        <v>158</v>
      </c>
      <c r="C107" s="80" t="s">
        <v>216</v>
      </c>
      <c r="D107" s="78">
        <f>общие!D414</f>
        <v>0</v>
      </c>
      <c r="E107" s="78">
        <f>общие!E414</f>
        <v>0</v>
      </c>
      <c r="F107" s="41">
        <v>0</v>
      </c>
    </row>
    <row r="108" spans="1:6" s="46" customFormat="1" ht="18" customHeight="1" x14ac:dyDescent="0.25">
      <c r="A108" s="124"/>
      <c r="B108" s="127"/>
      <c r="C108" s="40" t="s">
        <v>19</v>
      </c>
      <c r="D108" s="78">
        <f>общие!D415</f>
        <v>10258.400000000001</v>
      </c>
      <c r="E108" s="78">
        <f>общие!E415</f>
        <v>0</v>
      </c>
      <c r="F108" s="41">
        <f t="shared" si="11"/>
        <v>0</v>
      </c>
    </row>
    <row r="109" spans="1:6" s="46" customFormat="1" ht="18" customHeight="1" x14ac:dyDescent="0.25">
      <c r="A109" s="124"/>
      <c r="B109" s="127"/>
      <c r="C109" s="40" t="s">
        <v>20</v>
      </c>
      <c r="D109" s="78">
        <f>общие!D416</f>
        <v>26714.799999999999</v>
      </c>
      <c r="E109" s="78">
        <f>общие!E416</f>
        <v>11783.5</v>
      </c>
      <c r="F109" s="41">
        <f t="shared" si="11"/>
        <v>44.108509141000496</v>
      </c>
    </row>
    <row r="110" spans="1:6" s="46" customFormat="1" ht="18" customHeight="1" x14ac:dyDescent="0.25">
      <c r="A110" s="125"/>
      <c r="B110" s="128"/>
      <c r="C110" s="83" t="s">
        <v>22</v>
      </c>
      <c r="D110" s="84">
        <f>D108+D109+D107</f>
        <v>36973.199999999997</v>
      </c>
      <c r="E110" s="84">
        <f>E108+E109+E107</f>
        <v>11783.5</v>
      </c>
      <c r="F110" s="84">
        <f t="shared" si="12"/>
        <v>31.870381790053337</v>
      </c>
    </row>
    <row r="111" spans="1:6" s="77" customFormat="1" ht="18" customHeight="1" x14ac:dyDescent="0.25">
      <c r="A111" s="123" t="s">
        <v>8</v>
      </c>
      <c r="B111" s="126" t="s">
        <v>158</v>
      </c>
      <c r="C111" s="80" t="s">
        <v>216</v>
      </c>
      <c r="D111" s="78">
        <f>общие!D422</f>
        <v>0</v>
      </c>
      <c r="E111" s="78">
        <f>общие!E422</f>
        <v>0</v>
      </c>
      <c r="F111" s="41">
        <v>0</v>
      </c>
    </row>
    <row r="112" spans="1:6" s="46" customFormat="1" ht="18" customHeight="1" x14ac:dyDescent="0.25">
      <c r="A112" s="124"/>
      <c r="B112" s="127"/>
      <c r="C112" s="40" t="s">
        <v>19</v>
      </c>
      <c r="D112" s="78">
        <f>общие!D423</f>
        <v>6658</v>
      </c>
      <c r="E112" s="78">
        <f>общие!E423</f>
        <v>0</v>
      </c>
      <c r="F112" s="41">
        <f t="shared" si="11"/>
        <v>0</v>
      </c>
    </row>
    <row r="113" spans="1:6" s="46" customFormat="1" ht="18" customHeight="1" x14ac:dyDescent="0.25">
      <c r="A113" s="124"/>
      <c r="B113" s="127"/>
      <c r="C113" s="40" t="s">
        <v>20</v>
      </c>
      <c r="D113" s="78">
        <f>общие!D424</f>
        <v>41326.100000000006</v>
      </c>
      <c r="E113" s="78">
        <f>общие!E424</f>
        <v>15941.1</v>
      </c>
      <c r="F113" s="41">
        <f t="shared" si="11"/>
        <v>38.57392785672976</v>
      </c>
    </row>
    <row r="114" spans="1:6" s="46" customFormat="1" ht="18" customHeight="1" x14ac:dyDescent="0.25">
      <c r="A114" s="125"/>
      <c r="B114" s="128"/>
      <c r="C114" s="83" t="s">
        <v>22</v>
      </c>
      <c r="D114" s="84">
        <f>D112+D113+D111</f>
        <v>47984.100000000006</v>
      </c>
      <c r="E114" s="84">
        <f>E112+E113+E111</f>
        <v>15941.1</v>
      </c>
      <c r="F114" s="84">
        <f t="shared" si="12"/>
        <v>33.221629664826466</v>
      </c>
    </row>
    <row r="115" spans="1:6" s="77" customFormat="1" ht="18" customHeight="1" x14ac:dyDescent="0.25">
      <c r="A115" s="123" t="s">
        <v>5</v>
      </c>
      <c r="B115" s="126" t="s">
        <v>158</v>
      </c>
      <c r="C115" s="80" t="s">
        <v>216</v>
      </c>
      <c r="D115" s="78">
        <f>общие!D426</f>
        <v>6173.8</v>
      </c>
      <c r="E115" s="78">
        <f>общие!E426</f>
        <v>0</v>
      </c>
      <c r="F115" s="41">
        <f t="shared" si="11"/>
        <v>0</v>
      </c>
    </row>
    <row r="116" spans="1:6" ht="18" customHeight="1" x14ac:dyDescent="0.25">
      <c r="A116" s="124"/>
      <c r="B116" s="127"/>
      <c r="C116" s="40" t="s">
        <v>19</v>
      </c>
      <c r="D116" s="78">
        <f>общие!D427</f>
        <v>7087.6</v>
      </c>
      <c r="E116" s="78">
        <f>общие!E427</f>
        <v>0</v>
      </c>
      <c r="F116" s="41">
        <f t="shared" si="11"/>
        <v>0</v>
      </c>
    </row>
    <row r="117" spans="1:6" ht="18" customHeight="1" x14ac:dyDescent="0.25">
      <c r="A117" s="124"/>
      <c r="B117" s="127"/>
      <c r="C117" s="40" t="s">
        <v>20</v>
      </c>
      <c r="D117" s="78">
        <f>общие!D428</f>
        <v>42948.4</v>
      </c>
      <c r="E117" s="78">
        <f>общие!E428</f>
        <v>20084.099999999999</v>
      </c>
      <c r="F117" s="41">
        <f t="shared" si="11"/>
        <v>46.76332529267679</v>
      </c>
    </row>
    <row r="118" spans="1:6" s="56" customFormat="1" ht="18" customHeight="1" x14ac:dyDescent="0.25">
      <c r="A118" s="125"/>
      <c r="B118" s="128"/>
      <c r="C118" s="83" t="s">
        <v>22</v>
      </c>
      <c r="D118" s="84">
        <f>D116+D117+D115</f>
        <v>56209.8</v>
      </c>
      <c r="E118" s="84">
        <f>E116+E117+E115</f>
        <v>20084.099999999999</v>
      </c>
      <c r="F118" s="84">
        <f t="shared" si="11"/>
        <v>35.730602136993902</v>
      </c>
    </row>
    <row r="119" spans="1:6" s="79" customFormat="1" ht="18" customHeight="1" x14ac:dyDescent="0.25">
      <c r="A119" s="130" t="s">
        <v>6</v>
      </c>
      <c r="B119" s="129" t="s">
        <v>158</v>
      </c>
      <c r="C119" s="80" t="s">
        <v>216</v>
      </c>
      <c r="D119" s="78">
        <f>'КБ+ софин. МБ'!C137</f>
        <v>34126.300000000003</v>
      </c>
      <c r="E119" s="78">
        <f>'КБ+ софин. МБ'!D137</f>
        <v>0</v>
      </c>
      <c r="F119" s="1">
        <f t="shared" si="11"/>
        <v>0</v>
      </c>
    </row>
    <row r="120" spans="1:6" ht="18" customHeight="1" x14ac:dyDescent="0.25">
      <c r="A120" s="130"/>
      <c r="B120" s="129"/>
      <c r="C120" s="28" t="s">
        <v>19</v>
      </c>
      <c r="D120" s="89">
        <f>'КБ+ софин. МБ'!C138</f>
        <v>18066.2</v>
      </c>
      <c r="E120" s="89">
        <f>'КБ+ софин. МБ'!D138</f>
        <v>0</v>
      </c>
      <c r="F120" s="1">
        <f t="shared" si="11"/>
        <v>0</v>
      </c>
    </row>
    <row r="121" spans="1:6" ht="18" customHeight="1" x14ac:dyDescent="0.25">
      <c r="A121" s="130"/>
      <c r="B121" s="129"/>
      <c r="C121" s="40" t="s">
        <v>20</v>
      </c>
      <c r="D121" s="41">
        <f>общие!D432</f>
        <v>54883.3177</v>
      </c>
      <c r="E121" s="41">
        <f>общие!E432</f>
        <v>18662.2</v>
      </c>
      <c r="F121" s="41">
        <f t="shared" si="11"/>
        <v>34.003410839720431</v>
      </c>
    </row>
    <row r="122" spans="1:6" s="56" customFormat="1" ht="18" customHeight="1" x14ac:dyDescent="0.25">
      <c r="A122" s="130"/>
      <c r="B122" s="129"/>
      <c r="C122" s="83" t="s">
        <v>22</v>
      </c>
      <c r="D122" s="84">
        <f>D120+D121+D119</f>
        <v>107075.8177</v>
      </c>
      <c r="E122" s="84">
        <f>E120+E121+E119</f>
        <v>18662.2</v>
      </c>
      <c r="F122" s="84">
        <f t="shared" si="11"/>
        <v>17.428958658328323</v>
      </c>
    </row>
    <row r="123" spans="1:6" s="77" customFormat="1" ht="18" customHeight="1" x14ac:dyDescent="0.25">
      <c r="A123" s="123" t="s">
        <v>7</v>
      </c>
      <c r="B123" s="126" t="s">
        <v>158</v>
      </c>
      <c r="C123" s="80" t="s">
        <v>216</v>
      </c>
      <c r="D123" s="78">
        <f>общие!D434</f>
        <v>0</v>
      </c>
      <c r="E123" s="78">
        <f>общие!E434</f>
        <v>0</v>
      </c>
      <c r="F123" s="41">
        <v>0</v>
      </c>
    </row>
    <row r="124" spans="1:6" ht="18" customHeight="1" x14ac:dyDescent="0.25">
      <c r="A124" s="124"/>
      <c r="B124" s="127"/>
      <c r="C124" s="40" t="s">
        <v>19</v>
      </c>
      <c r="D124" s="78">
        <f>общие!D435</f>
        <v>0</v>
      </c>
      <c r="E124" s="78">
        <f>общие!E435</f>
        <v>0</v>
      </c>
      <c r="F124" s="41">
        <v>0</v>
      </c>
    </row>
    <row r="125" spans="1:6" ht="18" customHeight="1" x14ac:dyDescent="0.25">
      <c r="A125" s="124"/>
      <c r="B125" s="127"/>
      <c r="C125" s="40" t="s">
        <v>20</v>
      </c>
      <c r="D125" s="78">
        <f>общие!D436</f>
        <v>304667.5</v>
      </c>
      <c r="E125" s="78">
        <f>общие!E436</f>
        <v>62382.2</v>
      </c>
      <c r="F125" s="41">
        <f t="shared" si="11"/>
        <v>20.47550198166854</v>
      </c>
    </row>
    <row r="126" spans="1:6" s="56" customFormat="1" ht="18" customHeight="1" x14ac:dyDescent="0.25">
      <c r="A126" s="125"/>
      <c r="B126" s="128"/>
      <c r="C126" s="83" t="s">
        <v>22</v>
      </c>
      <c r="D126" s="84">
        <f>D124+D125+D123</f>
        <v>304667.5</v>
      </c>
      <c r="E126" s="84">
        <f>E124+E125+E123</f>
        <v>62382.2</v>
      </c>
      <c r="F126" s="84">
        <f t="shared" si="11"/>
        <v>20.47550198166854</v>
      </c>
    </row>
    <row r="127" spans="1:6" s="56" customFormat="1" ht="18" customHeight="1" x14ac:dyDescent="0.25">
      <c r="A127" s="130" t="s">
        <v>12</v>
      </c>
      <c r="B127" s="129" t="s">
        <v>158</v>
      </c>
      <c r="C127" s="80" t="s">
        <v>216</v>
      </c>
      <c r="D127" s="85">
        <f>общие!D442</f>
        <v>19154.599999999999</v>
      </c>
      <c r="E127" s="85">
        <f>общие!E442</f>
        <v>240.3</v>
      </c>
      <c r="F127" s="41">
        <f>E127/D127*100</f>
        <v>1.2545289382184961</v>
      </c>
    </row>
    <row r="128" spans="1:6" ht="18" customHeight="1" x14ac:dyDescent="0.25">
      <c r="A128" s="130"/>
      <c r="B128" s="129"/>
      <c r="C128" s="40" t="s">
        <v>19</v>
      </c>
      <c r="D128" s="85">
        <f>общие!D443</f>
        <v>1014.4000000000001</v>
      </c>
      <c r="E128" s="85">
        <f>общие!E443</f>
        <v>226.3</v>
      </c>
      <c r="F128" s="41">
        <f>E128/D128*100</f>
        <v>22.308753943217667</v>
      </c>
    </row>
    <row r="129" spans="1:7" ht="18" customHeight="1" x14ac:dyDescent="0.25">
      <c r="A129" s="130"/>
      <c r="B129" s="129"/>
      <c r="C129" s="40" t="s">
        <v>20</v>
      </c>
      <c r="D129" s="41">
        <f>общие!D444</f>
        <v>260329.80000000002</v>
      </c>
      <c r="E129" s="41">
        <f>общие!E444</f>
        <v>89076.059999999983</v>
      </c>
      <c r="F129" s="41">
        <f>E129/D129*100</f>
        <v>34.216620609703533</v>
      </c>
    </row>
    <row r="130" spans="1:7" s="56" customFormat="1" ht="18" customHeight="1" x14ac:dyDescent="0.25">
      <c r="A130" s="130"/>
      <c r="B130" s="129"/>
      <c r="C130" s="83" t="s">
        <v>22</v>
      </c>
      <c r="D130" s="84">
        <f>D128+D129+D127</f>
        <v>280498.8</v>
      </c>
      <c r="E130" s="84">
        <f>E128+E129+E127</f>
        <v>89542.659999999989</v>
      </c>
      <c r="F130" s="84">
        <f>E130/D130*100</f>
        <v>31.922653501547956</v>
      </c>
    </row>
    <row r="131" spans="1:7" s="79" customFormat="1" ht="18" customHeight="1" x14ac:dyDescent="0.25">
      <c r="A131" s="130" t="s">
        <v>11</v>
      </c>
      <c r="B131" s="129" t="s">
        <v>158</v>
      </c>
      <c r="C131" s="80" t="s">
        <v>216</v>
      </c>
      <c r="D131" s="78">
        <f>общие!D438</f>
        <v>932.9</v>
      </c>
      <c r="E131" s="78">
        <f>общие!E438</f>
        <v>0</v>
      </c>
      <c r="F131" s="41">
        <f t="shared" si="11"/>
        <v>0</v>
      </c>
    </row>
    <row r="132" spans="1:7" ht="18" customHeight="1" x14ac:dyDescent="0.25">
      <c r="A132" s="130"/>
      <c r="B132" s="129"/>
      <c r="C132" s="40" t="s">
        <v>19</v>
      </c>
      <c r="D132" s="85">
        <f>общие!D439</f>
        <v>7290.9000000000005</v>
      </c>
      <c r="E132" s="85">
        <f>общие!E439</f>
        <v>0</v>
      </c>
      <c r="F132" s="41">
        <f t="shared" si="11"/>
        <v>0</v>
      </c>
    </row>
    <row r="133" spans="1:7" ht="18" customHeight="1" x14ac:dyDescent="0.25">
      <c r="A133" s="130"/>
      <c r="B133" s="129"/>
      <c r="C133" s="40" t="s">
        <v>20</v>
      </c>
      <c r="D133" s="41">
        <f>общие!D440</f>
        <v>26271.3</v>
      </c>
      <c r="E133" s="41">
        <f>общие!E440</f>
        <v>12189</v>
      </c>
      <c r="F133" s="41">
        <f t="shared" si="11"/>
        <v>46.396638156467326</v>
      </c>
    </row>
    <row r="134" spans="1:7" s="56" customFormat="1" ht="18" customHeight="1" x14ac:dyDescent="0.25">
      <c r="A134" s="130"/>
      <c r="B134" s="129"/>
      <c r="C134" s="83" t="s">
        <v>22</v>
      </c>
      <c r="D134" s="84">
        <f>D131+D132+D133</f>
        <v>34495.1</v>
      </c>
      <c r="E134" s="84">
        <f>E131+E132+E133</f>
        <v>12189</v>
      </c>
      <c r="F134" s="84">
        <f t="shared" si="11"/>
        <v>35.335453441213396</v>
      </c>
    </row>
    <row r="135" spans="1:7" s="56" customFormat="1" ht="14.25" customHeight="1" x14ac:dyDescent="0.25">
      <c r="A135" s="137" t="s">
        <v>167</v>
      </c>
      <c r="B135" s="138">
        <f>B85+B54</f>
        <v>276</v>
      </c>
      <c r="C135" s="66" t="s">
        <v>216</v>
      </c>
      <c r="D135" s="32">
        <f>D87+D91+D95+D99+D103+D107+D111+D115+D119+D123+D127+D131</f>
        <v>95355.1</v>
      </c>
      <c r="E135" s="32">
        <f>E87+E91+E95+E99+E103+E107+E111+E115+E119+E123+E127+E131</f>
        <v>240.3</v>
      </c>
      <c r="F135" s="32">
        <f t="shared" si="11"/>
        <v>0.2520053987673444</v>
      </c>
    </row>
    <row r="136" spans="1:7" s="45" customFormat="1" ht="14.25" customHeight="1" x14ac:dyDescent="0.25">
      <c r="A136" s="137"/>
      <c r="B136" s="138"/>
      <c r="C136" s="66" t="s">
        <v>19</v>
      </c>
      <c r="D136" s="32">
        <f t="shared" ref="D136:D137" si="13">D88+D92+D96+D100+D104+D108+D112+D116+D120+D124+D128+D132</f>
        <v>82463.7</v>
      </c>
      <c r="E136" s="32">
        <f>E88+E92+E96+E100+E116+E120+E124+E112+E108+E104+E132+E128</f>
        <v>1229.8</v>
      </c>
      <c r="F136" s="32">
        <f t="shared" si="11"/>
        <v>1.4913228487201036</v>
      </c>
      <c r="G136" s="57"/>
    </row>
    <row r="137" spans="1:7" s="45" customFormat="1" ht="14.25" customHeight="1" x14ac:dyDescent="0.25">
      <c r="A137" s="137"/>
      <c r="B137" s="138"/>
      <c r="C137" s="66" t="s">
        <v>20</v>
      </c>
      <c r="D137" s="32">
        <f t="shared" si="13"/>
        <v>946104.31770000013</v>
      </c>
      <c r="E137" s="32">
        <f>E89+E93+E97+E101+E117+E121+E125+E113+E109+E105+E133+E129</f>
        <v>313188.96000000002</v>
      </c>
      <c r="F137" s="32">
        <f t="shared" si="11"/>
        <v>33.103005042971276</v>
      </c>
      <c r="G137" s="57"/>
    </row>
    <row r="138" spans="1:7" s="45" customFormat="1" ht="14.25" customHeight="1" x14ac:dyDescent="0.25">
      <c r="A138" s="137"/>
      <c r="B138" s="138"/>
      <c r="C138" s="66" t="s">
        <v>22</v>
      </c>
      <c r="D138" s="32">
        <f>D136+D137+D135</f>
        <v>1123923.1177000001</v>
      </c>
      <c r="E138" s="32">
        <f>E136+E137+E135</f>
        <v>314659.06</v>
      </c>
      <c r="F138" s="32">
        <f t="shared" si="11"/>
        <v>27.996493269390111</v>
      </c>
      <c r="G138" s="57"/>
    </row>
  </sheetData>
  <mergeCells count="57">
    <mergeCell ref="A135:A138"/>
    <mergeCell ref="B135:B138"/>
    <mergeCell ref="A46:A49"/>
    <mergeCell ref="B46:B49"/>
    <mergeCell ref="A127:A130"/>
    <mergeCell ref="B127:B130"/>
    <mergeCell ref="B54:B57"/>
    <mergeCell ref="A54:A57"/>
    <mergeCell ref="A86:F86"/>
    <mergeCell ref="B99:B102"/>
    <mergeCell ref="A99:A102"/>
    <mergeCell ref="A131:A134"/>
    <mergeCell ref="B131:B134"/>
    <mergeCell ref="B111:B114"/>
    <mergeCell ref="A111:A114"/>
    <mergeCell ref="B115:B118"/>
    <mergeCell ref="A1:F1"/>
    <mergeCell ref="A5:F5"/>
    <mergeCell ref="B103:B106"/>
    <mergeCell ref="A103:A106"/>
    <mergeCell ref="B107:B110"/>
    <mergeCell ref="A107:A110"/>
    <mergeCell ref="A50:A53"/>
    <mergeCell ref="B50:B53"/>
    <mergeCell ref="A72:F72"/>
    <mergeCell ref="A58:F58"/>
    <mergeCell ref="B18:B21"/>
    <mergeCell ref="A18:A21"/>
    <mergeCell ref="B22:B25"/>
    <mergeCell ref="A22:A25"/>
    <mergeCell ref="A26:A29"/>
    <mergeCell ref="B26:B29"/>
    <mergeCell ref="A6:A9"/>
    <mergeCell ref="B6:B9"/>
    <mergeCell ref="B10:B13"/>
    <mergeCell ref="A10:A13"/>
    <mergeCell ref="B14:B17"/>
    <mergeCell ref="A14:A17"/>
    <mergeCell ref="B30:B33"/>
    <mergeCell ref="A30:A33"/>
    <mergeCell ref="A34:A37"/>
    <mergeCell ref="B34:B37"/>
    <mergeCell ref="B42:B45"/>
    <mergeCell ref="A42:A45"/>
    <mergeCell ref="A38:A41"/>
    <mergeCell ref="B38:B41"/>
    <mergeCell ref="A115:A118"/>
    <mergeCell ref="A123:A126"/>
    <mergeCell ref="B123:B126"/>
    <mergeCell ref="B87:B90"/>
    <mergeCell ref="A87:A90"/>
    <mergeCell ref="B91:B94"/>
    <mergeCell ref="A91:A94"/>
    <mergeCell ref="B95:B98"/>
    <mergeCell ref="A95:A98"/>
    <mergeCell ref="B119:B122"/>
    <mergeCell ref="A119:A122"/>
  </mergeCells>
  <phoneticPr fontId="0" type="noConversion"/>
  <pageMargins left="0.78740157480314965" right="0.78740157480314965" top="1.1811023622047245" bottom="0.39370078740157483" header="0.31496062992125984" footer="0.31496062992125984"/>
  <pageSetup paperSize="9" scale="80" orientation="landscape" r:id="rId1"/>
  <headerFooter differentFirst="1"/>
  <rowBreaks count="3" manualBreakCount="3">
    <brk id="48" max="5" man="1"/>
    <brk id="78" max="5" man="1"/>
    <brk id="13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1"/>
  <sheetViews>
    <sheetView view="pageBreakPreview" topLeftCell="A439" zoomScale="80" zoomScaleNormal="100" zoomScaleSheetLayoutView="80" workbookViewId="0">
      <selection activeCell="B462" sqref="B462"/>
    </sheetView>
  </sheetViews>
  <sheetFormatPr defaultColWidth="15.5703125" defaultRowHeight="15.75" x14ac:dyDescent="0.25"/>
  <cols>
    <col min="1" max="1" width="20.28515625" style="76" customWidth="1"/>
    <col min="2" max="2" width="75.85546875" style="76" customWidth="1"/>
    <col min="3" max="3" width="20" style="2" customWidth="1"/>
    <col min="4" max="4" width="15.5703125" style="15" customWidth="1"/>
    <col min="5" max="5" width="14" style="15" customWidth="1"/>
    <col min="6" max="6" width="17.5703125" style="15" customWidth="1"/>
    <col min="7" max="7" width="54.5703125" style="29" customWidth="1"/>
    <col min="8" max="8" width="25.5703125" style="23" customWidth="1"/>
    <col min="9" max="16384" width="15.5703125" style="2"/>
  </cols>
  <sheetData>
    <row r="1" spans="1:8" s="17" customFormat="1" ht="42.75" customHeight="1" x14ac:dyDescent="0.25">
      <c r="A1" s="165" t="s">
        <v>337</v>
      </c>
      <c r="B1" s="165"/>
      <c r="C1" s="165"/>
      <c r="D1" s="165"/>
      <c r="E1" s="165"/>
      <c r="F1" s="165"/>
      <c r="G1" s="165"/>
      <c r="H1" s="22"/>
    </row>
    <row r="2" spans="1:8" ht="8.25" hidden="1" customHeight="1" x14ac:dyDescent="0.25">
      <c r="A2" s="75"/>
      <c r="B2" s="75"/>
      <c r="C2" s="4"/>
      <c r="D2" s="5"/>
      <c r="E2" s="5"/>
      <c r="F2" s="5"/>
    </row>
    <row r="3" spans="1:8" ht="81.75" customHeight="1" x14ac:dyDescent="0.25">
      <c r="A3" s="27" t="s">
        <v>16</v>
      </c>
      <c r="B3" s="27" t="s">
        <v>25</v>
      </c>
      <c r="C3" s="28" t="s">
        <v>17</v>
      </c>
      <c r="D3" s="1" t="s">
        <v>132</v>
      </c>
      <c r="E3" s="1" t="s">
        <v>18</v>
      </c>
      <c r="F3" s="1" t="s">
        <v>21</v>
      </c>
      <c r="G3" s="28" t="s">
        <v>133</v>
      </c>
    </row>
    <row r="4" spans="1:8" ht="21.75" customHeight="1" x14ac:dyDescent="0.25">
      <c r="A4" s="28">
        <v>1</v>
      </c>
      <c r="B4" s="28">
        <v>2</v>
      </c>
      <c r="C4" s="28">
        <v>3</v>
      </c>
      <c r="D4" s="6">
        <v>4</v>
      </c>
      <c r="E4" s="6">
        <v>5</v>
      </c>
      <c r="F4" s="6">
        <v>6</v>
      </c>
      <c r="G4" s="28">
        <v>7</v>
      </c>
    </row>
    <row r="5" spans="1:8" s="7" customFormat="1" ht="23.25" customHeight="1" x14ac:dyDescent="0.25">
      <c r="A5" s="162" t="s">
        <v>173</v>
      </c>
      <c r="B5" s="163"/>
      <c r="C5" s="163"/>
      <c r="D5" s="163"/>
      <c r="E5" s="163"/>
      <c r="F5" s="163"/>
      <c r="G5" s="164"/>
      <c r="H5" s="24"/>
    </row>
    <row r="6" spans="1:8" ht="88.5" customHeight="1" x14ac:dyDescent="0.25">
      <c r="A6" s="161" t="s">
        <v>26</v>
      </c>
      <c r="B6" s="27" t="s">
        <v>39</v>
      </c>
      <c r="C6" s="28" t="s">
        <v>20</v>
      </c>
      <c r="D6" s="1">
        <v>6174.2</v>
      </c>
      <c r="E6" s="1">
        <v>2858.3</v>
      </c>
      <c r="F6" s="1">
        <f t="shared" ref="F6:F12" si="0">E6/D6*100</f>
        <v>46.294256745813229</v>
      </c>
      <c r="G6" s="27" t="s">
        <v>452</v>
      </c>
    </row>
    <row r="7" spans="1:8" ht="49.5" customHeight="1" x14ac:dyDescent="0.25">
      <c r="A7" s="161"/>
      <c r="B7" s="27" t="s">
        <v>40</v>
      </c>
      <c r="C7" s="28" t="s">
        <v>20</v>
      </c>
      <c r="D7" s="1">
        <v>112</v>
      </c>
      <c r="E7" s="1">
        <v>69.099999999999994</v>
      </c>
      <c r="F7" s="1">
        <f t="shared" si="0"/>
        <v>61.696428571428562</v>
      </c>
      <c r="G7" s="27" t="s">
        <v>453</v>
      </c>
    </row>
    <row r="8" spans="1:8" ht="33.75" customHeight="1" x14ac:dyDescent="0.25">
      <c r="A8" s="161"/>
      <c r="B8" s="27" t="s">
        <v>41</v>
      </c>
      <c r="C8" s="28" t="s">
        <v>20</v>
      </c>
      <c r="D8" s="1">
        <v>265</v>
      </c>
      <c r="E8" s="1">
        <v>93.5</v>
      </c>
      <c r="F8" s="1">
        <f t="shared" si="0"/>
        <v>35.283018867924525</v>
      </c>
      <c r="G8" s="27" t="s">
        <v>454</v>
      </c>
    </row>
    <row r="9" spans="1:8" ht="53.25" customHeight="1" x14ac:dyDescent="0.25">
      <c r="A9" s="161"/>
      <c r="B9" s="27" t="s">
        <v>45</v>
      </c>
      <c r="C9" s="28" t="s">
        <v>20</v>
      </c>
      <c r="D9" s="1">
        <v>188.2</v>
      </c>
      <c r="E9" s="1">
        <v>77.2</v>
      </c>
      <c r="F9" s="1">
        <f t="shared" si="0"/>
        <v>41.020191285866105</v>
      </c>
      <c r="G9" s="27" t="s">
        <v>455</v>
      </c>
    </row>
    <row r="10" spans="1:8" ht="172.5" customHeight="1" x14ac:dyDescent="0.25">
      <c r="A10" s="161"/>
      <c r="B10" s="27" t="s">
        <v>220</v>
      </c>
      <c r="C10" s="28" t="s">
        <v>20</v>
      </c>
      <c r="D10" s="1">
        <v>1311.6</v>
      </c>
      <c r="E10" s="1">
        <v>1021.2</v>
      </c>
      <c r="F10" s="1">
        <f t="shared" si="0"/>
        <v>77.859103385178415</v>
      </c>
      <c r="G10" s="27" t="s">
        <v>344</v>
      </c>
    </row>
    <row r="11" spans="1:8" ht="35.25" customHeight="1" x14ac:dyDescent="0.25">
      <c r="A11" s="161"/>
      <c r="B11" s="27" t="s">
        <v>53</v>
      </c>
      <c r="C11" s="28" t="s">
        <v>20</v>
      </c>
      <c r="D11" s="1">
        <v>50</v>
      </c>
      <c r="E11" s="1">
        <v>17</v>
      </c>
      <c r="F11" s="1">
        <f t="shared" si="0"/>
        <v>34</v>
      </c>
      <c r="G11" s="27" t="s">
        <v>456</v>
      </c>
    </row>
    <row r="12" spans="1:8" ht="70.5" customHeight="1" x14ac:dyDescent="0.25">
      <c r="A12" s="161"/>
      <c r="B12" s="27" t="s">
        <v>56</v>
      </c>
      <c r="C12" s="28" t="s">
        <v>20</v>
      </c>
      <c r="D12" s="1">
        <v>212</v>
      </c>
      <c r="E12" s="1">
        <v>88.3</v>
      </c>
      <c r="F12" s="1">
        <f t="shared" si="0"/>
        <v>41.650943396226417</v>
      </c>
      <c r="G12" s="90" t="s">
        <v>457</v>
      </c>
    </row>
    <row r="13" spans="1:8" ht="195.75" customHeight="1" x14ac:dyDescent="0.25">
      <c r="A13" s="161" t="s">
        <v>27</v>
      </c>
      <c r="B13" s="27" t="s">
        <v>118</v>
      </c>
      <c r="C13" s="28" t="s">
        <v>20</v>
      </c>
      <c r="D13" s="1">
        <v>10673.8</v>
      </c>
      <c r="E13" s="1">
        <v>5732.9</v>
      </c>
      <c r="F13" s="1">
        <f t="shared" ref="F13:F230" si="1">E13/D13*100</f>
        <v>53.710018924844015</v>
      </c>
      <c r="G13" s="27" t="s">
        <v>458</v>
      </c>
    </row>
    <row r="14" spans="1:8" ht="31.5" customHeight="1" x14ac:dyDescent="0.25">
      <c r="A14" s="161"/>
      <c r="B14" s="27" t="s">
        <v>69</v>
      </c>
      <c r="C14" s="28" t="s">
        <v>20</v>
      </c>
      <c r="D14" s="1">
        <v>151.4</v>
      </c>
      <c r="E14" s="1">
        <v>65.900000000000006</v>
      </c>
      <c r="F14" s="1">
        <f t="shared" si="1"/>
        <v>43.527080581241748</v>
      </c>
      <c r="G14" s="27" t="s">
        <v>178</v>
      </c>
    </row>
    <row r="15" spans="1:8" ht="65.25" customHeight="1" x14ac:dyDescent="0.25">
      <c r="A15" s="161"/>
      <c r="B15" s="27" t="s">
        <v>156</v>
      </c>
      <c r="C15" s="28" t="s">
        <v>20</v>
      </c>
      <c r="D15" s="1">
        <v>450.7</v>
      </c>
      <c r="E15" s="1">
        <v>295.2</v>
      </c>
      <c r="F15" s="1">
        <f t="shared" si="1"/>
        <v>65.498114044819161</v>
      </c>
      <c r="G15" s="27" t="s">
        <v>459</v>
      </c>
    </row>
    <row r="16" spans="1:8" ht="48.75" customHeight="1" x14ac:dyDescent="0.25">
      <c r="A16" s="141" t="s">
        <v>28</v>
      </c>
      <c r="B16" s="27" t="s">
        <v>73</v>
      </c>
      <c r="C16" s="28" t="s">
        <v>20</v>
      </c>
      <c r="D16" s="1">
        <v>625.5</v>
      </c>
      <c r="E16" s="1">
        <v>329.4</v>
      </c>
      <c r="F16" s="1">
        <f t="shared" si="1"/>
        <v>52.661870503597122</v>
      </c>
      <c r="G16" s="27" t="s">
        <v>460</v>
      </c>
    </row>
    <row r="17" spans="1:8" ht="51.75" customHeight="1" x14ac:dyDescent="0.25">
      <c r="A17" s="152"/>
      <c r="B17" s="27" t="s">
        <v>77</v>
      </c>
      <c r="C17" s="28" t="s">
        <v>20</v>
      </c>
      <c r="D17" s="1">
        <v>320</v>
      </c>
      <c r="E17" s="1">
        <v>161</v>
      </c>
      <c r="F17" s="1">
        <f t="shared" si="1"/>
        <v>50.312500000000007</v>
      </c>
      <c r="G17" s="27" t="s">
        <v>461</v>
      </c>
    </row>
    <row r="18" spans="1:8" ht="72" customHeight="1" x14ac:dyDescent="0.25">
      <c r="A18" s="152"/>
      <c r="B18" s="27" t="s">
        <v>78</v>
      </c>
      <c r="C18" s="28" t="s">
        <v>20</v>
      </c>
      <c r="D18" s="1">
        <v>8184</v>
      </c>
      <c r="E18" s="1">
        <v>4293.8999999999996</v>
      </c>
      <c r="F18" s="1">
        <f t="shared" si="1"/>
        <v>52.467008797653961</v>
      </c>
      <c r="G18" s="27" t="s">
        <v>462</v>
      </c>
    </row>
    <row r="19" spans="1:8" ht="48" customHeight="1" x14ac:dyDescent="0.25">
      <c r="A19" s="142"/>
      <c r="B19" s="27" t="s">
        <v>347</v>
      </c>
      <c r="C19" s="28" t="s">
        <v>20</v>
      </c>
      <c r="D19" s="1">
        <v>30</v>
      </c>
      <c r="E19" s="1">
        <v>0</v>
      </c>
      <c r="F19" s="1">
        <f t="shared" si="1"/>
        <v>0</v>
      </c>
      <c r="G19" s="27"/>
    </row>
    <row r="20" spans="1:8" ht="64.5" customHeight="1" x14ac:dyDescent="0.25">
      <c r="A20" s="161" t="s">
        <v>32</v>
      </c>
      <c r="B20" s="27" t="s">
        <v>269</v>
      </c>
      <c r="C20" s="28" t="s">
        <v>20</v>
      </c>
      <c r="D20" s="1">
        <v>11703.5</v>
      </c>
      <c r="E20" s="1">
        <v>4750.5</v>
      </c>
      <c r="F20" s="1">
        <f t="shared" si="1"/>
        <v>40.590421668731572</v>
      </c>
      <c r="G20" s="27" t="s">
        <v>463</v>
      </c>
    </row>
    <row r="21" spans="1:8" ht="64.5" customHeight="1" x14ac:dyDescent="0.25">
      <c r="A21" s="161"/>
      <c r="B21" s="27" t="s">
        <v>271</v>
      </c>
      <c r="C21" s="28" t="s">
        <v>20</v>
      </c>
      <c r="D21" s="1">
        <v>850</v>
      </c>
      <c r="E21" s="1">
        <v>245.2</v>
      </c>
      <c r="F21" s="1">
        <f t="shared" si="1"/>
        <v>28.847058823529409</v>
      </c>
      <c r="G21" s="27" t="s">
        <v>464</v>
      </c>
    </row>
    <row r="22" spans="1:8" ht="48" customHeight="1" x14ac:dyDescent="0.25">
      <c r="A22" s="161"/>
      <c r="B22" s="27" t="s">
        <v>272</v>
      </c>
      <c r="C22" s="28" t="s">
        <v>20</v>
      </c>
      <c r="D22" s="1">
        <v>265.89999999999998</v>
      </c>
      <c r="E22" s="1">
        <v>57.9</v>
      </c>
      <c r="F22" s="1">
        <f t="shared" si="1"/>
        <v>21.775103422339225</v>
      </c>
      <c r="G22" s="27" t="s">
        <v>465</v>
      </c>
    </row>
    <row r="23" spans="1:8" s="92" customFormat="1" ht="48.75" customHeight="1" x14ac:dyDescent="0.25">
      <c r="A23" s="161"/>
      <c r="B23" s="90" t="s">
        <v>273</v>
      </c>
      <c r="C23" s="80" t="s">
        <v>20</v>
      </c>
      <c r="D23" s="78">
        <v>500</v>
      </c>
      <c r="E23" s="78">
        <v>0</v>
      </c>
      <c r="F23" s="78">
        <v>0</v>
      </c>
      <c r="G23" s="90"/>
      <c r="H23" s="91"/>
    </row>
    <row r="24" spans="1:8" ht="67.5" customHeight="1" x14ac:dyDescent="0.25">
      <c r="A24" s="161"/>
      <c r="B24" s="27" t="s">
        <v>285</v>
      </c>
      <c r="C24" s="28" t="s">
        <v>20</v>
      </c>
      <c r="D24" s="1">
        <v>300</v>
      </c>
      <c r="E24" s="1">
        <v>299.89999999999998</v>
      </c>
      <c r="F24" s="1">
        <f t="shared" si="1"/>
        <v>99.966666666666654</v>
      </c>
      <c r="G24" s="27" t="s">
        <v>466</v>
      </c>
    </row>
    <row r="25" spans="1:8" ht="65.25" customHeight="1" x14ac:dyDescent="0.25">
      <c r="A25" s="161"/>
      <c r="B25" s="27" t="s">
        <v>281</v>
      </c>
      <c r="C25" s="28" t="s">
        <v>20</v>
      </c>
      <c r="D25" s="1">
        <v>108</v>
      </c>
      <c r="E25" s="1">
        <v>45</v>
      </c>
      <c r="F25" s="1">
        <f t="shared" si="1"/>
        <v>41.666666666666671</v>
      </c>
      <c r="G25" s="27" t="s">
        <v>357</v>
      </c>
    </row>
    <row r="26" spans="1:8" ht="226.5" customHeight="1" x14ac:dyDescent="0.25">
      <c r="A26" s="161" t="s">
        <v>29</v>
      </c>
      <c r="B26" s="27" t="s">
        <v>245</v>
      </c>
      <c r="C26" s="28" t="s">
        <v>20</v>
      </c>
      <c r="D26" s="1">
        <v>5029.3999999999996</v>
      </c>
      <c r="E26" s="1">
        <v>1967</v>
      </c>
      <c r="F26" s="1">
        <f t="shared" si="1"/>
        <v>39.110033005925168</v>
      </c>
      <c r="G26" s="27" t="s">
        <v>467</v>
      </c>
    </row>
    <row r="27" spans="1:8" ht="151.5" customHeight="1" x14ac:dyDescent="0.25">
      <c r="A27" s="161"/>
      <c r="B27" s="27" t="s">
        <v>246</v>
      </c>
      <c r="C27" s="28" t="s">
        <v>20</v>
      </c>
      <c r="D27" s="1">
        <v>4727.8</v>
      </c>
      <c r="E27" s="1">
        <v>2376.1999999999998</v>
      </c>
      <c r="F27" s="1">
        <f t="shared" si="1"/>
        <v>50.260163289479244</v>
      </c>
      <c r="G27" s="27" t="s">
        <v>179</v>
      </c>
    </row>
    <row r="28" spans="1:8" ht="133.5" customHeight="1" x14ac:dyDescent="0.25">
      <c r="A28" s="161"/>
      <c r="B28" s="27" t="s">
        <v>247</v>
      </c>
      <c r="C28" s="28" t="s">
        <v>20</v>
      </c>
      <c r="D28" s="1">
        <v>623.79999999999995</v>
      </c>
      <c r="E28" s="1">
        <v>387.3</v>
      </c>
      <c r="F28" s="1">
        <f t="shared" si="1"/>
        <v>62.08720743828151</v>
      </c>
      <c r="G28" s="27" t="s">
        <v>468</v>
      </c>
    </row>
    <row r="29" spans="1:8" ht="48" customHeight="1" x14ac:dyDescent="0.25">
      <c r="A29" s="161"/>
      <c r="B29" s="27" t="s">
        <v>248</v>
      </c>
      <c r="C29" s="28" t="s">
        <v>20</v>
      </c>
      <c r="D29" s="1">
        <v>160.4</v>
      </c>
      <c r="E29" s="1">
        <v>149.1</v>
      </c>
      <c r="F29" s="1">
        <f t="shared" si="1"/>
        <v>92.955112219451365</v>
      </c>
      <c r="G29" s="27" t="s">
        <v>169</v>
      </c>
    </row>
    <row r="30" spans="1:8" ht="33.75" customHeight="1" x14ac:dyDescent="0.25">
      <c r="A30" s="161"/>
      <c r="B30" s="27" t="s">
        <v>249</v>
      </c>
      <c r="C30" s="28" t="s">
        <v>20</v>
      </c>
      <c r="D30" s="1">
        <v>1074.2</v>
      </c>
      <c r="E30" s="1">
        <v>50.1</v>
      </c>
      <c r="F30" s="1">
        <f t="shared" si="1"/>
        <v>4.6639359523366224</v>
      </c>
      <c r="G30" s="27" t="s">
        <v>416</v>
      </c>
    </row>
    <row r="31" spans="1:8" ht="49.5" customHeight="1" x14ac:dyDescent="0.25">
      <c r="A31" s="161"/>
      <c r="B31" s="27" t="s">
        <v>262</v>
      </c>
      <c r="C31" s="28" t="s">
        <v>20</v>
      </c>
      <c r="D31" s="1">
        <v>155.6</v>
      </c>
      <c r="E31" s="1">
        <v>64.8</v>
      </c>
      <c r="F31" s="1">
        <f t="shared" si="1"/>
        <v>41.645244215938305</v>
      </c>
      <c r="G31" s="27" t="s">
        <v>469</v>
      </c>
    </row>
    <row r="32" spans="1:8" ht="52.5" customHeight="1" x14ac:dyDescent="0.25">
      <c r="A32" s="161" t="s">
        <v>30</v>
      </c>
      <c r="B32" s="27" t="s">
        <v>224</v>
      </c>
      <c r="C32" s="28" t="s">
        <v>20</v>
      </c>
      <c r="D32" s="1">
        <v>113.6</v>
      </c>
      <c r="E32" s="1">
        <v>69.8</v>
      </c>
      <c r="F32" s="1">
        <f t="shared" si="1"/>
        <v>61.443661971830984</v>
      </c>
      <c r="G32" s="27" t="s">
        <v>470</v>
      </c>
      <c r="H32" s="23">
        <f>5.6+5.4</f>
        <v>11</v>
      </c>
    </row>
    <row r="33" spans="1:8" ht="66" customHeight="1" x14ac:dyDescent="0.25">
      <c r="A33" s="161"/>
      <c r="B33" s="27" t="s">
        <v>223</v>
      </c>
      <c r="C33" s="28" t="s">
        <v>20</v>
      </c>
      <c r="D33" s="1">
        <v>5964.8</v>
      </c>
      <c r="E33" s="1">
        <v>2776.9</v>
      </c>
      <c r="F33" s="1">
        <f t="shared" si="1"/>
        <v>46.55478809012876</v>
      </c>
      <c r="G33" s="27" t="s">
        <v>471</v>
      </c>
      <c r="H33" s="23">
        <f>127.8+14.3+37+7+4.9</f>
        <v>191</v>
      </c>
    </row>
    <row r="34" spans="1:8" ht="48" customHeight="1" x14ac:dyDescent="0.25">
      <c r="A34" s="161"/>
      <c r="B34" s="27" t="s">
        <v>225</v>
      </c>
      <c r="C34" s="28" t="s">
        <v>20</v>
      </c>
      <c r="D34" s="1">
        <v>143.69999999999999</v>
      </c>
      <c r="E34" s="1">
        <v>92</v>
      </c>
      <c r="F34" s="1">
        <f t="shared" ref="F34" si="2">E34/D34*100</f>
        <v>64.022268615170503</v>
      </c>
      <c r="G34" s="27" t="s">
        <v>472</v>
      </c>
    </row>
    <row r="35" spans="1:8" ht="50.25" customHeight="1" x14ac:dyDescent="0.25">
      <c r="A35" s="161"/>
      <c r="B35" s="27" t="s">
        <v>229</v>
      </c>
      <c r="C35" s="28" t="s">
        <v>20</v>
      </c>
      <c r="D35" s="1">
        <v>275.60000000000002</v>
      </c>
      <c r="E35" s="1">
        <v>116.2</v>
      </c>
      <c r="F35" s="1">
        <f t="shared" si="1"/>
        <v>42.16255442670537</v>
      </c>
      <c r="G35" s="27" t="s">
        <v>473</v>
      </c>
      <c r="H35" s="23">
        <f>62.4-56.4</f>
        <v>6</v>
      </c>
    </row>
    <row r="36" spans="1:8" ht="49.5" customHeight="1" x14ac:dyDescent="0.25">
      <c r="A36" s="161"/>
      <c r="B36" s="27" t="s">
        <v>230</v>
      </c>
      <c r="C36" s="28" t="s">
        <v>20</v>
      </c>
      <c r="D36" s="1">
        <v>348.8</v>
      </c>
      <c r="E36" s="1">
        <v>53.5</v>
      </c>
      <c r="F36" s="1">
        <f t="shared" si="1"/>
        <v>15.338302752293579</v>
      </c>
      <c r="G36" s="27" t="s">
        <v>474</v>
      </c>
    </row>
    <row r="37" spans="1:8" ht="48.75" customHeight="1" x14ac:dyDescent="0.25">
      <c r="A37" s="161"/>
      <c r="B37" s="27" t="s">
        <v>242</v>
      </c>
      <c r="C37" s="28" t="s">
        <v>20</v>
      </c>
      <c r="D37" s="1">
        <v>60</v>
      </c>
      <c r="E37" s="1">
        <v>30</v>
      </c>
      <c r="F37" s="1">
        <f t="shared" si="1"/>
        <v>50</v>
      </c>
      <c r="G37" s="27" t="s">
        <v>475</v>
      </c>
    </row>
    <row r="38" spans="1:8" ht="81" customHeight="1" x14ac:dyDescent="0.25">
      <c r="A38" s="141" t="s">
        <v>31</v>
      </c>
      <c r="B38" s="27" t="s">
        <v>138</v>
      </c>
      <c r="C38" s="28" t="s">
        <v>20</v>
      </c>
      <c r="D38" s="1">
        <v>13040.7</v>
      </c>
      <c r="E38" s="1">
        <v>6013.3</v>
      </c>
      <c r="F38" s="1">
        <f t="shared" si="1"/>
        <v>46.1117884776124</v>
      </c>
      <c r="G38" s="27" t="s">
        <v>476</v>
      </c>
    </row>
    <row r="39" spans="1:8" ht="131.25" customHeight="1" x14ac:dyDescent="0.25">
      <c r="A39" s="152"/>
      <c r="B39" s="27" t="s">
        <v>140</v>
      </c>
      <c r="C39" s="28" t="s">
        <v>20</v>
      </c>
      <c r="D39" s="1">
        <v>1164.8</v>
      </c>
      <c r="E39" s="1">
        <v>386.1</v>
      </c>
      <c r="F39" s="1">
        <f t="shared" si="1"/>
        <v>33.147321428571431</v>
      </c>
      <c r="G39" s="27" t="s">
        <v>477</v>
      </c>
    </row>
    <row r="40" spans="1:8" ht="48" customHeight="1" x14ac:dyDescent="0.25">
      <c r="A40" s="152"/>
      <c r="B40" s="27" t="s">
        <v>141</v>
      </c>
      <c r="C40" s="28" t="s">
        <v>20</v>
      </c>
      <c r="D40" s="1">
        <v>200</v>
      </c>
      <c r="E40" s="1">
        <v>102.3</v>
      </c>
      <c r="F40" s="1">
        <f t="shared" si="1"/>
        <v>51.15</v>
      </c>
      <c r="G40" s="27" t="s">
        <v>478</v>
      </c>
    </row>
    <row r="41" spans="1:8" ht="65.25" customHeight="1" x14ac:dyDescent="0.25">
      <c r="A41" s="152"/>
      <c r="B41" s="27" t="s">
        <v>150</v>
      </c>
      <c r="C41" s="28" t="s">
        <v>20</v>
      </c>
      <c r="D41" s="16">
        <v>60</v>
      </c>
      <c r="E41" s="16">
        <v>25</v>
      </c>
      <c r="F41" s="1">
        <f>E37/D37*100</f>
        <v>50</v>
      </c>
      <c r="G41" s="27" t="s">
        <v>479</v>
      </c>
    </row>
    <row r="42" spans="1:8" s="92" customFormat="1" ht="48.75" customHeight="1" x14ac:dyDescent="0.25">
      <c r="A42" s="142"/>
      <c r="B42" s="90" t="s">
        <v>160</v>
      </c>
      <c r="C42" s="80" t="s">
        <v>20</v>
      </c>
      <c r="D42" s="78">
        <v>700</v>
      </c>
      <c r="E42" s="78">
        <v>0</v>
      </c>
      <c r="F42" s="78">
        <v>0</v>
      </c>
      <c r="G42" s="90"/>
      <c r="H42" s="91"/>
    </row>
    <row r="43" spans="1:8" ht="132" customHeight="1" x14ac:dyDescent="0.25">
      <c r="A43" s="161" t="s">
        <v>33</v>
      </c>
      <c r="B43" s="27" t="s">
        <v>80</v>
      </c>
      <c r="C43" s="28" t="s">
        <v>20</v>
      </c>
      <c r="D43" s="1">
        <v>10440.200000000001</v>
      </c>
      <c r="E43" s="1">
        <v>4248.3999999999996</v>
      </c>
      <c r="F43" s="1">
        <f t="shared" si="1"/>
        <v>40.692707036263663</v>
      </c>
      <c r="G43" s="27" t="s">
        <v>480</v>
      </c>
    </row>
    <row r="44" spans="1:8" ht="39" customHeight="1" x14ac:dyDescent="0.25">
      <c r="A44" s="161"/>
      <c r="B44" s="27" t="s">
        <v>81</v>
      </c>
      <c r="C44" s="28" t="s">
        <v>20</v>
      </c>
      <c r="D44" s="1">
        <v>112.3</v>
      </c>
      <c r="E44" s="1">
        <v>49.5</v>
      </c>
      <c r="F44" s="1">
        <f t="shared" si="1"/>
        <v>44.078361531611755</v>
      </c>
      <c r="G44" s="27" t="s">
        <v>481</v>
      </c>
    </row>
    <row r="45" spans="1:8" ht="51" customHeight="1" x14ac:dyDescent="0.25">
      <c r="A45" s="161"/>
      <c r="B45" s="27" t="s">
        <v>82</v>
      </c>
      <c r="C45" s="28" t="s">
        <v>20</v>
      </c>
      <c r="D45" s="1">
        <v>142.69999999999999</v>
      </c>
      <c r="E45" s="1">
        <v>102.5</v>
      </c>
      <c r="F45" s="1">
        <f t="shared" si="1"/>
        <v>71.829011913104424</v>
      </c>
      <c r="G45" s="27" t="s">
        <v>482</v>
      </c>
    </row>
    <row r="46" spans="1:8" ht="52.5" customHeight="1" x14ac:dyDescent="0.25">
      <c r="A46" s="161"/>
      <c r="B46" s="27" t="s">
        <v>83</v>
      </c>
      <c r="C46" s="28" t="s">
        <v>20</v>
      </c>
      <c r="D46" s="1">
        <v>604</v>
      </c>
      <c r="E46" s="1">
        <v>212</v>
      </c>
      <c r="F46" s="1">
        <f t="shared" si="1"/>
        <v>35.099337748344375</v>
      </c>
      <c r="G46" s="27" t="s">
        <v>483</v>
      </c>
    </row>
    <row r="47" spans="1:8" ht="52.5" customHeight="1" x14ac:dyDescent="0.25">
      <c r="A47" s="161"/>
      <c r="B47" s="27" t="s">
        <v>88</v>
      </c>
      <c r="C47" s="28" t="s">
        <v>20</v>
      </c>
      <c r="D47" s="1">
        <v>400</v>
      </c>
      <c r="E47" s="1">
        <v>200</v>
      </c>
      <c r="F47" s="1">
        <f t="shared" si="1"/>
        <v>50</v>
      </c>
      <c r="G47" s="27" t="s">
        <v>358</v>
      </c>
    </row>
    <row r="48" spans="1:8" ht="51.75" customHeight="1" x14ac:dyDescent="0.25">
      <c r="A48" s="161"/>
      <c r="B48" s="27" t="s">
        <v>90</v>
      </c>
      <c r="C48" s="28" t="s">
        <v>20</v>
      </c>
      <c r="D48" s="1">
        <v>108</v>
      </c>
      <c r="E48" s="1">
        <v>45</v>
      </c>
      <c r="F48" s="1">
        <f t="shared" si="1"/>
        <v>41.666666666666671</v>
      </c>
      <c r="G48" s="27" t="s">
        <v>357</v>
      </c>
    </row>
    <row r="49" spans="1:8" ht="50.25" customHeight="1" x14ac:dyDescent="0.25">
      <c r="A49" s="161" t="s">
        <v>34</v>
      </c>
      <c r="B49" s="27" t="s">
        <v>312</v>
      </c>
      <c r="C49" s="28" t="s">
        <v>20</v>
      </c>
      <c r="D49" s="1">
        <v>6796.5</v>
      </c>
      <c r="E49" s="1">
        <v>2986.2</v>
      </c>
      <c r="F49" s="1">
        <f t="shared" si="1"/>
        <v>43.93732067976164</v>
      </c>
      <c r="G49" s="27" t="s">
        <v>356</v>
      </c>
    </row>
    <row r="50" spans="1:8" ht="147" customHeight="1" x14ac:dyDescent="0.25">
      <c r="A50" s="161"/>
      <c r="B50" s="27" t="s">
        <v>313</v>
      </c>
      <c r="C50" s="28" t="s">
        <v>20</v>
      </c>
      <c r="D50" s="1">
        <v>9981.4775199999985</v>
      </c>
      <c r="E50" s="1">
        <v>4077.5</v>
      </c>
      <c r="F50" s="1">
        <f t="shared" si="1"/>
        <v>40.850665563588834</v>
      </c>
      <c r="G50" s="27" t="s">
        <v>355</v>
      </c>
    </row>
    <row r="51" spans="1:8" ht="123.75" customHeight="1" x14ac:dyDescent="0.25">
      <c r="A51" s="161"/>
      <c r="B51" s="27" t="s">
        <v>314</v>
      </c>
      <c r="C51" s="28" t="s">
        <v>20</v>
      </c>
      <c r="D51" s="1">
        <v>1042.5</v>
      </c>
      <c r="E51" s="1">
        <v>618.1</v>
      </c>
      <c r="F51" s="1">
        <f t="shared" si="1"/>
        <v>59.290167865707431</v>
      </c>
      <c r="G51" s="27" t="s">
        <v>354</v>
      </c>
    </row>
    <row r="52" spans="1:8" ht="135" customHeight="1" x14ac:dyDescent="0.25">
      <c r="A52" s="161"/>
      <c r="B52" s="27" t="s">
        <v>315</v>
      </c>
      <c r="C52" s="28" t="s">
        <v>20</v>
      </c>
      <c r="D52" s="1">
        <v>1128.0999999999999</v>
      </c>
      <c r="E52" s="1">
        <v>424</v>
      </c>
      <c r="F52" s="1">
        <f t="shared" si="1"/>
        <v>37.58532045031469</v>
      </c>
      <c r="G52" s="27" t="s">
        <v>353</v>
      </c>
    </row>
    <row r="53" spans="1:8" ht="47.25" customHeight="1" x14ac:dyDescent="0.25">
      <c r="A53" s="161"/>
      <c r="B53" s="27" t="s">
        <v>316</v>
      </c>
      <c r="C53" s="28" t="s">
        <v>20</v>
      </c>
      <c r="D53" s="1">
        <v>60</v>
      </c>
      <c r="E53" s="1">
        <v>35.9</v>
      </c>
      <c r="F53" s="1">
        <f t="shared" si="1"/>
        <v>59.833333333333329</v>
      </c>
      <c r="G53" s="27" t="s">
        <v>359</v>
      </c>
    </row>
    <row r="54" spans="1:8" ht="51.75" customHeight="1" x14ac:dyDescent="0.25">
      <c r="A54" s="161"/>
      <c r="B54" s="27" t="s">
        <v>328</v>
      </c>
      <c r="C54" s="28" t="s">
        <v>20</v>
      </c>
      <c r="D54" s="1">
        <v>284.8</v>
      </c>
      <c r="E54" s="1">
        <v>118.6</v>
      </c>
      <c r="F54" s="1">
        <f t="shared" si="1"/>
        <v>41.643258426966291</v>
      </c>
      <c r="G54" s="27" t="s">
        <v>484</v>
      </c>
    </row>
    <row r="55" spans="1:8" ht="133.5" customHeight="1" x14ac:dyDescent="0.25">
      <c r="A55" s="161" t="s">
        <v>35</v>
      </c>
      <c r="B55" s="27" t="s">
        <v>295</v>
      </c>
      <c r="C55" s="28" t="s">
        <v>20</v>
      </c>
      <c r="D55" s="1">
        <v>25531.599999999999</v>
      </c>
      <c r="E55" s="1">
        <v>10727.9</v>
      </c>
      <c r="F55" s="1">
        <f t="shared" si="1"/>
        <v>42.018126556894202</v>
      </c>
      <c r="G55" s="27" t="s">
        <v>485</v>
      </c>
    </row>
    <row r="56" spans="1:8" ht="199.5" customHeight="1" x14ac:dyDescent="0.25">
      <c r="A56" s="161"/>
      <c r="B56" s="27" t="s">
        <v>298</v>
      </c>
      <c r="C56" s="28" t="s">
        <v>20</v>
      </c>
      <c r="D56" s="93">
        <v>509.5</v>
      </c>
      <c r="E56" s="1">
        <v>250.2</v>
      </c>
      <c r="F56" s="1">
        <f t="shared" si="1"/>
        <v>49.106967615309124</v>
      </c>
      <c r="G56" s="27" t="s">
        <v>486</v>
      </c>
    </row>
    <row r="57" spans="1:8" ht="33.75" customHeight="1" x14ac:dyDescent="0.25">
      <c r="A57" s="161"/>
      <c r="B57" s="27" t="s">
        <v>299</v>
      </c>
      <c r="C57" s="28" t="s">
        <v>20</v>
      </c>
      <c r="D57" s="1">
        <v>100</v>
      </c>
      <c r="E57" s="1">
        <v>0</v>
      </c>
      <c r="F57" s="1">
        <f t="shared" si="1"/>
        <v>0</v>
      </c>
      <c r="G57" s="27"/>
    </row>
    <row r="58" spans="1:8" ht="34.5" customHeight="1" x14ac:dyDescent="0.25">
      <c r="A58" s="161"/>
      <c r="B58" s="27" t="s">
        <v>296</v>
      </c>
      <c r="C58" s="28" t="s">
        <v>20</v>
      </c>
      <c r="D58" s="1">
        <v>1000</v>
      </c>
      <c r="E58" s="1">
        <v>112.7</v>
      </c>
      <c r="F58" s="1">
        <f t="shared" si="1"/>
        <v>11.270000000000001</v>
      </c>
      <c r="G58" s="27" t="s">
        <v>429</v>
      </c>
    </row>
    <row r="59" spans="1:8" ht="33" customHeight="1" x14ac:dyDescent="0.25">
      <c r="A59" s="161"/>
      <c r="B59" s="27" t="s">
        <v>185</v>
      </c>
      <c r="C59" s="28" t="s">
        <v>20</v>
      </c>
      <c r="D59" s="1">
        <v>50</v>
      </c>
      <c r="E59" s="1">
        <v>10</v>
      </c>
      <c r="F59" s="1">
        <f t="shared" si="1"/>
        <v>20</v>
      </c>
      <c r="G59" s="27" t="s">
        <v>487</v>
      </c>
    </row>
    <row r="60" spans="1:8" ht="48.75" customHeight="1" x14ac:dyDescent="0.25">
      <c r="A60" s="161"/>
      <c r="B60" s="27" t="s">
        <v>334</v>
      </c>
      <c r="C60" s="28" t="s">
        <v>20</v>
      </c>
      <c r="D60" s="1">
        <v>205.4</v>
      </c>
      <c r="E60" s="1">
        <v>74.400000000000006</v>
      </c>
      <c r="F60" s="1">
        <f t="shared" si="1"/>
        <v>36.222005842259009</v>
      </c>
      <c r="G60" s="27" t="s">
        <v>488</v>
      </c>
    </row>
    <row r="61" spans="1:8" ht="104.25" customHeight="1" x14ac:dyDescent="0.25">
      <c r="A61" s="161" t="s">
        <v>36</v>
      </c>
      <c r="B61" s="27" t="s">
        <v>95</v>
      </c>
      <c r="C61" s="28" t="s">
        <v>20</v>
      </c>
      <c r="D61" s="1">
        <v>999.5</v>
      </c>
      <c r="E61" s="1">
        <v>461.7</v>
      </c>
      <c r="F61" s="1">
        <f t="shared" si="1"/>
        <v>46.193096548274134</v>
      </c>
      <c r="G61" s="90" t="s">
        <v>435</v>
      </c>
    </row>
    <row r="62" spans="1:8" ht="132" customHeight="1" x14ac:dyDescent="0.25">
      <c r="A62" s="161"/>
      <c r="B62" s="27" t="s">
        <v>96</v>
      </c>
      <c r="C62" s="28" t="s">
        <v>20</v>
      </c>
      <c r="D62" s="1">
        <v>97768.6</v>
      </c>
      <c r="E62" s="1">
        <v>44940.56</v>
      </c>
      <c r="F62" s="1">
        <f t="shared" si="1"/>
        <v>45.966250923098009</v>
      </c>
      <c r="G62" s="27" t="s">
        <v>436</v>
      </c>
      <c r="H62" s="23">
        <f>3593.2+732+207.2</f>
        <v>4532.3999999999996</v>
      </c>
    </row>
    <row r="63" spans="1:8" ht="48.75" customHeight="1" x14ac:dyDescent="0.25">
      <c r="A63" s="161"/>
      <c r="B63" s="27" t="s">
        <v>97</v>
      </c>
      <c r="C63" s="28" t="s">
        <v>20</v>
      </c>
      <c r="D63" s="1">
        <v>1771.3</v>
      </c>
      <c r="E63" s="1">
        <v>650.6</v>
      </c>
      <c r="F63" s="1">
        <f t="shared" si="1"/>
        <v>36.730085248122855</v>
      </c>
      <c r="G63" s="90" t="s">
        <v>437</v>
      </c>
    </row>
    <row r="64" spans="1:8" ht="131.25" customHeight="1" x14ac:dyDescent="0.25">
      <c r="A64" s="161"/>
      <c r="B64" s="27" t="s">
        <v>98</v>
      </c>
      <c r="C64" s="28" t="s">
        <v>20</v>
      </c>
      <c r="D64" s="1">
        <v>1428.1</v>
      </c>
      <c r="E64" s="1">
        <v>964.6</v>
      </c>
      <c r="F64" s="1">
        <f t="shared" si="1"/>
        <v>67.544289615573149</v>
      </c>
      <c r="G64" s="90" t="s">
        <v>438</v>
      </c>
      <c r="H64" s="23">
        <f>5.5+6.9+68.8</f>
        <v>81.2</v>
      </c>
    </row>
    <row r="65" spans="1:8" ht="71.25" customHeight="1" x14ac:dyDescent="0.25">
      <c r="A65" s="161"/>
      <c r="B65" s="27" t="s">
        <v>99</v>
      </c>
      <c r="C65" s="28" t="s">
        <v>20</v>
      </c>
      <c r="D65" s="1">
        <v>1153.9000000000001</v>
      </c>
      <c r="E65" s="1">
        <v>516</v>
      </c>
      <c r="F65" s="1">
        <f t="shared" si="1"/>
        <v>44.717913164052341</v>
      </c>
      <c r="G65" s="27" t="s">
        <v>439</v>
      </c>
    </row>
    <row r="66" spans="1:8" ht="49.5" customHeight="1" x14ac:dyDescent="0.25">
      <c r="A66" s="161"/>
      <c r="B66" s="27" t="s">
        <v>192</v>
      </c>
      <c r="C66" s="28" t="s">
        <v>20</v>
      </c>
      <c r="D66" s="1">
        <v>22.9</v>
      </c>
      <c r="E66" s="1">
        <v>0</v>
      </c>
      <c r="F66" s="1">
        <f t="shared" si="1"/>
        <v>0</v>
      </c>
      <c r="G66" s="27"/>
    </row>
    <row r="67" spans="1:8" ht="51.75" customHeight="1" x14ac:dyDescent="0.25">
      <c r="A67" s="161"/>
      <c r="B67" s="27" t="s">
        <v>101</v>
      </c>
      <c r="C67" s="28" t="s">
        <v>20</v>
      </c>
      <c r="D67" s="1">
        <v>390.7</v>
      </c>
      <c r="E67" s="1">
        <v>157.9</v>
      </c>
      <c r="F67" s="1">
        <f t="shared" si="1"/>
        <v>40.414640389045303</v>
      </c>
      <c r="G67" s="27" t="s">
        <v>440</v>
      </c>
    </row>
    <row r="68" spans="1:8" ht="85.5" customHeight="1" x14ac:dyDescent="0.25">
      <c r="A68" s="161" t="s">
        <v>37</v>
      </c>
      <c r="B68" s="27" t="s">
        <v>193</v>
      </c>
      <c r="C68" s="28" t="s">
        <v>20</v>
      </c>
      <c r="D68" s="1">
        <v>7546.9</v>
      </c>
      <c r="E68" s="1">
        <v>3132</v>
      </c>
      <c r="F68" s="1">
        <f t="shared" si="1"/>
        <v>41.500483642290213</v>
      </c>
      <c r="G68" s="27" t="s">
        <v>489</v>
      </c>
    </row>
    <row r="69" spans="1:8" ht="36.75" customHeight="1" x14ac:dyDescent="0.25">
      <c r="A69" s="161"/>
      <c r="B69" s="27" t="s">
        <v>194</v>
      </c>
      <c r="C69" s="28" t="s">
        <v>20</v>
      </c>
      <c r="D69" s="1">
        <v>53.5</v>
      </c>
      <c r="E69" s="1">
        <v>53.1</v>
      </c>
      <c r="F69" s="1">
        <f t="shared" si="1"/>
        <v>99.252336448598129</v>
      </c>
      <c r="G69" s="90" t="s">
        <v>490</v>
      </c>
    </row>
    <row r="70" spans="1:8" ht="49.5" customHeight="1" x14ac:dyDescent="0.25">
      <c r="A70" s="161"/>
      <c r="B70" s="27" t="s">
        <v>196</v>
      </c>
      <c r="C70" s="28" t="s">
        <v>20</v>
      </c>
      <c r="D70" s="1">
        <v>97.5</v>
      </c>
      <c r="E70" s="1">
        <v>40.5</v>
      </c>
      <c r="F70" s="1">
        <f t="shared" si="1"/>
        <v>41.53846153846154</v>
      </c>
      <c r="G70" s="27" t="s">
        <v>491</v>
      </c>
    </row>
    <row r="71" spans="1:8" ht="92.25" customHeight="1" x14ac:dyDescent="0.25">
      <c r="A71" s="161"/>
      <c r="B71" s="27" t="s">
        <v>287</v>
      </c>
      <c r="C71" s="28" t="s">
        <v>20</v>
      </c>
      <c r="D71" s="1">
        <v>560</v>
      </c>
      <c r="E71" s="1">
        <v>391.3</v>
      </c>
      <c r="F71" s="1">
        <f t="shared" si="1"/>
        <v>69.875</v>
      </c>
      <c r="G71" s="27" t="s">
        <v>492</v>
      </c>
    </row>
    <row r="72" spans="1:8" ht="48.75" customHeight="1" x14ac:dyDescent="0.25">
      <c r="A72" s="161"/>
      <c r="B72" s="27" t="s">
        <v>288</v>
      </c>
      <c r="C72" s="28" t="s">
        <v>20</v>
      </c>
      <c r="D72" s="1">
        <v>13.1</v>
      </c>
      <c r="E72" s="1">
        <v>8.9</v>
      </c>
      <c r="F72" s="1">
        <f t="shared" si="1"/>
        <v>67.938931297709928</v>
      </c>
      <c r="G72" s="27" t="s">
        <v>493</v>
      </c>
    </row>
    <row r="73" spans="1:8" ht="48.75" customHeight="1" x14ac:dyDescent="0.25">
      <c r="A73" s="161"/>
      <c r="B73" s="27" t="s">
        <v>212</v>
      </c>
      <c r="C73" s="28" t="s">
        <v>20</v>
      </c>
      <c r="D73" s="1">
        <v>115.6</v>
      </c>
      <c r="E73" s="1">
        <v>115.6</v>
      </c>
      <c r="F73" s="1">
        <f t="shared" si="1"/>
        <v>100</v>
      </c>
      <c r="G73" s="27" t="s">
        <v>352</v>
      </c>
    </row>
    <row r="74" spans="1:8" ht="33.75" customHeight="1" x14ac:dyDescent="0.25">
      <c r="A74" s="161"/>
      <c r="B74" s="27" t="s">
        <v>213</v>
      </c>
      <c r="C74" s="28" t="s">
        <v>20</v>
      </c>
      <c r="D74" s="1">
        <v>30.1</v>
      </c>
      <c r="E74" s="1">
        <v>18.3</v>
      </c>
      <c r="F74" s="1">
        <f t="shared" si="1"/>
        <v>60.797342192691026</v>
      </c>
      <c r="G74" s="27" t="s">
        <v>214</v>
      </c>
    </row>
    <row r="75" spans="1:8" ht="76.5" customHeight="1" x14ac:dyDescent="0.25">
      <c r="A75" s="161"/>
      <c r="B75" s="27" t="s">
        <v>208</v>
      </c>
      <c r="C75" s="28" t="s">
        <v>20</v>
      </c>
      <c r="D75" s="1">
        <v>24</v>
      </c>
      <c r="E75" s="1">
        <v>12</v>
      </c>
      <c r="F75" s="1">
        <f t="shared" si="1"/>
        <v>50</v>
      </c>
      <c r="G75" s="27" t="s">
        <v>215</v>
      </c>
    </row>
    <row r="76" spans="1:8" s="9" customFormat="1" ht="34.5" customHeight="1" x14ac:dyDescent="0.25">
      <c r="A76" s="153" t="s">
        <v>92</v>
      </c>
      <c r="B76" s="153"/>
      <c r="C76" s="65" t="s">
        <v>120</v>
      </c>
      <c r="D76" s="8">
        <f>SUM(D6:D75)</f>
        <v>246791.77752000003</v>
      </c>
      <c r="E76" s="8">
        <f>SUM(E6:E75)</f>
        <v>110916.96000000002</v>
      </c>
      <c r="F76" s="8">
        <f>E76/D76*100</f>
        <v>44.943539494953924</v>
      </c>
      <c r="G76" s="168"/>
      <c r="H76" s="25"/>
    </row>
    <row r="77" spans="1:8" s="9" customFormat="1" ht="27.75" customHeight="1" x14ac:dyDescent="0.25">
      <c r="A77" s="153"/>
      <c r="B77" s="153"/>
      <c r="C77" s="65" t="s">
        <v>20</v>
      </c>
      <c r="D77" s="10">
        <f>D6+D7+D8+D9+D10+D11+D12+D13+D14+D15+D16+D17+D18+D19+D20+D21+D22+D23+D24+D25+D26+D27+D28+D29+D30+D31+D32+D33+D34+D35+D36+D37+D38+D39+D40+D41+D42+D43+D44+D45+D46+D47+D48+D49+D50+D51+D52+D53+D54+D55+D56+D57+D58+D59+D60+D61+D62+D63+D64+D65+D66+D67+D68+D69+D70+D71+D72+D73+D75+D74</f>
        <v>246791.77752000003</v>
      </c>
      <c r="E77" s="10">
        <f>E6+E7+E8+E9+E10+E11+E12+E13+E14+E15+E16+E17+E18+E19+E20+E21+E22+E23+E24+E25+E26+E27+E28+E29+E30+E31+E32+E33+E34+E35+E36+E37+E38+E39+E40+E41+E42+E43+E44+E45+E46+E47+E48+E49+E50+E51+E52+E53+E54+E55+E56+E57+E58+E59+E60+E61+E62+E63+E64+E65+E66+E67+E68+E69+E70+E71+E72+E73+E75+E74</f>
        <v>110916.96000000002</v>
      </c>
      <c r="F77" s="8">
        <f>E77/D77*100</f>
        <v>44.943539494953924</v>
      </c>
      <c r="G77" s="169"/>
      <c r="H77" s="25"/>
    </row>
    <row r="78" spans="1:8" s="9" customFormat="1" ht="22.5" customHeight="1" x14ac:dyDescent="0.25">
      <c r="A78" s="162" t="s">
        <v>174</v>
      </c>
      <c r="B78" s="163"/>
      <c r="C78" s="163"/>
      <c r="D78" s="163"/>
      <c r="E78" s="163"/>
      <c r="F78" s="163"/>
      <c r="G78" s="164"/>
      <c r="H78" s="25"/>
    </row>
    <row r="79" spans="1:8" ht="52.5" customHeight="1" x14ac:dyDescent="0.25">
      <c r="A79" s="27" t="s">
        <v>26</v>
      </c>
      <c r="B79" s="27" t="s">
        <v>42</v>
      </c>
      <c r="C79" s="28" t="s">
        <v>20</v>
      </c>
      <c r="D79" s="1">
        <v>96</v>
      </c>
      <c r="E79" s="1">
        <v>24</v>
      </c>
      <c r="F79" s="1">
        <f t="shared" ref="F79:F86" si="3">E79/D79*100</f>
        <v>25</v>
      </c>
      <c r="G79" s="27" t="s">
        <v>494</v>
      </c>
    </row>
    <row r="80" spans="1:8" ht="54" customHeight="1" x14ac:dyDescent="0.25">
      <c r="A80" s="27" t="s">
        <v>32</v>
      </c>
      <c r="B80" s="27" t="s">
        <v>270</v>
      </c>
      <c r="C80" s="28" t="s">
        <v>20</v>
      </c>
      <c r="D80" s="1">
        <v>344.4</v>
      </c>
      <c r="E80" s="1">
        <v>136</v>
      </c>
      <c r="F80" s="1">
        <f t="shared" si="3"/>
        <v>39.488966318234617</v>
      </c>
      <c r="G80" s="27" t="s">
        <v>495</v>
      </c>
    </row>
    <row r="81" spans="1:8" ht="51" customHeight="1" x14ac:dyDescent="0.25">
      <c r="A81" s="27" t="s">
        <v>29</v>
      </c>
      <c r="B81" s="27" t="s">
        <v>250</v>
      </c>
      <c r="C81" s="28" t="s">
        <v>20</v>
      </c>
      <c r="D81" s="1">
        <v>124.2</v>
      </c>
      <c r="E81" s="1">
        <v>51.8</v>
      </c>
      <c r="F81" s="1">
        <f t="shared" si="3"/>
        <v>41.706924315619965</v>
      </c>
      <c r="G81" s="27" t="s">
        <v>496</v>
      </c>
    </row>
    <row r="82" spans="1:8" ht="53.25" customHeight="1" x14ac:dyDescent="0.25">
      <c r="A82" s="27" t="s">
        <v>30</v>
      </c>
      <c r="B82" s="27" t="s">
        <v>226</v>
      </c>
      <c r="C82" s="28" t="s">
        <v>20</v>
      </c>
      <c r="D82" s="1">
        <v>300</v>
      </c>
      <c r="E82" s="1">
        <v>125</v>
      </c>
      <c r="F82" s="1">
        <f t="shared" si="3"/>
        <v>41.666666666666671</v>
      </c>
      <c r="G82" s="27" t="s">
        <v>497</v>
      </c>
    </row>
    <row r="83" spans="1:8" ht="51" customHeight="1" x14ac:dyDescent="0.25">
      <c r="A83" s="27" t="s">
        <v>31</v>
      </c>
      <c r="B83" s="27" t="s">
        <v>139</v>
      </c>
      <c r="C83" s="28" t="s">
        <v>20</v>
      </c>
      <c r="D83" s="1">
        <v>180</v>
      </c>
      <c r="E83" s="1">
        <v>75</v>
      </c>
      <c r="F83" s="1">
        <f t="shared" si="3"/>
        <v>41.666666666666671</v>
      </c>
      <c r="G83" s="27" t="s">
        <v>498</v>
      </c>
    </row>
    <row r="84" spans="1:8" ht="47.25" customHeight="1" x14ac:dyDescent="0.25">
      <c r="A84" s="27" t="s">
        <v>35</v>
      </c>
      <c r="B84" s="27" t="s">
        <v>297</v>
      </c>
      <c r="C84" s="28" t="s">
        <v>20</v>
      </c>
      <c r="D84" s="1">
        <v>1004</v>
      </c>
      <c r="E84" s="1">
        <v>414</v>
      </c>
      <c r="F84" s="1">
        <f t="shared" si="3"/>
        <v>41.235059760956176</v>
      </c>
      <c r="G84" s="27" t="s">
        <v>499</v>
      </c>
    </row>
    <row r="85" spans="1:8" ht="48.75" customHeight="1" x14ac:dyDescent="0.25">
      <c r="A85" s="27" t="s">
        <v>36</v>
      </c>
      <c r="B85" s="27" t="s">
        <v>189</v>
      </c>
      <c r="C85" s="28" t="s">
        <v>20</v>
      </c>
      <c r="D85" s="1">
        <v>936</v>
      </c>
      <c r="E85" s="1">
        <v>366</v>
      </c>
      <c r="F85" s="1">
        <f t="shared" si="3"/>
        <v>39.102564102564102</v>
      </c>
      <c r="G85" s="27" t="s">
        <v>500</v>
      </c>
    </row>
    <row r="86" spans="1:8" ht="51.75" customHeight="1" x14ac:dyDescent="0.25">
      <c r="A86" s="27" t="s">
        <v>37</v>
      </c>
      <c r="B86" s="27" t="s">
        <v>195</v>
      </c>
      <c r="C86" s="28" t="s">
        <v>20</v>
      </c>
      <c r="D86" s="1">
        <v>240</v>
      </c>
      <c r="E86" s="1">
        <v>100</v>
      </c>
      <c r="F86" s="1">
        <f t="shared" si="3"/>
        <v>41.666666666666671</v>
      </c>
      <c r="G86" s="27" t="s">
        <v>501</v>
      </c>
    </row>
    <row r="87" spans="1:8" ht="35.25" customHeight="1" x14ac:dyDescent="0.25">
      <c r="A87" s="153" t="s">
        <v>92</v>
      </c>
      <c r="B87" s="153"/>
      <c r="C87" s="65" t="s">
        <v>120</v>
      </c>
      <c r="D87" s="8">
        <f>SUM(D79:D86)</f>
        <v>3224.6</v>
      </c>
      <c r="E87" s="8">
        <f>SUM(E79:E86)</f>
        <v>1291.8</v>
      </c>
      <c r="F87" s="8">
        <f>E87/D87*100</f>
        <v>40.060782732742048</v>
      </c>
      <c r="G87" s="141"/>
    </row>
    <row r="88" spans="1:8" ht="27.75" customHeight="1" x14ac:dyDescent="0.25">
      <c r="A88" s="153"/>
      <c r="B88" s="153"/>
      <c r="C88" s="65" t="s">
        <v>20</v>
      </c>
      <c r="D88" s="10">
        <f>D79+D80+D81+D82+D83+D84+D85+D86</f>
        <v>3224.6</v>
      </c>
      <c r="E88" s="10">
        <f>E79+E80+E81+E82+E83+E84+E85+E86</f>
        <v>1291.8</v>
      </c>
      <c r="F88" s="8">
        <f>E88/D88*100</f>
        <v>40.060782732742048</v>
      </c>
      <c r="G88" s="142"/>
    </row>
    <row r="89" spans="1:8" s="9" customFormat="1" ht="22.5" customHeight="1" x14ac:dyDescent="0.25">
      <c r="A89" s="162" t="s">
        <v>123</v>
      </c>
      <c r="B89" s="163"/>
      <c r="C89" s="163"/>
      <c r="D89" s="163"/>
      <c r="E89" s="163"/>
      <c r="F89" s="163"/>
      <c r="G89" s="164"/>
      <c r="H89" s="25"/>
    </row>
    <row r="90" spans="1:8" ht="33.75" customHeight="1" x14ac:dyDescent="0.25">
      <c r="A90" s="27" t="s">
        <v>26</v>
      </c>
      <c r="B90" s="27" t="s">
        <v>43</v>
      </c>
      <c r="C90" s="28" t="s">
        <v>20</v>
      </c>
      <c r="D90" s="1">
        <v>135</v>
      </c>
      <c r="E90" s="1">
        <v>42.8</v>
      </c>
      <c r="F90" s="1">
        <f t="shared" si="1"/>
        <v>31.703703703703702</v>
      </c>
      <c r="G90" s="27" t="s">
        <v>176</v>
      </c>
    </row>
    <row r="91" spans="1:8" ht="35.25" customHeight="1" x14ac:dyDescent="0.25">
      <c r="A91" s="27" t="s">
        <v>27</v>
      </c>
      <c r="B91" s="27" t="s">
        <v>177</v>
      </c>
      <c r="C91" s="28" t="s">
        <v>20</v>
      </c>
      <c r="D91" s="1">
        <v>85</v>
      </c>
      <c r="E91" s="1">
        <v>0</v>
      </c>
      <c r="F91" s="1">
        <f t="shared" si="1"/>
        <v>0</v>
      </c>
      <c r="G91" s="27"/>
    </row>
    <row r="92" spans="1:8" ht="35.25" customHeight="1" x14ac:dyDescent="0.25">
      <c r="A92" s="27" t="s">
        <v>28</v>
      </c>
      <c r="B92" s="27" t="s">
        <v>70</v>
      </c>
      <c r="C92" s="28" t="s">
        <v>20</v>
      </c>
      <c r="D92" s="1">
        <v>30</v>
      </c>
      <c r="E92" s="1">
        <v>8.9</v>
      </c>
      <c r="F92" s="1">
        <f t="shared" si="1"/>
        <v>29.666666666666668</v>
      </c>
      <c r="G92" s="27" t="s">
        <v>502</v>
      </c>
    </row>
    <row r="93" spans="1:8" ht="34.5" customHeight="1" x14ac:dyDescent="0.25">
      <c r="A93" s="27" t="s">
        <v>32</v>
      </c>
      <c r="B93" s="27" t="s">
        <v>274</v>
      </c>
      <c r="C93" s="28" t="s">
        <v>20</v>
      </c>
      <c r="D93" s="1">
        <v>350</v>
      </c>
      <c r="E93" s="78">
        <v>122.9</v>
      </c>
      <c r="F93" s="1">
        <f t="shared" si="1"/>
        <v>35.114285714285714</v>
      </c>
      <c r="G93" s="90" t="s">
        <v>503</v>
      </c>
    </row>
    <row r="94" spans="1:8" ht="65.25" customHeight="1" x14ac:dyDescent="0.25">
      <c r="A94" s="141" t="s">
        <v>29</v>
      </c>
      <c r="B94" s="27" t="s">
        <v>251</v>
      </c>
      <c r="C94" s="28" t="s">
        <v>20</v>
      </c>
      <c r="D94" s="1">
        <v>27</v>
      </c>
      <c r="E94" s="1">
        <v>20.2</v>
      </c>
      <c r="F94" s="1">
        <f t="shared" si="1"/>
        <v>74.81481481481481</v>
      </c>
      <c r="G94" s="90" t="s">
        <v>417</v>
      </c>
    </row>
    <row r="95" spans="1:8" s="92" customFormat="1" ht="33" customHeight="1" x14ac:dyDescent="0.25">
      <c r="A95" s="152"/>
      <c r="B95" s="90" t="s">
        <v>253</v>
      </c>
      <c r="C95" s="80" t="s">
        <v>20</v>
      </c>
      <c r="D95" s="78">
        <v>6.6</v>
      </c>
      <c r="E95" s="78">
        <v>0</v>
      </c>
      <c r="F95" s="78">
        <f t="shared" si="1"/>
        <v>0</v>
      </c>
      <c r="G95" s="90"/>
      <c r="H95" s="91"/>
    </row>
    <row r="96" spans="1:8" s="92" customFormat="1" ht="65.25" customHeight="1" x14ac:dyDescent="0.25">
      <c r="A96" s="142"/>
      <c r="B96" s="90" t="s">
        <v>252</v>
      </c>
      <c r="C96" s="80" t="s">
        <v>20</v>
      </c>
      <c r="D96" s="78">
        <v>3</v>
      </c>
      <c r="E96" s="78">
        <v>0</v>
      </c>
      <c r="F96" s="78">
        <v>0</v>
      </c>
      <c r="G96" s="90"/>
      <c r="H96" s="91"/>
    </row>
    <row r="97" spans="1:8" ht="53.25" customHeight="1" x14ac:dyDescent="0.25">
      <c r="A97" s="161" t="s">
        <v>30</v>
      </c>
      <c r="B97" s="27" t="s">
        <v>231</v>
      </c>
      <c r="C97" s="28" t="s">
        <v>20</v>
      </c>
      <c r="D97" s="1">
        <v>5.6</v>
      </c>
      <c r="E97" s="1">
        <v>0</v>
      </c>
      <c r="F97" s="1">
        <f t="shared" si="1"/>
        <v>0</v>
      </c>
      <c r="G97" s="27"/>
    </row>
    <row r="98" spans="1:8" ht="53.25" customHeight="1" x14ac:dyDescent="0.25">
      <c r="A98" s="161"/>
      <c r="B98" s="27" t="s">
        <v>232</v>
      </c>
      <c r="C98" s="28" t="s">
        <v>20</v>
      </c>
      <c r="D98" s="1">
        <v>57.4</v>
      </c>
      <c r="E98" s="1">
        <v>34.1</v>
      </c>
      <c r="F98" s="1">
        <f t="shared" si="1"/>
        <v>59.407665505226483</v>
      </c>
      <c r="G98" s="90" t="s">
        <v>504</v>
      </c>
    </row>
    <row r="99" spans="1:8" ht="48.75" customHeight="1" x14ac:dyDescent="0.25">
      <c r="A99" s="161"/>
      <c r="B99" s="27" t="s">
        <v>233</v>
      </c>
      <c r="C99" s="28" t="s">
        <v>20</v>
      </c>
      <c r="D99" s="1">
        <v>4.5</v>
      </c>
      <c r="E99" s="1">
        <v>0</v>
      </c>
      <c r="F99" s="1">
        <f t="shared" si="1"/>
        <v>0</v>
      </c>
      <c r="G99" s="27"/>
    </row>
    <row r="100" spans="1:8" ht="50.25" customHeight="1" x14ac:dyDescent="0.25">
      <c r="A100" s="161"/>
      <c r="B100" s="27" t="s">
        <v>234</v>
      </c>
      <c r="C100" s="28" t="s">
        <v>20</v>
      </c>
      <c r="D100" s="1">
        <v>3</v>
      </c>
      <c r="E100" s="1">
        <v>0</v>
      </c>
      <c r="F100" s="1">
        <f t="shared" si="1"/>
        <v>0</v>
      </c>
      <c r="G100" s="27"/>
    </row>
    <row r="101" spans="1:8" ht="32.25" customHeight="1" x14ac:dyDescent="0.25">
      <c r="A101" s="161" t="s">
        <v>31</v>
      </c>
      <c r="B101" s="27" t="s">
        <v>142</v>
      </c>
      <c r="C101" s="28" t="s">
        <v>20</v>
      </c>
      <c r="D101" s="1">
        <v>5</v>
      </c>
      <c r="E101" s="1">
        <v>0</v>
      </c>
      <c r="F101" s="1">
        <f t="shared" si="1"/>
        <v>0</v>
      </c>
      <c r="G101" s="27"/>
    </row>
    <row r="102" spans="1:8" ht="34.5" customHeight="1" x14ac:dyDescent="0.25">
      <c r="A102" s="161"/>
      <c r="B102" s="27" t="s">
        <v>143</v>
      </c>
      <c r="C102" s="28" t="s">
        <v>20</v>
      </c>
      <c r="D102" s="1">
        <v>50</v>
      </c>
      <c r="E102" s="1">
        <v>0</v>
      </c>
      <c r="F102" s="1">
        <f t="shared" si="1"/>
        <v>0</v>
      </c>
      <c r="G102" s="27"/>
    </row>
    <row r="103" spans="1:8" ht="51.75" customHeight="1" x14ac:dyDescent="0.25">
      <c r="A103" s="161"/>
      <c r="B103" s="27" t="s">
        <v>159</v>
      </c>
      <c r="C103" s="28" t="s">
        <v>20</v>
      </c>
      <c r="D103" s="1">
        <v>50</v>
      </c>
      <c r="E103" s="1">
        <v>3.7</v>
      </c>
      <c r="F103" s="1">
        <f t="shared" si="1"/>
        <v>7.4000000000000012</v>
      </c>
      <c r="G103" s="27" t="s">
        <v>505</v>
      </c>
    </row>
    <row r="104" spans="1:8" ht="37.5" customHeight="1" x14ac:dyDescent="0.25">
      <c r="A104" s="161" t="s">
        <v>33</v>
      </c>
      <c r="B104" s="27" t="s">
        <v>84</v>
      </c>
      <c r="C104" s="28" t="s">
        <v>20</v>
      </c>
      <c r="D104" s="1">
        <v>64</v>
      </c>
      <c r="E104" s="1">
        <v>0</v>
      </c>
      <c r="F104" s="1">
        <f t="shared" si="1"/>
        <v>0</v>
      </c>
      <c r="G104" s="27"/>
    </row>
    <row r="105" spans="1:8" ht="32.25" customHeight="1" x14ac:dyDescent="0.25">
      <c r="A105" s="161"/>
      <c r="B105" s="27" t="s">
        <v>122</v>
      </c>
      <c r="C105" s="28" t="s">
        <v>20</v>
      </c>
      <c r="D105" s="1">
        <v>5.3</v>
      </c>
      <c r="E105" s="1">
        <v>5.3</v>
      </c>
      <c r="F105" s="1">
        <f t="shared" ref="F105" si="4">E105/D105*100</f>
        <v>100</v>
      </c>
      <c r="G105" s="27" t="s">
        <v>506</v>
      </c>
    </row>
    <row r="106" spans="1:8" ht="55.5" customHeight="1" x14ac:dyDescent="0.25">
      <c r="A106" s="161" t="s">
        <v>34</v>
      </c>
      <c r="B106" s="27" t="s">
        <v>318</v>
      </c>
      <c r="C106" s="28" t="s">
        <v>20</v>
      </c>
      <c r="D106" s="1">
        <v>219.9</v>
      </c>
      <c r="E106" s="1">
        <v>81</v>
      </c>
      <c r="F106" s="1">
        <f t="shared" si="1"/>
        <v>36.834924965893592</v>
      </c>
      <c r="G106" s="27" t="s">
        <v>507</v>
      </c>
    </row>
    <row r="107" spans="1:8" ht="33.75" customHeight="1" x14ac:dyDescent="0.25">
      <c r="A107" s="161"/>
      <c r="B107" s="27" t="s">
        <v>319</v>
      </c>
      <c r="C107" s="28" t="s">
        <v>20</v>
      </c>
      <c r="D107" s="1">
        <v>15</v>
      </c>
      <c r="E107" s="1">
        <v>0</v>
      </c>
      <c r="F107" s="1">
        <f t="shared" si="1"/>
        <v>0</v>
      </c>
      <c r="G107" s="27"/>
    </row>
    <row r="108" spans="1:8" ht="96.75" customHeight="1" x14ac:dyDescent="0.25">
      <c r="A108" s="161" t="s">
        <v>35</v>
      </c>
      <c r="B108" s="27" t="s">
        <v>300</v>
      </c>
      <c r="C108" s="28" t="s">
        <v>20</v>
      </c>
      <c r="D108" s="1">
        <v>1250</v>
      </c>
      <c r="E108" s="1">
        <v>331.6</v>
      </c>
      <c r="F108" s="1">
        <f t="shared" si="1"/>
        <v>26.528000000000002</v>
      </c>
      <c r="G108" s="94" t="s">
        <v>581</v>
      </c>
    </row>
    <row r="109" spans="1:8" s="92" customFormat="1" ht="33" customHeight="1" x14ac:dyDescent="0.25">
      <c r="A109" s="161"/>
      <c r="B109" s="90" t="s">
        <v>182</v>
      </c>
      <c r="C109" s="80" t="s">
        <v>20</v>
      </c>
      <c r="D109" s="78">
        <v>10</v>
      </c>
      <c r="E109" s="78">
        <v>0</v>
      </c>
      <c r="F109" s="78">
        <f t="shared" si="1"/>
        <v>0</v>
      </c>
      <c r="G109" s="90"/>
      <c r="H109" s="91"/>
    </row>
    <row r="110" spans="1:8" ht="31.5" customHeight="1" x14ac:dyDescent="0.25">
      <c r="A110" s="161"/>
      <c r="B110" s="27" t="s">
        <v>301</v>
      </c>
      <c r="C110" s="28" t="s">
        <v>20</v>
      </c>
      <c r="D110" s="1">
        <v>40</v>
      </c>
      <c r="E110" s="1">
        <v>0</v>
      </c>
      <c r="F110" s="1">
        <f t="shared" si="1"/>
        <v>0</v>
      </c>
      <c r="G110" s="27"/>
    </row>
    <row r="111" spans="1:8" ht="30.75" customHeight="1" x14ac:dyDescent="0.25">
      <c r="A111" s="141" t="s">
        <v>36</v>
      </c>
      <c r="B111" s="27" t="s">
        <v>100</v>
      </c>
      <c r="C111" s="28" t="s">
        <v>20</v>
      </c>
      <c r="D111" s="1">
        <v>100</v>
      </c>
      <c r="E111" s="1">
        <v>28.5</v>
      </c>
      <c r="F111" s="1">
        <f t="shared" si="1"/>
        <v>28.499999999999996</v>
      </c>
      <c r="G111" s="27" t="s">
        <v>508</v>
      </c>
    </row>
    <row r="112" spans="1:8" ht="45.75" customHeight="1" x14ac:dyDescent="0.25">
      <c r="A112" s="152"/>
      <c r="B112" s="27" t="s">
        <v>451</v>
      </c>
      <c r="C112" s="28" t="s">
        <v>20</v>
      </c>
      <c r="D112" s="1">
        <v>6800</v>
      </c>
      <c r="E112" s="1">
        <v>0</v>
      </c>
      <c r="F112" s="1">
        <f t="shared" ref="F112" si="5">E112/D112*100</f>
        <v>0</v>
      </c>
      <c r="G112" s="27"/>
    </row>
    <row r="113" spans="1:8" ht="51.75" customHeight="1" x14ac:dyDescent="0.25">
      <c r="A113" s="152"/>
      <c r="B113" s="27" t="s">
        <v>102</v>
      </c>
      <c r="C113" s="28" t="s">
        <v>20</v>
      </c>
      <c r="D113" s="1">
        <v>12.2</v>
      </c>
      <c r="E113" s="1">
        <v>0</v>
      </c>
      <c r="F113" s="1">
        <f t="shared" si="1"/>
        <v>0</v>
      </c>
      <c r="G113" s="27"/>
    </row>
    <row r="114" spans="1:8" ht="34.5" customHeight="1" x14ac:dyDescent="0.25">
      <c r="A114" s="152"/>
      <c r="B114" s="27" t="s">
        <v>103</v>
      </c>
      <c r="C114" s="28" t="s">
        <v>20</v>
      </c>
      <c r="D114" s="1">
        <v>73.599999999999994</v>
      </c>
      <c r="E114" s="1">
        <v>23</v>
      </c>
      <c r="F114" s="1">
        <f t="shared" si="1"/>
        <v>31.25</v>
      </c>
      <c r="G114" s="27" t="s">
        <v>441</v>
      </c>
    </row>
    <row r="115" spans="1:8" ht="47.25" customHeight="1" x14ac:dyDescent="0.25">
      <c r="A115" s="161" t="s">
        <v>37</v>
      </c>
      <c r="B115" s="27" t="s">
        <v>197</v>
      </c>
      <c r="C115" s="28" t="s">
        <v>20</v>
      </c>
      <c r="D115" s="1">
        <v>60</v>
      </c>
      <c r="E115" s="1">
        <v>0</v>
      </c>
      <c r="F115" s="1">
        <f t="shared" si="1"/>
        <v>0</v>
      </c>
      <c r="G115" s="27"/>
    </row>
    <row r="116" spans="1:8" ht="49.5" customHeight="1" x14ac:dyDescent="0.25">
      <c r="A116" s="161"/>
      <c r="B116" s="27" t="s">
        <v>198</v>
      </c>
      <c r="C116" s="28" t="s">
        <v>20</v>
      </c>
      <c r="D116" s="1">
        <v>48.6</v>
      </c>
      <c r="E116" s="1">
        <v>29.9</v>
      </c>
      <c r="F116" s="1">
        <f t="shared" si="1"/>
        <v>61.522633744855959</v>
      </c>
      <c r="G116" s="27" t="s">
        <v>509</v>
      </c>
    </row>
    <row r="117" spans="1:8" ht="51" customHeight="1" x14ac:dyDescent="0.25">
      <c r="A117" s="161"/>
      <c r="B117" s="27" t="s">
        <v>199</v>
      </c>
      <c r="C117" s="28" t="s">
        <v>20</v>
      </c>
      <c r="D117" s="1">
        <v>3.2</v>
      </c>
      <c r="E117" s="1">
        <v>0</v>
      </c>
      <c r="F117" s="1">
        <f t="shared" si="1"/>
        <v>0</v>
      </c>
      <c r="G117" s="27"/>
    </row>
    <row r="118" spans="1:8" ht="33.75" customHeight="1" x14ac:dyDescent="0.25">
      <c r="A118" s="153" t="s">
        <v>92</v>
      </c>
      <c r="B118" s="153"/>
      <c r="C118" s="65" t="s">
        <v>120</v>
      </c>
      <c r="D118" s="8">
        <f>SUM(D90:D117)</f>
        <v>9513.9000000000015</v>
      </c>
      <c r="E118" s="8">
        <f>SUM(E90:E117)</f>
        <v>731.9</v>
      </c>
      <c r="F118" s="8">
        <f>E118/D118*100</f>
        <v>7.6929545191772029</v>
      </c>
      <c r="G118" s="151"/>
    </row>
    <row r="119" spans="1:8" ht="26.25" customHeight="1" x14ac:dyDescent="0.25">
      <c r="A119" s="153"/>
      <c r="B119" s="153"/>
      <c r="C119" s="65" t="s">
        <v>20</v>
      </c>
      <c r="D119" s="10">
        <f>D90+D91+D92+D93+D94+D95+D96+D97+D98+D99+D100+D101+D102+D103+D104+D105+D106+D107+D108+D109+D110+D111+D112+D113+D114+D115+D116+D117</f>
        <v>9513.9000000000015</v>
      </c>
      <c r="E119" s="10">
        <f>E90+E91+E92+E93+E94+E95+E96+E97+E98+E99+E100+E101+E102+E103+E104+E105+E106+E107+E108+E109+E110+E111+E112+E113+E114+E115+E116+E117</f>
        <v>731.9</v>
      </c>
      <c r="F119" s="8">
        <f>E119/D119*100</f>
        <v>7.6929545191772029</v>
      </c>
      <c r="G119" s="142"/>
    </row>
    <row r="120" spans="1:8" s="9" customFormat="1" ht="24" customHeight="1" x14ac:dyDescent="0.25">
      <c r="A120" s="148" t="s">
        <v>38</v>
      </c>
      <c r="B120" s="149"/>
      <c r="C120" s="149"/>
      <c r="D120" s="149"/>
      <c r="E120" s="149"/>
      <c r="F120" s="149"/>
      <c r="G120" s="150"/>
      <c r="H120" s="25"/>
    </row>
    <row r="121" spans="1:8" s="92" customFormat="1" ht="36" customHeight="1" x14ac:dyDescent="0.25">
      <c r="A121" s="90" t="s">
        <v>32</v>
      </c>
      <c r="B121" s="90" t="s">
        <v>278</v>
      </c>
      <c r="C121" s="80" t="s">
        <v>20</v>
      </c>
      <c r="D121" s="78">
        <v>200</v>
      </c>
      <c r="E121" s="78">
        <v>72.900000000000006</v>
      </c>
      <c r="F121" s="78">
        <f t="shared" si="1"/>
        <v>36.450000000000003</v>
      </c>
      <c r="G121" s="90" t="s">
        <v>510</v>
      </c>
      <c r="H121" s="91"/>
    </row>
    <row r="122" spans="1:8" ht="36" customHeight="1" x14ac:dyDescent="0.25">
      <c r="A122" s="27" t="s">
        <v>29</v>
      </c>
      <c r="B122" s="27" t="s">
        <v>256</v>
      </c>
      <c r="C122" s="28" t="s">
        <v>20</v>
      </c>
      <c r="D122" s="1">
        <v>50</v>
      </c>
      <c r="E122" s="1">
        <v>0</v>
      </c>
      <c r="F122" s="1">
        <f t="shared" si="1"/>
        <v>0</v>
      </c>
      <c r="G122" s="27"/>
    </row>
    <row r="123" spans="1:8" ht="66" customHeight="1" x14ac:dyDescent="0.25">
      <c r="A123" s="27" t="s">
        <v>30</v>
      </c>
      <c r="B123" s="27" t="s">
        <v>227</v>
      </c>
      <c r="C123" s="28" t="s">
        <v>20</v>
      </c>
      <c r="D123" s="1">
        <v>450.9</v>
      </c>
      <c r="E123" s="1">
        <v>214.2</v>
      </c>
      <c r="F123" s="1">
        <f t="shared" si="1"/>
        <v>47.504990019960083</v>
      </c>
      <c r="G123" s="90" t="s">
        <v>511</v>
      </c>
    </row>
    <row r="124" spans="1:8" s="92" customFormat="1" ht="46.5" customHeight="1" x14ac:dyDescent="0.25">
      <c r="A124" s="90" t="s">
        <v>31</v>
      </c>
      <c r="B124" s="90" t="s">
        <v>180</v>
      </c>
      <c r="C124" s="80" t="s">
        <v>20</v>
      </c>
      <c r="D124" s="78">
        <v>400</v>
      </c>
      <c r="E124" s="78">
        <v>0</v>
      </c>
      <c r="F124" s="78">
        <f t="shared" si="1"/>
        <v>0</v>
      </c>
      <c r="G124" s="95"/>
      <c r="H124" s="91"/>
    </row>
    <row r="125" spans="1:8" ht="49.5" customHeight="1" x14ac:dyDescent="0.25">
      <c r="A125" s="27" t="s">
        <v>34</v>
      </c>
      <c r="B125" s="27" t="s">
        <v>321</v>
      </c>
      <c r="C125" s="28" t="s">
        <v>20</v>
      </c>
      <c r="D125" s="1">
        <v>50</v>
      </c>
      <c r="E125" s="1">
        <v>14.6</v>
      </c>
      <c r="F125" s="1">
        <v>0</v>
      </c>
      <c r="G125" s="27" t="s">
        <v>181</v>
      </c>
    </row>
    <row r="126" spans="1:8" ht="98.25" customHeight="1" x14ac:dyDescent="0.25">
      <c r="A126" s="27" t="s">
        <v>35</v>
      </c>
      <c r="B126" s="27" t="s">
        <v>188</v>
      </c>
      <c r="C126" s="28" t="s">
        <v>20</v>
      </c>
      <c r="D126" s="1">
        <v>1000</v>
      </c>
      <c r="E126" s="1">
        <v>179</v>
      </c>
      <c r="F126" s="1">
        <f t="shared" si="1"/>
        <v>17.899999999999999</v>
      </c>
      <c r="G126" s="94" t="s">
        <v>512</v>
      </c>
    </row>
    <row r="127" spans="1:8" ht="265.5" customHeight="1" x14ac:dyDescent="0.25">
      <c r="A127" s="141" t="s">
        <v>36</v>
      </c>
      <c r="B127" s="27" t="s">
        <v>94</v>
      </c>
      <c r="C127" s="28" t="s">
        <v>20</v>
      </c>
      <c r="D127" s="1">
        <v>1016.2</v>
      </c>
      <c r="E127" s="1">
        <v>373.4</v>
      </c>
      <c r="F127" s="1">
        <f t="shared" si="1"/>
        <v>36.744735288329068</v>
      </c>
      <c r="G127" s="27" t="s">
        <v>434</v>
      </c>
    </row>
    <row r="128" spans="1:8" ht="33" customHeight="1" x14ac:dyDescent="0.25">
      <c r="A128" s="152"/>
      <c r="B128" s="27" t="s">
        <v>190</v>
      </c>
      <c r="C128" s="28" t="s">
        <v>20</v>
      </c>
      <c r="D128" s="78">
        <v>1757.1</v>
      </c>
      <c r="E128" s="1">
        <v>0</v>
      </c>
      <c r="F128" s="1">
        <f t="shared" si="1"/>
        <v>0</v>
      </c>
      <c r="G128" s="27"/>
    </row>
    <row r="129" spans="1:8" ht="194.25" customHeight="1" x14ac:dyDescent="0.25">
      <c r="A129" s="152"/>
      <c r="B129" s="27" t="s">
        <v>191</v>
      </c>
      <c r="C129" s="28" t="s">
        <v>20</v>
      </c>
      <c r="D129" s="78">
        <v>510.5</v>
      </c>
      <c r="E129" s="1">
        <v>106.6</v>
      </c>
      <c r="F129" s="1">
        <f t="shared" si="1"/>
        <v>20.881488736532809</v>
      </c>
      <c r="G129" s="90" t="s">
        <v>442</v>
      </c>
    </row>
    <row r="130" spans="1:8" s="92" customFormat="1" ht="49.5" customHeight="1" x14ac:dyDescent="0.25">
      <c r="A130" s="142"/>
      <c r="B130" s="90" t="s">
        <v>161</v>
      </c>
      <c r="C130" s="80" t="s">
        <v>20</v>
      </c>
      <c r="D130" s="78">
        <v>375</v>
      </c>
      <c r="E130" s="78">
        <v>0</v>
      </c>
      <c r="F130" s="78">
        <f t="shared" ref="F130" si="6">E130/D130*100</f>
        <v>0</v>
      </c>
      <c r="G130" s="96"/>
      <c r="H130" s="91"/>
    </row>
    <row r="131" spans="1:8" ht="32.25" customHeight="1" x14ac:dyDescent="0.25">
      <c r="A131" s="153" t="s">
        <v>92</v>
      </c>
      <c r="B131" s="153"/>
      <c r="C131" s="65" t="s">
        <v>120</v>
      </c>
      <c r="D131" s="8">
        <f>SUM(D121:D130)</f>
        <v>5809.7000000000007</v>
      </c>
      <c r="E131" s="8">
        <f>SUM(E121:E130)</f>
        <v>960.7</v>
      </c>
      <c r="F131" s="8">
        <f>E131/D131*100</f>
        <v>16.536137838442603</v>
      </c>
      <c r="G131" s="151"/>
    </row>
    <row r="132" spans="1:8" ht="20.25" customHeight="1" x14ac:dyDescent="0.25">
      <c r="A132" s="153"/>
      <c r="B132" s="153"/>
      <c r="C132" s="65" t="s">
        <v>20</v>
      </c>
      <c r="D132" s="10">
        <f>D121+D122+D123+D124+D125+D126+D127+D128+D130+D129</f>
        <v>5809.7000000000007</v>
      </c>
      <c r="E132" s="10">
        <f>E121+E122+E123+E124+E125+E126+E127+E128+E130+E129</f>
        <v>960.7</v>
      </c>
      <c r="F132" s="8">
        <f>E132/D132*100</f>
        <v>16.536137838442603</v>
      </c>
      <c r="G132" s="142"/>
    </row>
    <row r="133" spans="1:8" ht="24" customHeight="1" x14ac:dyDescent="0.25">
      <c r="A133" s="148" t="s">
        <v>175</v>
      </c>
      <c r="B133" s="149"/>
      <c r="C133" s="149"/>
      <c r="D133" s="149"/>
      <c r="E133" s="149"/>
      <c r="F133" s="149"/>
      <c r="G133" s="150"/>
    </row>
    <row r="134" spans="1:8" s="92" customFormat="1" ht="39" customHeight="1" x14ac:dyDescent="0.25">
      <c r="A134" s="141" t="s">
        <v>26</v>
      </c>
      <c r="B134" s="143" t="s">
        <v>371</v>
      </c>
      <c r="C134" s="78" t="s">
        <v>19</v>
      </c>
      <c r="D134" s="78">
        <v>4505.1000000000004</v>
      </c>
      <c r="E134" s="78">
        <v>0</v>
      </c>
      <c r="F134" s="1">
        <f t="shared" si="1"/>
        <v>0</v>
      </c>
      <c r="G134" s="145" t="s">
        <v>585</v>
      </c>
      <c r="H134" s="91"/>
    </row>
    <row r="135" spans="1:8" s="92" customFormat="1" ht="42" customHeight="1" x14ac:dyDescent="0.25">
      <c r="A135" s="152"/>
      <c r="B135" s="144"/>
      <c r="C135" s="78" t="s">
        <v>20</v>
      </c>
      <c r="D135" s="78">
        <v>139.4</v>
      </c>
      <c r="E135" s="78">
        <v>0</v>
      </c>
      <c r="F135" s="1">
        <f t="shared" si="1"/>
        <v>0</v>
      </c>
      <c r="G135" s="146"/>
      <c r="H135" s="91"/>
    </row>
    <row r="136" spans="1:8" ht="48.75" customHeight="1" x14ac:dyDescent="0.25">
      <c r="A136" s="142"/>
      <c r="B136" s="27" t="s">
        <v>49</v>
      </c>
      <c r="C136" s="28" t="s">
        <v>20</v>
      </c>
      <c r="D136" s="1">
        <v>2980.5</v>
      </c>
      <c r="E136" s="1">
        <v>1528.2</v>
      </c>
      <c r="F136" s="1">
        <f t="shared" si="1"/>
        <v>51.273276295923509</v>
      </c>
      <c r="G136" s="27" t="s">
        <v>341</v>
      </c>
    </row>
    <row r="137" spans="1:8" ht="128.25" customHeight="1" x14ac:dyDescent="0.25">
      <c r="A137" s="27" t="s">
        <v>27</v>
      </c>
      <c r="B137" s="27" t="s">
        <v>311</v>
      </c>
      <c r="C137" s="28" t="s">
        <v>20</v>
      </c>
      <c r="D137" s="1">
        <v>4330.5</v>
      </c>
      <c r="E137" s="1">
        <v>725.3</v>
      </c>
      <c r="F137" s="1">
        <f>E137/D137*100</f>
        <v>16.748643343724741</v>
      </c>
      <c r="G137" s="27" t="s">
        <v>400</v>
      </c>
    </row>
    <row r="138" spans="1:8" ht="45.75" customHeight="1" x14ac:dyDescent="0.25">
      <c r="A138" s="141" t="s">
        <v>28</v>
      </c>
      <c r="B138" s="143" t="s">
        <v>372</v>
      </c>
      <c r="C138" s="28" t="s">
        <v>19</v>
      </c>
      <c r="D138" s="1">
        <v>10859.8</v>
      </c>
      <c r="E138" s="1">
        <v>0</v>
      </c>
      <c r="F138" s="1">
        <f t="shared" ref="F138:F139" si="7">E138/D138*100</f>
        <v>0</v>
      </c>
      <c r="G138" s="145" t="s">
        <v>587</v>
      </c>
    </row>
    <row r="139" spans="1:8" ht="37.5" customHeight="1" x14ac:dyDescent="0.25">
      <c r="A139" s="152"/>
      <c r="B139" s="144"/>
      <c r="C139" s="28" t="s">
        <v>20</v>
      </c>
      <c r="D139" s="1">
        <v>452.5</v>
      </c>
      <c r="E139" s="1">
        <v>0</v>
      </c>
      <c r="F139" s="1">
        <f t="shared" si="7"/>
        <v>0</v>
      </c>
      <c r="G139" s="146"/>
    </row>
    <row r="140" spans="1:8" ht="72.75" customHeight="1" x14ac:dyDescent="0.25">
      <c r="A140" s="142"/>
      <c r="B140" s="27" t="s">
        <v>153</v>
      </c>
      <c r="C140" s="28" t="s">
        <v>20</v>
      </c>
      <c r="D140" s="1">
        <v>3814.7</v>
      </c>
      <c r="E140" s="1">
        <v>2400</v>
      </c>
      <c r="F140" s="1">
        <f t="shared" ref="F140:F142" si="8">E140/D140*100</f>
        <v>62.914514902875716</v>
      </c>
      <c r="G140" s="90" t="s">
        <v>513</v>
      </c>
    </row>
    <row r="141" spans="1:8" ht="38.25" customHeight="1" x14ac:dyDescent="0.25">
      <c r="A141" s="141" t="s">
        <v>32</v>
      </c>
      <c r="B141" s="143" t="s">
        <v>387</v>
      </c>
      <c r="C141" s="28" t="s">
        <v>19</v>
      </c>
      <c r="D141" s="1">
        <v>7983.8</v>
      </c>
      <c r="E141" s="1">
        <v>0</v>
      </c>
      <c r="F141" s="1">
        <f t="shared" si="8"/>
        <v>0</v>
      </c>
      <c r="G141" s="145" t="s">
        <v>588</v>
      </c>
    </row>
    <row r="142" spans="1:8" ht="41.25" customHeight="1" x14ac:dyDescent="0.25">
      <c r="A142" s="152"/>
      <c r="B142" s="144"/>
      <c r="C142" s="28" t="s">
        <v>20</v>
      </c>
      <c r="D142" s="1">
        <v>420.1</v>
      </c>
      <c r="E142" s="1">
        <v>0</v>
      </c>
      <c r="F142" s="1">
        <f t="shared" si="8"/>
        <v>0</v>
      </c>
      <c r="G142" s="146"/>
    </row>
    <row r="143" spans="1:8" s="92" customFormat="1" ht="51.75" customHeight="1" x14ac:dyDescent="0.25">
      <c r="A143" s="152"/>
      <c r="B143" s="90" t="s">
        <v>275</v>
      </c>
      <c r="C143" s="80" t="s">
        <v>20</v>
      </c>
      <c r="D143" s="78">
        <v>4740.2</v>
      </c>
      <c r="E143" s="78">
        <v>1894.6</v>
      </c>
      <c r="F143" s="78">
        <f t="shared" si="1"/>
        <v>39.968777688705117</v>
      </c>
      <c r="G143" s="90" t="s">
        <v>514</v>
      </c>
      <c r="H143" s="91"/>
    </row>
    <row r="144" spans="1:8" ht="50.25" customHeight="1" x14ac:dyDescent="0.25">
      <c r="A144" s="142"/>
      <c r="B144" s="27" t="s">
        <v>276</v>
      </c>
      <c r="C144" s="28" t="s">
        <v>20</v>
      </c>
      <c r="D144" s="1">
        <v>1120</v>
      </c>
      <c r="E144" s="1">
        <v>655.9</v>
      </c>
      <c r="F144" s="1">
        <f t="shared" si="1"/>
        <v>58.562499999999993</v>
      </c>
      <c r="G144" s="27"/>
    </row>
    <row r="145" spans="1:8" ht="50.25" customHeight="1" x14ac:dyDescent="0.25">
      <c r="A145" s="145" t="s">
        <v>29</v>
      </c>
      <c r="B145" s="143" t="s">
        <v>418</v>
      </c>
      <c r="C145" s="28" t="s">
        <v>19</v>
      </c>
      <c r="D145" s="1">
        <v>3570.1</v>
      </c>
      <c r="E145" s="1">
        <v>0</v>
      </c>
      <c r="F145" s="1">
        <f t="shared" si="1"/>
        <v>0</v>
      </c>
      <c r="G145" s="145" t="s">
        <v>589</v>
      </c>
    </row>
    <row r="146" spans="1:8" ht="45.75" customHeight="1" x14ac:dyDescent="0.25">
      <c r="A146" s="147"/>
      <c r="B146" s="144"/>
      <c r="C146" s="28" t="s">
        <v>20</v>
      </c>
      <c r="D146" s="1">
        <v>187.9</v>
      </c>
      <c r="E146" s="1">
        <v>0</v>
      </c>
      <c r="F146" s="1">
        <f t="shared" si="1"/>
        <v>0</v>
      </c>
      <c r="G146" s="146"/>
    </row>
    <row r="147" spans="1:8" s="92" customFormat="1" ht="83.25" customHeight="1" x14ac:dyDescent="0.25">
      <c r="A147" s="146"/>
      <c r="B147" s="90" t="s">
        <v>254</v>
      </c>
      <c r="C147" s="97" t="s">
        <v>20</v>
      </c>
      <c r="D147" s="97">
        <v>3151.5</v>
      </c>
      <c r="E147" s="97">
        <v>809.9</v>
      </c>
      <c r="F147" s="78">
        <f>E147/D147*100</f>
        <v>25.698873552276691</v>
      </c>
      <c r="G147" s="98" t="s">
        <v>419</v>
      </c>
      <c r="H147" s="91"/>
    </row>
    <row r="148" spans="1:8" ht="51" customHeight="1" x14ac:dyDescent="0.25">
      <c r="A148" s="141" t="s">
        <v>30</v>
      </c>
      <c r="B148" s="141" t="s">
        <v>408</v>
      </c>
      <c r="C148" s="28" t="s">
        <v>19</v>
      </c>
      <c r="D148" s="1">
        <v>3976.9</v>
      </c>
      <c r="E148" s="1">
        <v>0</v>
      </c>
      <c r="F148" s="1">
        <f t="shared" si="1"/>
        <v>0</v>
      </c>
      <c r="G148" s="145" t="s">
        <v>590</v>
      </c>
    </row>
    <row r="149" spans="1:8" ht="51" customHeight="1" x14ac:dyDescent="0.25">
      <c r="A149" s="152"/>
      <c r="B149" s="142"/>
      <c r="C149" s="72" t="s">
        <v>20</v>
      </c>
      <c r="D149" s="74">
        <v>209.3</v>
      </c>
      <c r="E149" s="74">
        <v>0</v>
      </c>
      <c r="F149" s="1">
        <f t="shared" si="1"/>
        <v>0</v>
      </c>
      <c r="G149" s="146"/>
    </row>
    <row r="150" spans="1:8" ht="51" customHeight="1" x14ac:dyDescent="0.25">
      <c r="A150" s="152"/>
      <c r="B150" s="71" t="s">
        <v>222</v>
      </c>
      <c r="C150" s="28" t="s">
        <v>20</v>
      </c>
      <c r="D150" s="1">
        <v>1071.9000000000001</v>
      </c>
      <c r="E150" s="1">
        <v>0</v>
      </c>
      <c r="F150" s="1">
        <f t="shared" ref="F150" si="9">E150/D150*100</f>
        <v>0</v>
      </c>
      <c r="G150" s="99"/>
    </row>
    <row r="151" spans="1:8" ht="88.5" customHeight="1" x14ac:dyDescent="0.25">
      <c r="A151" s="142"/>
      <c r="B151" s="71" t="s">
        <v>235</v>
      </c>
      <c r="C151" s="72" t="s">
        <v>20</v>
      </c>
      <c r="D151" s="74">
        <v>3201.2</v>
      </c>
      <c r="E151" s="74">
        <v>1471.9</v>
      </c>
      <c r="F151" s="74">
        <f t="shared" si="1"/>
        <v>45.979632637760851</v>
      </c>
      <c r="G151" s="99" t="s">
        <v>582</v>
      </c>
    </row>
    <row r="152" spans="1:8" ht="47.25" customHeight="1" x14ac:dyDescent="0.25">
      <c r="A152" s="141" t="s">
        <v>31</v>
      </c>
      <c r="B152" s="166" t="s">
        <v>394</v>
      </c>
      <c r="C152" s="28" t="s">
        <v>19</v>
      </c>
      <c r="D152" s="1">
        <v>6658</v>
      </c>
      <c r="E152" s="1">
        <v>0</v>
      </c>
      <c r="F152" s="1">
        <f t="shared" ref="F152:F153" si="10">E152/D152*100</f>
        <v>0</v>
      </c>
      <c r="G152" s="145" t="s">
        <v>591</v>
      </c>
    </row>
    <row r="153" spans="1:8" ht="47.25" customHeight="1" x14ac:dyDescent="0.25">
      <c r="A153" s="152"/>
      <c r="B153" s="166"/>
      <c r="C153" s="28" t="s">
        <v>20</v>
      </c>
      <c r="D153" s="1">
        <v>424.9</v>
      </c>
      <c r="E153" s="1">
        <v>0</v>
      </c>
      <c r="F153" s="1">
        <f t="shared" si="10"/>
        <v>0</v>
      </c>
      <c r="G153" s="146"/>
    </row>
    <row r="154" spans="1:8" ht="63.75" customHeight="1" x14ac:dyDescent="0.25">
      <c r="A154" s="152"/>
      <c r="B154" s="27" t="s">
        <v>137</v>
      </c>
      <c r="C154" s="28" t="s">
        <v>20</v>
      </c>
      <c r="D154" s="1">
        <v>3637.5</v>
      </c>
      <c r="E154" s="1">
        <v>106.2</v>
      </c>
      <c r="F154" s="1">
        <f t="shared" si="1"/>
        <v>2.9195876288659792</v>
      </c>
      <c r="G154" s="94" t="s">
        <v>267</v>
      </c>
    </row>
    <row r="155" spans="1:8" ht="65.25" customHeight="1" x14ac:dyDescent="0.25">
      <c r="A155" s="142"/>
      <c r="B155" s="27" t="s">
        <v>144</v>
      </c>
      <c r="C155" s="28" t="s">
        <v>20</v>
      </c>
      <c r="D155" s="1">
        <v>1425</v>
      </c>
      <c r="E155" s="1">
        <v>685.4</v>
      </c>
      <c r="F155" s="1">
        <f t="shared" si="1"/>
        <v>48.098245614035086</v>
      </c>
      <c r="G155" s="94" t="s">
        <v>395</v>
      </c>
    </row>
    <row r="156" spans="1:8" ht="51" customHeight="1" x14ac:dyDescent="0.25">
      <c r="A156" s="145" t="s">
        <v>33</v>
      </c>
      <c r="B156" s="166" t="s">
        <v>379</v>
      </c>
      <c r="C156" s="28" t="s">
        <v>19</v>
      </c>
      <c r="D156" s="1">
        <v>5599.3</v>
      </c>
      <c r="E156" s="1">
        <v>0</v>
      </c>
      <c r="F156" s="1">
        <f t="shared" si="1"/>
        <v>0</v>
      </c>
      <c r="G156" s="145" t="s">
        <v>592</v>
      </c>
    </row>
    <row r="157" spans="1:8" ht="51" customHeight="1" x14ac:dyDescent="0.25">
      <c r="A157" s="147"/>
      <c r="B157" s="166"/>
      <c r="C157" s="28" t="s">
        <v>20</v>
      </c>
      <c r="D157" s="1">
        <v>421.4</v>
      </c>
      <c r="E157" s="1">
        <v>0</v>
      </c>
      <c r="F157" s="1">
        <f t="shared" si="1"/>
        <v>0</v>
      </c>
      <c r="G157" s="146"/>
    </row>
    <row r="158" spans="1:8" s="92" customFormat="1" ht="90.75" customHeight="1" x14ac:dyDescent="0.25">
      <c r="A158" s="147"/>
      <c r="B158" s="90" t="s">
        <v>171</v>
      </c>
      <c r="C158" s="80" t="s">
        <v>20</v>
      </c>
      <c r="D158" s="78">
        <v>5774.8</v>
      </c>
      <c r="E158" s="78">
        <v>4309.3999999999996</v>
      </c>
      <c r="F158" s="78">
        <f t="shared" ref="F158" si="11">E158/D158*100</f>
        <v>74.624229410542355</v>
      </c>
      <c r="G158" s="90" t="s">
        <v>377</v>
      </c>
      <c r="H158" s="91"/>
    </row>
    <row r="159" spans="1:8" s="92" customFormat="1" ht="36" customHeight="1" x14ac:dyDescent="0.25">
      <c r="A159" s="147"/>
      <c r="B159" s="90" t="s">
        <v>170</v>
      </c>
      <c r="C159" s="80" t="s">
        <v>20</v>
      </c>
      <c r="D159" s="78">
        <v>330</v>
      </c>
      <c r="E159" s="78">
        <v>180</v>
      </c>
      <c r="F159" s="78">
        <f t="shared" si="1"/>
        <v>54.54545454545454</v>
      </c>
      <c r="G159" s="90" t="s">
        <v>384</v>
      </c>
      <c r="H159" s="91"/>
    </row>
    <row r="160" spans="1:8" s="92" customFormat="1" ht="51.75" customHeight="1" x14ac:dyDescent="0.25">
      <c r="A160" s="161" t="s">
        <v>34</v>
      </c>
      <c r="B160" s="166" t="s">
        <v>369</v>
      </c>
      <c r="C160" s="28" t="s">
        <v>19</v>
      </c>
      <c r="D160" s="78">
        <v>2670.6</v>
      </c>
      <c r="E160" s="78">
        <v>0</v>
      </c>
      <c r="F160" s="78">
        <f t="shared" ref="F160:F162" si="12">E160/D160*100</f>
        <v>0</v>
      </c>
      <c r="G160" s="167" t="s">
        <v>593</v>
      </c>
      <c r="H160" s="91"/>
    </row>
    <row r="161" spans="1:8" s="92" customFormat="1" ht="52.5" customHeight="1" x14ac:dyDescent="0.25">
      <c r="A161" s="161"/>
      <c r="B161" s="166"/>
      <c r="C161" s="28" t="s">
        <v>20</v>
      </c>
      <c r="D161" s="78">
        <v>201</v>
      </c>
      <c r="E161" s="78">
        <v>0</v>
      </c>
      <c r="F161" s="78">
        <f t="shared" si="12"/>
        <v>0</v>
      </c>
      <c r="G161" s="167"/>
      <c r="H161" s="91"/>
    </row>
    <row r="162" spans="1:8" s="92" customFormat="1" ht="154.5" customHeight="1" x14ac:dyDescent="0.25">
      <c r="A162" s="161"/>
      <c r="B162" s="100" t="s">
        <v>370</v>
      </c>
      <c r="C162" s="28" t="s">
        <v>19</v>
      </c>
      <c r="D162" s="78">
        <v>2500</v>
      </c>
      <c r="E162" s="78">
        <v>0</v>
      </c>
      <c r="F162" s="78">
        <f t="shared" si="12"/>
        <v>0</v>
      </c>
      <c r="G162" s="101" t="s">
        <v>602</v>
      </c>
      <c r="H162" s="91"/>
    </row>
    <row r="163" spans="1:8" s="92" customFormat="1" ht="66.75" customHeight="1" x14ac:dyDescent="0.25">
      <c r="A163" s="161"/>
      <c r="B163" s="90" t="s">
        <v>320</v>
      </c>
      <c r="C163" s="80" t="s">
        <v>20</v>
      </c>
      <c r="D163" s="78">
        <v>8426.1</v>
      </c>
      <c r="E163" s="78">
        <v>1591.9</v>
      </c>
      <c r="F163" s="78">
        <f t="shared" si="1"/>
        <v>18.892488814516799</v>
      </c>
      <c r="G163" s="90" t="s">
        <v>360</v>
      </c>
      <c r="H163" s="91"/>
    </row>
    <row r="164" spans="1:8" s="106" customFormat="1" ht="409.5" customHeight="1" x14ac:dyDescent="0.25">
      <c r="A164" s="98" t="s">
        <v>35</v>
      </c>
      <c r="B164" s="102" t="s">
        <v>302</v>
      </c>
      <c r="C164" s="103" t="s">
        <v>20</v>
      </c>
      <c r="D164" s="103">
        <v>136930.4</v>
      </c>
      <c r="E164" s="103">
        <v>3216.1</v>
      </c>
      <c r="F164" s="104">
        <f t="shared" ref="F164" si="13">E164/D164*100</f>
        <v>2.3487114621734837</v>
      </c>
      <c r="G164" s="94" t="s">
        <v>515</v>
      </c>
      <c r="H164" s="105"/>
    </row>
    <row r="165" spans="1:8" s="92" customFormat="1" ht="292.5" customHeight="1" x14ac:dyDescent="0.25">
      <c r="A165" s="141" t="s">
        <v>36</v>
      </c>
      <c r="B165" s="96" t="s">
        <v>105</v>
      </c>
      <c r="C165" s="107" t="s">
        <v>20</v>
      </c>
      <c r="D165" s="108">
        <v>26846.6</v>
      </c>
      <c r="E165" s="108">
        <v>2487.8000000000002</v>
      </c>
      <c r="F165" s="108">
        <f t="shared" ref="F165" si="14">E165/D165*100</f>
        <v>9.2667227879880514</v>
      </c>
      <c r="G165" s="90" t="s">
        <v>444</v>
      </c>
      <c r="H165" s="91"/>
    </row>
    <row r="166" spans="1:8" s="92" customFormat="1" ht="66" customHeight="1" x14ac:dyDescent="0.25">
      <c r="A166" s="142"/>
      <c r="B166" s="90" t="s">
        <v>104</v>
      </c>
      <c r="C166" s="80" t="s">
        <v>20</v>
      </c>
      <c r="D166" s="1">
        <v>5234.3</v>
      </c>
      <c r="E166" s="1">
        <v>2163.5</v>
      </c>
      <c r="F166" s="78">
        <f t="shared" si="1"/>
        <v>41.333129549318912</v>
      </c>
      <c r="G166" s="90" t="s">
        <v>443</v>
      </c>
      <c r="H166" s="91"/>
    </row>
    <row r="167" spans="1:8" s="92" customFormat="1" ht="44.25" customHeight="1" x14ac:dyDescent="0.25">
      <c r="A167" s="141" t="s">
        <v>37</v>
      </c>
      <c r="B167" s="145" t="s">
        <v>373</v>
      </c>
      <c r="C167" s="80" t="s">
        <v>19</v>
      </c>
      <c r="D167" s="1">
        <v>6996.3</v>
      </c>
      <c r="E167" s="1">
        <v>0</v>
      </c>
      <c r="F167" s="78">
        <f t="shared" si="1"/>
        <v>0</v>
      </c>
      <c r="G167" s="167" t="s">
        <v>594</v>
      </c>
      <c r="H167" s="91"/>
    </row>
    <row r="168" spans="1:8" s="92" customFormat="1" ht="39.75" customHeight="1" x14ac:dyDescent="0.25">
      <c r="A168" s="176"/>
      <c r="B168" s="177"/>
      <c r="C168" s="80" t="s">
        <v>20</v>
      </c>
      <c r="D168" s="1">
        <v>526.5</v>
      </c>
      <c r="E168" s="1">
        <v>0</v>
      </c>
      <c r="F168" s="78">
        <f t="shared" si="1"/>
        <v>0</v>
      </c>
      <c r="G168" s="167"/>
      <c r="H168" s="91"/>
    </row>
    <row r="169" spans="1:8" s="92" customFormat="1" ht="53.25" customHeight="1" x14ac:dyDescent="0.25">
      <c r="A169" s="176"/>
      <c r="B169" s="90" t="s">
        <v>200</v>
      </c>
      <c r="C169" s="80" t="s">
        <v>20</v>
      </c>
      <c r="D169" s="78">
        <v>1919.8</v>
      </c>
      <c r="E169" s="78">
        <v>723.1</v>
      </c>
      <c r="F169" s="78">
        <f t="shared" si="1"/>
        <v>37.665381810605275</v>
      </c>
      <c r="G169" s="90" t="s">
        <v>348</v>
      </c>
      <c r="H169" s="91"/>
    </row>
    <row r="170" spans="1:8" s="92" customFormat="1" ht="50.25" customHeight="1" x14ac:dyDescent="0.25">
      <c r="A170" s="177"/>
      <c r="B170" s="90" t="s">
        <v>289</v>
      </c>
      <c r="C170" s="80" t="s">
        <v>20</v>
      </c>
      <c r="D170" s="78">
        <v>1784.3</v>
      </c>
      <c r="E170" s="78">
        <v>0</v>
      </c>
      <c r="F170" s="78">
        <f t="shared" si="1"/>
        <v>0</v>
      </c>
      <c r="G170" s="90"/>
      <c r="H170" s="91"/>
    </row>
    <row r="171" spans="1:8" ht="33" customHeight="1" x14ac:dyDescent="0.25">
      <c r="A171" s="153" t="s">
        <v>92</v>
      </c>
      <c r="B171" s="153"/>
      <c r="C171" s="65" t="s">
        <v>120</v>
      </c>
      <c r="D171" s="8">
        <f>SUM(D134:D170)</f>
        <v>275022.2</v>
      </c>
      <c r="E171" s="8">
        <f>SUM(E134:E170)</f>
        <v>24949.199999999997</v>
      </c>
      <c r="F171" s="8">
        <f>E171/D171*100</f>
        <v>9.0717040297110536</v>
      </c>
      <c r="G171" s="141"/>
    </row>
    <row r="172" spans="1:8" ht="17.25" customHeight="1" x14ac:dyDescent="0.25">
      <c r="A172" s="153"/>
      <c r="B172" s="153"/>
      <c r="C172" s="65" t="s">
        <v>19</v>
      </c>
      <c r="D172" s="8">
        <f>D134+D138+D141+D145+D148+D152+D156+D160+D162+D167</f>
        <v>55319.9</v>
      </c>
      <c r="E172" s="8">
        <f>E134+E138+E141+E145+E148+E152+E156+E160+E162+E167</f>
        <v>0</v>
      </c>
      <c r="F172" s="8">
        <v>0</v>
      </c>
      <c r="G172" s="152"/>
    </row>
    <row r="173" spans="1:8" ht="18" customHeight="1" x14ac:dyDescent="0.25">
      <c r="A173" s="153"/>
      <c r="B173" s="153"/>
      <c r="C173" s="65" t="s">
        <v>20</v>
      </c>
      <c r="D173" s="8">
        <f>D135+D136+D137+D139+D140+D142+D143+D144+D146+D147+D149+D150+D151+D153+D154+D155+D157+D158+D159+D161+D163+D164+D165+D166+D168+D169+D170</f>
        <v>219702.29999999996</v>
      </c>
      <c r="E173" s="8">
        <f>E135+E136+E137+E139+E140+E142+E143+E144+E146+E147+E149+E150+E151+E153+E154+E155+E157+E158+E159+E161+E163+E164+E165+E166+E168+E169+E170</f>
        <v>24949.199999999997</v>
      </c>
      <c r="F173" s="8">
        <f>E173/D173*100</f>
        <v>11.35591206828513</v>
      </c>
      <c r="G173" s="142"/>
    </row>
    <row r="174" spans="1:8" ht="25.5" customHeight="1" x14ac:dyDescent="0.25">
      <c r="A174" s="148" t="s">
        <v>59</v>
      </c>
      <c r="B174" s="149"/>
      <c r="C174" s="149"/>
      <c r="D174" s="149"/>
      <c r="E174" s="149"/>
      <c r="F174" s="149"/>
      <c r="G174" s="150"/>
    </row>
    <row r="175" spans="1:8" ht="53.25" customHeight="1" x14ac:dyDescent="0.25">
      <c r="A175" s="27" t="s">
        <v>26</v>
      </c>
      <c r="B175" s="27" t="s">
        <v>44</v>
      </c>
      <c r="C175" s="28" t="s">
        <v>20</v>
      </c>
      <c r="D175" s="1">
        <v>10</v>
      </c>
      <c r="E175" s="1">
        <v>0</v>
      </c>
      <c r="F175" s="1">
        <v>0</v>
      </c>
      <c r="G175" s="27"/>
    </row>
    <row r="176" spans="1:8" ht="51.75" customHeight="1" x14ac:dyDescent="0.25">
      <c r="A176" s="27" t="s">
        <v>27</v>
      </c>
      <c r="B176" s="27" t="s">
        <v>65</v>
      </c>
      <c r="C176" s="28" t="s">
        <v>20</v>
      </c>
      <c r="D176" s="1">
        <v>9.5</v>
      </c>
      <c r="E176" s="1">
        <v>0</v>
      </c>
      <c r="F176" s="1">
        <v>0</v>
      </c>
      <c r="G176" s="27"/>
    </row>
    <row r="177" spans="1:7" ht="46.5" customHeight="1" x14ac:dyDescent="0.25">
      <c r="A177" s="27" t="s">
        <v>28</v>
      </c>
      <c r="B177" s="27" t="s">
        <v>71</v>
      </c>
      <c r="C177" s="28" t="s">
        <v>20</v>
      </c>
      <c r="D177" s="1">
        <v>10</v>
      </c>
      <c r="E177" s="1">
        <v>0</v>
      </c>
      <c r="F177" s="1">
        <f t="shared" ref="F177:F186" si="15">E177/D177*100</f>
        <v>0</v>
      </c>
      <c r="G177" s="27"/>
    </row>
    <row r="178" spans="1:7" ht="49.5" customHeight="1" x14ac:dyDescent="0.25">
      <c r="A178" s="27" t="s">
        <v>32</v>
      </c>
      <c r="B178" s="27" t="s">
        <v>277</v>
      </c>
      <c r="C178" s="28" t="s">
        <v>20</v>
      </c>
      <c r="D178" s="1">
        <v>20</v>
      </c>
      <c r="E178" s="1">
        <v>12.4</v>
      </c>
      <c r="F178" s="1">
        <f t="shared" si="15"/>
        <v>62</v>
      </c>
      <c r="G178" s="27" t="s">
        <v>385</v>
      </c>
    </row>
    <row r="179" spans="1:7" ht="50.25" customHeight="1" x14ac:dyDescent="0.25">
      <c r="A179" s="27" t="s">
        <v>29</v>
      </c>
      <c r="B179" s="27" t="s">
        <v>255</v>
      </c>
      <c r="C179" s="28" t="s">
        <v>20</v>
      </c>
      <c r="D179" s="1">
        <v>8.5</v>
      </c>
      <c r="E179" s="1">
        <v>0</v>
      </c>
      <c r="F179" s="1">
        <f t="shared" si="15"/>
        <v>0</v>
      </c>
      <c r="G179" s="27"/>
    </row>
    <row r="180" spans="1:7" ht="51" customHeight="1" x14ac:dyDescent="0.25">
      <c r="A180" s="27" t="s">
        <v>30</v>
      </c>
      <c r="B180" s="27" t="s">
        <v>236</v>
      </c>
      <c r="C180" s="28" t="s">
        <v>20</v>
      </c>
      <c r="D180" s="1">
        <v>2</v>
      </c>
      <c r="E180" s="1">
        <v>0</v>
      </c>
      <c r="F180" s="1">
        <f t="shared" si="15"/>
        <v>0</v>
      </c>
      <c r="G180" s="27"/>
    </row>
    <row r="181" spans="1:7" ht="48" customHeight="1" x14ac:dyDescent="0.25">
      <c r="A181" s="27" t="s">
        <v>31</v>
      </c>
      <c r="B181" s="27" t="s">
        <v>145</v>
      </c>
      <c r="C181" s="28" t="s">
        <v>20</v>
      </c>
      <c r="D181" s="1">
        <v>5</v>
      </c>
      <c r="E181" s="1">
        <v>0</v>
      </c>
      <c r="F181" s="1">
        <f t="shared" si="15"/>
        <v>0</v>
      </c>
      <c r="G181" s="27"/>
    </row>
    <row r="182" spans="1:7" ht="49.5" customHeight="1" x14ac:dyDescent="0.25">
      <c r="A182" s="27" t="s">
        <v>33</v>
      </c>
      <c r="B182" s="27" t="s">
        <v>85</v>
      </c>
      <c r="C182" s="28" t="s">
        <v>20</v>
      </c>
      <c r="D182" s="1">
        <v>4</v>
      </c>
      <c r="E182" s="1">
        <v>3.5</v>
      </c>
      <c r="F182" s="1">
        <f t="shared" si="15"/>
        <v>87.5</v>
      </c>
      <c r="G182" s="27" t="s">
        <v>385</v>
      </c>
    </row>
    <row r="183" spans="1:7" ht="50.25" customHeight="1" x14ac:dyDescent="0.25">
      <c r="A183" s="27" t="s">
        <v>34</v>
      </c>
      <c r="B183" s="27" t="s">
        <v>322</v>
      </c>
      <c r="C183" s="28" t="s">
        <v>20</v>
      </c>
      <c r="D183" s="1">
        <v>10</v>
      </c>
      <c r="E183" s="1">
        <v>0</v>
      </c>
      <c r="F183" s="1">
        <f t="shared" si="15"/>
        <v>0</v>
      </c>
      <c r="G183" s="27"/>
    </row>
    <row r="184" spans="1:7" ht="54.75" customHeight="1" x14ac:dyDescent="0.25">
      <c r="A184" s="27" t="s">
        <v>35</v>
      </c>
      <c r="B184" s="27" t="s">
        <v>303</v>
      </c>
      <c r="C184" s="28" t="s">
        <v>20</v>
      </c>
      <c r="D184" s="1">
        <v>20</v>
      </c>
      <c r="E184" s="1">
        <v>0</v>
      </c>
      <c r="F184" s="1">
        <f t="shared" si="15"/>
        <v>0</v>
      </c>
      <c r="G184" s="27"/>
    </row>
    <row r="185" spans="1:7" ht="48.75" customHeight="1" x14ac:dyDescent="0.25">
      <c r="A185" s="27" t="s">
        <v>36</v>
      </c>
      <c r="B185" s="27" t="s">
        <v>106</v>
      </c>
      <c r="C185" s="28" t="s">
        <v>20</v>
      </c>
      <c r="D185" s="1">
        <v>50</v>
      </c>
      <c r="E185" s="1">
        <v>0</v>
      </c>
      <c r="F185" s="1">
        <f t="shared" si="15"/>
        <v>0</v>
      </c>
      <c r="G185" s="27"/>
    </row>
    <row r="186" spans="1:7" ht="51.75" customHeight="1" x14ac:dyDescent="0.25">
      <c r="A186" s="27" t="s">
        <v>37</v>
      </c>
      <c r="B186" s="27" t="s">
        <v>290</v>
      </c>
      <c r="C186" s="28" t="s">
        <v>20</v>
      </c>
      <c r="D186" s="1">
        <v>2</v>
      </c>
      <c r="E186" s="1">
        <v>0</v>
      </c>
      <c r="F186" s="1">
        <f t="shared" si="15"/>
        <v>0</v>
      </c>
      <c r="G186" s="27"/>
    </row>
    <row r="187" spans="1:7" ht="35.25" customHeight="1" x14ac:dyDescent="0.25">
      <c r="A187" s="153" t="s">
        <v>92</v>
      </c>
      <c r="B187" s="153"/>
      <c r="C187" s="65" t="s">
        <v>120</v>
      </c>
      <c r="D187" s="8">
        <f>SUM(D175:D186)</f>
        <v>151</v>
      </c>
      <c r="E187" s="8">
        <f>SUM(E175:E186)</f>
        <v>15.9</v>
      </c>
      <c r="F187" s="8">
        <f>E187/D187*100</f>
        <v>10.529801324503312</v>
      </c>
      <c r="G187" s="141"/>
    </row>
    <row r="188" spans="1:7" ht="18.75" customHeight="1" x14ac:dyDescent="0.25">
      <c r="A188" s="153"/>
      <c r="B188" s="153"/>
      <c r="C188" s="65" t="s">
        <v>20</v>
      </c>
      <c r="D188" s="8">
        <f>D175+D176+D177+D178+D179+D180+D181+D182+D183+D184+D185+D186</f>
        <v>151</v>
      </c>
      <c r="E188" s="8">
        <f>E175+E176+E177+E178+E179+E180+E181+E182+E183+E184+E185+E186</f>
        <v>15.9</v>
      </c>
      <c r="F188" s="8">
        <f>E188/D188*100</f>
        <v>10.529801324503312</v>
      </c>
      <c r="G188" s="142"/>
    </row>
    <row r="189" spans="1:7" ht="24" customHeight="1" x14ac:dyDescent="0.25">
      <c r="A189" s="148" t="s">
        <v>127</v>
      </c>
      <c r="B189" s="149"/>
      <c r="C189" s="149"/>
      <c r="D189" s="149"/>
      <c r="E189" s="149"/>
      <c r="F189" s="149"/>
      <c r="G189" s="150"/>
    </row>
    <row r="190" spans="1:7" ht="162.75" customHeight="1" x14ac:dyDescent="0.25">
      <c r="A190" s="71" t="s">
        <v>26</v>
      </c>
      <c r="B190" s="71" t="s">
        <v>48</v>
      </c>
      <c r="C190" s="28" t="s">
        <v>20</v>
      </c>
      <c r="D190" s="1">
        <v>8054.5</v>
      </c>
      <c r="E190" s="1">
        <v>3846.8</v>
      </c>
      <c r="F190" s="1">
        <f t="shared" ref="F190:F214" si="16">E190/D190*100</f>
        <v>47.759637469737413</v>
      </c>
      <c r="G190" s="27" t="s">
        <v>339</v>
      </c>
    </row>
    <row r="191" spans="1:7" ht="127.5" customHeight="1" x14ac:dyDescent="0.25">
      <c r="A191" s="141" t="s">
        <v>27</v>
      </c>
      <c r="B191" s="100" t="s">
        <v>398</v>
      </c>
      <c r="C191" s="28" t="s">
        <v>19</v>
      </c>
      <c r="D191" s="1">
        <v>212.5</v>
      </c>
      <c r="E191" s="1">
        <v>103.5</v>
      </c>
      <c r="F191" s="1">
        <f t="shared" si="16"/>
        <v>48.705882352941174</v>
      </c>
      <c r="G191" s="101" t="s">
        <v>605</v>
      </c>
    </row>
    <row r="192" spans="1:7" ht="248.25" customHeight="1" x14ac:dyDescent="0.25">
      <c r="A192" s="142"/>
      <c r="B192" s="27" t="s">
        <v>119</v>
      </c>
      <c r="C192" s="28" t="s">
        <v>20</v>
      </c>
      <c r="D192" s="1">
        <v>6769.8</v>
      </c>
      <c r="E192" s="1">
        <v>2785</v>
      </c>
      <c r="F192" s="1">
        <f t="shared" si="16"/>
        <v>41.138586073443825</v>
      </c>
      <c r="G192" s="27" t="s">
        <v>516</v>
      </c>
    </row>
    <row r="193" spans="1:8" s="92" customFormat="1" ht="102" customHeight="1" x14ac:dyDescent="0.25">
      <c r="A193" s="90" t="s">
        <v>28</v>
      </c>
      <c r="B193" s="90" t="s">
        <v>74</v>
      </c>
      <c r="C193" s="80" t="s">
        <v>20</v>
      </c>
      <c r="D193" s="78">
        <v>15392.4</v>
      </c>
      <c r="E193" s="78">
        <v>7373.1</v>
      </c>
      <c r="F193" s="78">
        <f t="shared" si="16"/>
        <v>47.900912138457947</v>
      </c>
      <c r="G193" s="90" t="s">
        <v>517</v>
      </c>
      <c r="H193" s="91"/>
    </row>
    <row r="194" spans="1:8" ht="32.25" customHeight="1" x14ac:dyDescent="0.25">
      <c r="A194" s="141" t="s">
        <v>32</v>
      </c>
      <c r="B194" s="141" t="s">
        <v>335</v>
      </c>
      <c r="C194" s="28" t="s">
        <v>19</v>
      </c>
      <c r="D194" s="1">
        <v>300</v>
      </c>
      <c r="E194" s="1">
        <v>300</v>
      </c>
      <c r="F194" s="1">
        <f t="shared" si="16"/>
        <v>100</v>
      </c>
      <c r="G194" s="90" t="s">
        <v>518</v>
      </c>
    </row>
    <row r="195" spans="1:8" ht="88.5" customHeight="1" x14ac:dyDescent="0.25">
      <c r="A195" s="152"/>
      <c r="B195" s="142"/>
      <c r="C195" s="28" t="s">
        <v>20</v>
      </c>
      <c r="D195" s="1">
        <v>13068.5</v>
      </c>
      <c r="E195" s="1">
        <v>8122.2</v>
      </c>
      <c r="F195" s="1">
        <f t="shared" si="16"/>
        <v>62.150973715422573</v>
      </c>
      <c r="G195" s="27" t="s">
        <v>519</v>
      </c>
    </row>
    <row r="196" spans="1:8" ht="49.5" customHeight="1" x14ac:dyDescent="0.25">
      <c r="A196" s="142"/>
      <c r="B196" s="27" t="s">
        <v>279</v>
      </c>
      <c r="C196" s="28" t="s">
        <v>20</v>
      </c>
      <c r="D196" s="1">
        <v>100</v>
      </c>
      <c r="E196" s="1">
        <v>0</v>
      </c>
      <c r="F196" s="1">
        <f t="shared" si="16"/>
        <v>0</v>
      </c>
      <c r="G196" s="27"/>
    </row>
    <row r="197" spans="1:8" ht="117" customHeight="1" x14ac:dyDescent="0.25">
      <c r="A197" s="141" t="s">
        <v>29</v>
      </c>
      <c r="B197" s="27" t="s">
        <v>257</v>
      </c>
      <c r="C197" s="28" t="s">
        <v>20</v>
      </c>
      <c r="D197" s="1">
        <v>225.5</v>
      </c>
      <c r="E197" s="1">
        <v>35.299999999999997</v>
      </c>
      <c r="F197" s="1">
        <f t="shared" ref="F197:F198" si="17">E197/D197*100</f>
        <v>15.654101995565409</v>
      </c>
      <c r="G197" s="27" t="s">
        <v>421</v>
      </c>
    </row>
    <row r="198" spans="1:8" ht="62.25" customHeight="1" x14ac:dyDescent="0.25">
      <c r="A198" s="152"/>
      <c r="B198" s="141" t="s">
        <v>258</v>
      </c>
      <c r="C198" s="28" t="s">
        <v>363</v>
      </c>
      <c r="D198" s="1">
        <v>300</v>
      </c>
      <c r="E198" s="1">
        <v>0</v>
      </c>
      <c r="F198" s="1">
        <f t="shared" si="17"/>
        <v>0</v>
      </c>
      <c r="G198" s="27" t="s">
        <v>520</v>
      </c>
    </row>
    <row r="199" spans="1:8" ht="129.75" customHeight="1" x14ac:dyDescent="0.25">
      <c r="A199" s="152"/>
      <c r="B199" s="142"/>
      <c r="C199" s="28" t="s">
        <v>20</v>
      </c>
      <c r="D199" s="1">
        <v>3446.5</v>
      </c>
      <c r="E199" s="1">
        <v>1610.4</v>
      </c>
      <c r="F199" s="1">
        <f t="shared" si="16"/>
        <v>46.725663716814161</v>
      </c>
      <c r="G199" s="90" t="s">
        <v>420</v>
      </c>
    </row>
    <row r="200" spans="1:8" ht="98.25" customHeight="1" x14ac:dyDescent="0.25">
      <c r="A200" s="141" t="s">
        <v>30</v>
      </c>
      <c r="B200" s="71" t="s">
        <v>411</v>
      </c>
      <c r="C200" s="28" t="s">
        <v>363</v>
      </c>
      <c r="D200" s="1">
        <v>100</v>
      </c>
      <c r="E200" s="1">
        <v>0</v>
      </c>
      <c r="F200" s="1">
        <f t="shared" si="16"/>
        <v>0</v>
      </c>
      <c r="G200" s="101" t="s">
        <v>606</v>
      </c>
    </row>
    <row r="201" spans="1:8" ht="135.75" customHeight="1" x14ac:dyDescent="0.25">
      <c r="A201" s="152"/>
      <c r="B201" s="71" t="s">
        <v>239</v>
      </c>
      <c r="C201" s="28" t="s">
        <v>20</v>
      </c>
      <c r="D201" s="1">
        <v>1737.6</v>
      </c>
      <c r="E201" s="1">
        <v>841.4</v>
      </c>
      <c r="F201" s="1">
        <f t="shared" si="16"/>
        <v>48.423112338858196</v>
      </c>
      <c r="G201" s="27" t="s">
        <v>521</v>
      </c>
    </row>
    <row r="202" spans="1:8" ht="87" customHeight="1" x14ac:dyDescent="0.25">
      <c r="A202" s="71" t="s">
        <v>31</v>
      </c>
      <c r="B202" s="71" t="s">
        <v>148</v>
      </c>
      <c r="C202" s="28" t="s">
        <v>20</v>
      </c>
      <c r="D202" s="1">
        <v>4711.2</v>
      </c>
      <c r="E202" s="1">
        <v>2089.1999999999998</v>
      </c>
      <c r="F202" s="1">
        <f t="shared" si="16"/>
        <v>44.345389709628122</v>
      </c>
      <c r="G202" s="27" t="s">
        <v>522</v>
      </c>
    </row>
    <row r="203" spans="1:8" ht="39" customHeight="1" x14ac:dyDescent="0.25">
      <c r="A203" s="161" t="s">
        <v>33</v>
      </c>
      <c r="B203" s="27" t="s">
        <v>157</v>
      </c>
      <c r="C203" s="28" t="s">
        <v>20</v>
      </c>
      <c r="D203" s="1">
        <v>450</v>
      </c>
      <c r="E203" s="1">
        <v>195.5</v>
      </c>
      <c r="F203" s="1">
        <f t="shared" si="16"/>
        <v>43.44444444444445</v>
      </c>
      <c r="G203" s="27" t="s">
        <v>523</v>
      </c>
    </row>
    <row r="204" spans="1:8" ht="119.25" customHeight="1" x14ac:dyDescent="0.25">
      <c r="A204" s="161"/>
      <c r="B204" s="27" t="s">
        <v>378</v>
      </c>
      <c r="C204" s="28" t="s">
        <v>20</v>
      </c>
      <c r="D204" s="1">
        <v>7986.2</v>
      </c>
      <c r="E204" s="1">
        <v>4275.7</v>
      </c>
      <c r="F204" s="1">
        <f t="shared" si="16"/>
        <v>53.538604092058804</v>
      </c>
      <c r="G204" s="27" t="s">
        <v>524</v>
      </c>
    </row>
    <row r="205" spans="1:8" ht="37.5" customHeight="1" x14ac:dyDescent="0.25">
      <c r="A205" s="141" t="s">
        <v>34</v>
      </c>
      <c r="B205" s="141" t="s">
        <v>374</v>
      </c>
      <c r="C205" s="28" t="s">
        <v>19</v>
      </c>
      <c r="D205" s="1">
        <v>11473.7</v>
      </c>
      <c r="E205" s="1">
        <v>0</v>
      </c>
      <c r="F205" s="1">
        <f t="shared" si="16"/>
        <v>0</v>
      </c>
      <c r="G205" s="141" t="s">
        <v>583</v>
      </c>
    </row>
    <row r="206" spans="1:8" ht="156" customHeight="1" x14ac:dyDescent="0.25">
      <c r="A206" s="152"/>
      <c r="B206" s="142"/>
      <c r="C206" s="28" t="s">
        <v>20</v>
      </c>
      <c r="D206" s="1">
        <v>863.7</v>
      </c>
      <c r="E206" s="1">
        <v>0</v>
      </c>
      <c r="F206" s="1">
        <f t="shared" si="16"/>
        <v>0</v>
      </c>
      <c r="G206" s="142"/>
    </row>
    <row r="207" spans="1:8" ht="168" customHeight="1" x14ac:dyDescent="0.25">
      <c r="A207" s="152"/>
      <c r="B207" s="27" t="s">
        <v>323</v>
      </c>
      <c r="C207" s="28" t="s">
        <v>20</v>
      </c>
      <c r="D207" s="1">
        <v>2331.8000000000002</v>
      </c>
      <c r="E207" s="1">
        <v>895.8</v>
      </c>
      <c r="F207" s="1">
        <f t="shared" si="16"/>
        <v>38.416673814220772</v>
      </c>
      <c r="G207" s="27" t="s">
        <v>361</v>
      </c>
    </row>
    <row r="208" spans="1:8" ht="48.75" customHeight="1" x14ac:dyDescent="0.25">
      <c r="A208" s="152"/>
      <c r="B208" s="27" t="s">
        <v>366</v>
      </c>
      <c r="C208" s="28" t="s">
        <v>20</v>
      </c>
      <c r="D208" s="1">
        <v>30</v>
      </c>
      <c r="E208" s="1">
        <v>0</v>
      </c>
      <c r="F208" s="1">
        <v>0</v>
      </c>
      <c r="G208" s="27"/>
    </row>
    <row r="209" spans="1:7" ht="52.5" customHeight="1" x14ac:dyDescent="0.25">
      <c r="A209" s="142"/>
      <c r="B209" s="27" t="s">
        <v>329</v>
      </c>
      <c r="C209" s="28" t="s">
        <v>20</v>
      </c>
      <c r="D209" s="1">
        <v>10</v>
      </c>
      <c r="E209" s="1">
        <v>0</v>
      </c>
      <c r="F209" s="1">
        <v>0</v>
      </c>
      <c r="G209" s="27"/>
    </row>
    <row r="210" spans="1:7" ht="262.5" customHeight="1" x14ac:dyDescent="0.25">
      <c r="A210" s="71" t="s">
        <v>35</v>
      </c>
      <c r="B210" s="71" t="s">
        <v>307</v>
      </c>
      <c r="C210" s="72" t="s">
        <v>20</v>
      </c>
      <c r="D210" s="74">
        <v>31782</v>
      </c>
      <c r="E210" s="74">
        <v>13186.8</v>
      </c>
      <c r="F210" s="74">
        <f t="shared" si="16"/>
        <v>41.49141023220691</v>
      </c>
      <c r="G210" s="109" t="s">
        <v>525</v>
      </c>
    </row>
    <row r="211" spans="1:7" ht="144.75" customHeight="1" x14ac:dyDescent="0.25">
      <c r="A211" s="141" t="s">
        <v>36</v>
      </c>
      <c r="B211" s="27" t="s">
        <v>110</v>
      </c>
      <c r="C211" s="28" t="s">
        <v>20</v>
      </c>
      <c r="D211" s="1">
        <v>17331.2</v>
      </c>
      <c r="E211" s="1">
        <v>8090</v>
      </c>
      <c r="F211" s="1">
        <f t="shared" si="16"/>
        <v>46.678822008862625</v>
      </c>
      <c r="G211" s="27" t="s">
        <v>445</v>
      </c>
    </row>
    <row r="212" spans="1:7" ht="101.25" customHeight="1" x14ac:dyDescent="0.25">
      <c r="A212" s="142"/>
      <c r="B212" s="27" t="s">
        <v>111</v>
      </c>
      <c r="C212" s="28" t="s">
        <v>20</v>
      </c>
      <c r="D212" s="1">
        <v>1182.4000000000001</v>
      </c>
      <c r="E212" s="1">
        <v>855.8</v>
      </c>
      <c r="F212" s="1">
        <f t="shared" si="16"/>
        <v>72.37821380243571</v>
      </c>
      <c r="G212" s="90" t="s">
        <v>526</v>
      </c>
    </row>
    <row r="213" spans="1:7" ht="32.25" customHeight="1" x14ac:dyDescent="0.25">
      <c r="A213" s="141" t="s">
        <v>37</v>
      </c>
      <c r="B213" s="27" t="s">
        <v>205</v>
      </c>
      <c r="C213" s="28" t="s">
        <v>20</v>
      </c>
      <c r="D213" s="1">
        <v>1814</v>
      </c>
      <c r="E213" s="1">
        <v>1162.4000000000001</v>
      </c>
      <c r="F213" s="1">
        <f t="shared" si="16"/>
        <v>64.079382579933849</v>
      </c>
      <c r="G213" s="27" t="s">
        <v>527</v>
      </c>
    </row>
    <row r="214" spans="1:7" ht="35.25" customHeight="1" x14ac:dyDescent="0.25">
      <c r="A214" s="152"/>
      <c r="B214" s="27" t="s">
        <v>292</v>
      </c>
      <c r="C214" s="28" t="s">
        <v>20</v>
      </c>
      <c r="D214" s="1">
        <v>10</v>
      </c>
      <c r="E214" s="1">
        <v>0</v>
      </c>
      <c r="F214" s="1">
        <f t="shared" si="16"/>
        <v>0</v>
      </c>
      <c r="G214" s="27"/>
    </row>
    <row r="215" spans="1:7" ht="35.25" customHeight="1" x14ac:dyDescent="0.25">
      <c r="A215" s="153" t="s">
        <v>92</v>
      </c>
      <c r="B215" s="153"/>
      <c r="C215" s="65" t="s">
        <v>120</v>
      </c>
      <c r="D215" s="8">
        <f>SUM(D190:D214)</f>
        <v>129683.49999999999</v>
      </c>
      <c r="E215" s="8">
        <f>SUM(E190:E214)</f>
        <v>55768.900000000009</v>
      </c>
      <c r="F215" s="8">
        <f>E215/D215*100</f>
        <v>43.003851685064035</v>
      </c>
      <c r="G215" s="151"/>
    </row>
    <row r="216" spans="1:7" ht="18" customHeight="1" x14ac:dyDescent="0.25">
      <c r="A216" s="153"/>
      <c r="B216" s="153"/>
      <c r="C216" s="65" t="s">
        <v>19</v>
      </c>
      <c r="D216" s="8">
        <f>D191+D194+D198+D200+D205</f>
        <v>12386.2</v>
      </c>
      <c r="E216" s="8">
        <f>E191+E194+E198+E200+E205</f>
        <v>403.5</v>
      </c>
      <c r="F216" s="8">
        <f t="shared" ref="F216:F217" si="18">E216/D216*100</f>
        <v>3.2576577158450535</v>
      </c>
      <c r="G216" s="152"/>
    </row>
    <row r="217" spans="1:7" ht="20.25" customHeight="1" x14ac:dyDescent="0.25">
      <c r="A217" s="153"/>
      <c r="B217" s="153"/>
      <c r="C217" s="65" t="s">
        <v>20</v>
      </c>
      <c r="D217" s="8">
        <f>D190+D192+D193+D195+D196+D197+D199+D201+D202+D203+D204+D206+D207+D208+D209+D210+D211+D212+D213+D214</f>
        <v>117297.29999999997</v>
      </c>
      <c r="E217" s="8">
        <f>E190+E192+E193+E195+E196+E197+E199+E201+E202+E203+E204+E206+E207+E208+E209+E210+E211+E212+E213+E214</f>
        <v>55365.400000000009</v>
      </c>
      <c r="F217" s="8">
        <f t="shared" si="18"/>
        <v>47.200915963112557</v>
      </c>
      <c r="G217" s="142"/>
    </row>
    <row r="218" spans="1:7" ht="19.5" customHeight="1" x14ac:dyDescent="0.25">
      <c r="A218" s="148" t="s">
        <v>60</v>
      </c>
      <c r="B218" s="149"/>
      <c r="C218" s="149"/>
      <c r="D218" s="149"/>
      <c r="E218" s="149"/>
      <c r="F218" s="149"/>
      <c r="G218" s="150"/>
    </row>
    <row r="219" spans="1:7" ht="38.25" customHeight="1" x14ac:dyDescent="0.25">
      <c r="A219" s="27" t="s">
        <v>32</v>
      </c>
      <c r="B219" s="27" t="s">
        <v>280</v>
      </c>
      <c r="C219" s="28" t="s">
        <v>20</v>
      </c>
      <c r="D219" s="1">
        <v>100</v>
      </c>
      <c r="E219" s="1">
        <v>0</v>
      </c>
      <c r="F219" s="1">
        <f t="shared" si="1"/>
        <v>0</v>
      </c>
      <c r="G219" s="27"/>
    </row>
    <row r="220" spans="1:7" ht="51" customHeight="1" x14ac:dyDescent="0.25">
      <c r="A220" s="141" t="s">
        <v>30</v>
      </c>
      <c r="B220" s="141" t="s">
        <v>237</v>
      </c>
      <c r="C220" s="28" t="s">
        <v>363</v>
      </c>
      <c r="D220" s="1">
        <v>700</v>
      </c>
      <c r="E220" s="1">
        <v>0</v>
      </c>
      <c r="F220" s="1">
        <f t="shared" si="1"/>
        <v>0</v>
      </c>
      <c r="G220" s="27" t="s">
        <v>528</v>
      </c>
    </row>
    <row r="221" spans="1:7" ht="33.75" customHeight="1" x14ac:dyDescent="0.25">
      <c r="A221" s="142"/>
      <c r="B221" s="142"/>
      <c r="C221" s="28" t="s">
        <v>20</v>
      </c>
      <c r="D221" s="1">
        <v>179.4</v>
      </c>
      <c r="E221" s="1">
        <v>178.4</v>
      </c>
      <c r="F221" s="1">
        <f t="shared" ref="F221" si="19">E221/D221*100</f>
        <v>99.442586399108137</v>
      </c>
      <c r="G221" s="27" t="s">
        <v>529</v>
      </c>
    </row>
    <row r="222" spans="1:7" ht="68.25" customHeight="1" x14ac:dyDescent="0.25">
      <c r="A222" s="27" t="s">
        <v>35</v>
      </c>
      <c r="B222" s="27" t="s">
        <v>305</v>
      </c>
      <c r="C222" s="28" t="s">
        <v>20</v>
      </c>
      <c r="D222" s="1">
        <v>6455.1</v>
      </c>
      <c r="E222" s="1">
        <v>5752.2</v>
      </c>
      <c r="F222" s="1">
        <f t="shared" si="1"/>
        <v>89.110935539340971</v>
      </c>
      <c r="G222" s="94" t="s">
        <v>530</v>
      </c>
    </row>
    <row r="223" spans="1:7" ht="84" customHeight="1" x14ac:dyDescent="0.25">
      <c r="A223" s="141" t="s">
        <v>36</v>
      </c>
      <c r="B223" s="27" t="s">
        <v>108</v>
      </c>
      <c r="C223" s="28" t="s">
        <v>20</v>
      </c>
      <c r="D223" s="1">
        <v>11267.2</v>
      </c>
      <c r="E223" s="1">
        <v>4.9000000000000004</v>
      </c>
      <c r="F223" s="1">
        <f t="shared" si="1"/>
        <v>4.3489065606361829E-2</v>
      </c>
      <c r="G223" s="90" t="s">
        <v>330</v>
      </c>
    </row>
    <row r="224" spans="1:7" ht="33.75" customHeight="1" x14ac:dyDescent="0.25">
      <c r="A224" s="142"/>
      <c r="B224" s="27" t="s">
        <v>131</v>
      </c>
      <c r="C224" s="28" t="s">
        <v>20</v>
      </c>
      <c r="D224" s="1">
        <v>5431.2</v>
      </c>
      <c r="E224" s="1">
        <v>0</v>
      </c>
      <c r="F224" s="1">
        <f t="shared" si="1"/>
        <v>0</v>
      </c>
      <c r="G224" s="27"/>
    </row>
    <row r="225" spans="1:8" ht="33" customHeight="1" x14ac:dyDescent="0.25">
      <c r="A225" s="27" t="s">
        <v>37</v>
      </c>
      <c r="B225" s="27" t="s">
        <v>291</v>
      </c>
      <c r="C225" s="28" t="s">
        <v>20</v>
      </c>
      <c r="D225" s="1">
        <v>76</v>
      </c>
      <c r="E225" s="1">
        <v>32</v>
      </c>
      <c r="F225" s="1">
        <f t="shared" si="1"/>
        <v>42.105263157894733</v>
      </c>
      <c r="G225" s="27" t="s">
        <v>201</v>
      </c>
    </row>
    <row r="226" spans="1:8" ht="33.75" customHeight="1" x14ac:dyDescent="0.25">
      <c r="A226" s="153" t="s">
        <v>92</v>
      </c>
      <c r="B226" s="153"/>
      <c r="C226" s="65" t="s">
        <v>120</v>
      </c>
      <c r="D226" s="8">
        <f>SUM(D219:D225)</f>
        <v>24208.9</v>
      </c>
      <c r="E226" s="8">
        <f>SUM(E219:E225)</f>
        <v>5967.4999999999991</v>
      </c>
      <c r="F226" s="8">
        <f>E226/D226*100</f>
        <v>24.650025403880385</v>
      </c>
      <c r="G226" s="141"/>
    </row>
    <row r="227" spans="1:8" ht="19.5" customHeight="1" x14ac:dyDescent="0.25">
      <c r="A227" s="153"/>
      <c r="B227" s="153"/>
      <c r="C227" s="65" t="s">
        <v>363</v>
      </c>
      <c r="D227" s="8">
        <f>D220</f>
        <v>700</v>
      </c>
      <c r="E227" s="8">
        <f>E220</f>
        <v>0</v>
      </c>
      <c r="F227" s="8">
        <f>E227/D227*100</f>
        <v>0</v>
      </c>
      <c r="G227" s="152"/>
    </row>
    <row r="228" spans="1:8" ht="19.5" customHeight="1" x14ac:dyDescent="0.25">
      <c r="A228" s="153"/>
      <c r="B228" s="153"/>
      <c r="C228" s="65" t="s">
        <v>20</v>
      </c>
      <c r="D228" s="8">
        <f>D219+D222+D223+D224+D225+D221</f>
        <v>23508.900000000005</v>
      </c>
      <c r="E228" s="8">
        <f>E219+E222+E223+E224+E225+E221</f>
        <v>5967.4999999999991</v>
      </c>
      <c r="F228" s="8">
        <f t="shared" ref="F228" si="20">E228/D228*100</f>
        <v>25.384003505055524</v>
      </c>
      <c r="G228" s="142"/>
    </row>
    <row r="229" spans="1:8" ht="22.5" customHeight="1" x14ac:dyDescent="0.25">
      <c r="A229" s="148" t="s">
        <v>61</v>
      </c>
      <c r="B229" s="149"/>
      <c r="C229" s="149"/>
      <c r="D229" s="149"/>
      <c r="E229" s="149"/>
      <c r="F229" s="149"/>
      <c r="G229" s="150"/>
    </row>
    <row r="230" spans="1:8" ht="32.25" customHeight="1" x14ac:dyDescent="0.25">
      <c r="A230" s="27" t="s">
        <v>26</v>
      </c>
      <c r="B230" s="27" t="s">
        <v>55</v>
      </c>
      <c r="C230" s="28" t="s">
        <v>20</v>
      </c>
      <c r="D230" s="1">
        <v>108.5</v>
      </c>
      <c r="E230" s="1">
        <v>0.1</v>
      </c>
      <c r="F230" s="1">
        <f t="shared" si="1"/>
        <v>9.2165898617511524E-2</v>
      </c>
      <c r="G230" s="27" t="s">
        <v>531</v>
      </c>
    </row>
    <row r="231" spans="1:8" ht="47.25" customHeight="1" x14ac:dyDescent="0.25">
      <c r="A231" s="141" t="s">
        <v>30</v>
      </c>
      <c r="B231" s="141" t="s">
        <v>404</v>
      </c>
      <c r="C231" s="28" t="s">
        <v>19</v>
      </c>
      <c r="D231" s="1">
        <v>2237.8000000000002</v>
      </c>
      <c r="E231" s="1">
        <v>0</v>
      </c>
      <c r="F231" s="1">
        <f t="shared" ref="F231:F232" si="21">E231/D231*100</f>
        <v>0</v>
      </c>
      <c r="G231" s="141" t="s">
        <v>604</v>
      </c>
    </row>
    <row r="232" spans="1:8" ht="164.25" customHeight="1" x14ac:dyDescent="0.25">
      <c r="A232" s="152"/>
      <c r="B232" s="142"/>
      <c r="C232" s="28" t="s">
        <v>20</v>
      </c>
      <c r="D232" s="1">
        <v>941</v>
      </c>
      <c r="E232" s="1">
        <v>0</v>
      </c>
      <c r="F232" s="1">
        <f t="shared" si="21"/>
        <v>0</v>
      </c>
      <c r="G232" s="142"/>
    </row>
    <row r="233" spans="1:8" ht="40.5" customHeight="1" x14ac:dyDescent="0.25">
      <c r="A233" s="152"/>
      <c r="B233" s="141" t="s">
        <v>406</v>
      </c>
      <c r="C233" s="28" t="s">
        <v>19</v>
      </c>
      <c r="D233" s="1">
        <v>2725</v>
      </c>
      <c r="E233" s="1">
        <v>0</v>
      </c>
      <c r="F233" s="1">
        <f t="shared" ref="F233:F234" si="22">E233/D233*100</f>
        <v>0</v>
      </c>
      <c r="G233" s="141" t="s">
        <v>603</v>
      </c>
    </row>
    <row r="234" spans="1:8" ht="87.75" customHeight="1" x14ac:dyDescent="0.25">
      <c r="A234" s="152"/>
      <c r="B234" s="142"/>
      <c r="C234" s="28" t="s">
        <v>20</v>
      </c>
      <c r="D234" s="1">
        <v>337.4</v>
      </c>
      <c r="E234" s="1">
        <v>0</v>
      </c>
      <c r="F234" s="1">
        <f t="shared" si="22"/>
        <v>0</v>
      </c>
      <c r="G234" s="142"/>
    </row>
    <row r="235" spans="1:8" ht="33.75" customHeight="1" x14ac:dyDescent="0.25">
      <c r="A235" s="142"/>
      <c r="B235" s="27" t="s">
        <v>238</v>
      </c>
      <c r="C235" s="28" t="s">
        <v>20</v>
      </c>
      <c r="D235" s="1">
        <v>40</v>
      </c>
      <c r="E235" s="1">
        <v>8</v>
      </c>
      <c r="F235" s="1">
        <f t="shared" ref="F235" si="23">E235/D235*100</f>
        <v>20</v>
      </c>
      <c r="G235" s="90" t="s">
        <v>532</v>
      </c>
    </row>
    <row r="236" spans="1:8" s="92" customFormat="1" ht="32.25" customHeight="1" x14ac:dyDescent="0.25">
      <c r="A236" s="90" t="s">
        <v>31</v>
      </c>
      <c r="B236" s="90" t="s">
        <v>146</v>
      </c>
      <c r="C236" s="80" t="s">
        <v>20</v>
      </c>
      <c r="D236" s="78">
        <v>270</v>
      </c>
      <c r="E236" s="78">
        <v>0</v>
      </c>
      <c r="F236" s="78">
        <v>0</v>
      </c>
      <c r="G236" s="90"/>
      <c r="H236" s="91"/>
    </row>
    <row r="237" spans="1:8" ht="34.5" customHeight="1" x14ac:dyDescent="0.25">
      <c r="A237" s="27" t="s">
        <v>35</v>
      </c>
      <c r="B237" s="27" t="s">
        <v>304</v>
      </c>
      <c r="C237" s="28" t="s">
        <v>20</v>
      </c>
      <c r="D237" s="1">
        <v>1000</v>
      </c>
      <c r="E237" s="1">
        <v>0</v>
      </c>
      <c r="F237" s="1">
        <f t="shared" ref="F237:F345" si="24">E237/D237*100</f>
        <v>0</v>
      </c>
      <c r="G237" s="27"/>
    </row>
    <row r="238" spans="1:8" ht="36" customHeight="1" x14ac:dyDescent="0.25">
      <c r="A238" s="27" t="s">
        <v>36</v>
      </c>
      <c r="B238" s="27" t="s">
        <v>109</v>
      </c>
      <c r="C238" s="28" t="s">
        <v>20</v>
      </c>
      <c r="D238" s="1">
        <v>2293.4</v>
      </c>
      <c r="E238" s="1">
        <v>0</v>
      </c>
      <c r="F238" s="1">
        <v>0</v>
      </c>
      <c r="G238" s="27"/>
    </row>
    <row r="239" spans="1:8" ht="33.75" customHeight="1" x14ac:dyDescent="0.25">
      <c r="A239" s="71" t="s">
        <v>37</v>
      </c>
      <c r="B239" s="71" t="s">
        <v>202</v>
      </c>
      <c r="C239" s="28" t="s">
        <v>20</v>
      </c>
      <c r="D239" s="1">
        <v>438.4</v>
      </c>
      <c r="E239" s="1">
        <v>232.2</v>
      </c>
      <c r="F239" s="1">
        <f t="shared" si="24"/>
        <v>52.965328467153284</v>
      </c>
      <c r="G239" s="27" t="s">
        <v>203</v>
      </c>
    </row>
    <row r="240" spans="1:8" ht="34.5" customHeight="1" x14ac:dyDescent="0.25">
      <c r="A240" s="153" t="s">
        <v>92</v>
      </c>
      <c r="B240" s="153"/>
      <c r="C240" s="65" t="s">
        <v>120</v>
      </c>
      <c r="D240" s="8">
        <f>SUM(D230:D239)</f>
        <v>10391.5</v>
      </c>
      <c r="E240" s="8">
        <f>SUM(E230:E239)</f>
        <v>240.29999999999998</v>
      </c>
      <c r="F240" s="8">
        <f>E240/D240*100</f>
        <v>2.3124669200789105</v>
      </c>
      <c r="G240" s="141"/>
    </row>
    <row r="241" spans="1:8" ht="21" customHeight="1" x14ac:dyDescent="0.25">
      <c r="A241" s="153"/>
      <c r="B241" s="153"/>
      <c r="C241" s="65" t="s">
        <v>363</v>
      </c>
      <c r="D241" s="8">
        <f>D231+D233</f>
        <v>4962.8</v>
      </c>
      <c r="E241" s="8">
        <f>E231+E233</f>
        <v>0</v>
      </c>
      <c r="F241" s="8">
        <f>E241/D241*100</f>
        <v>0</v>
      </c>
      <c r="G241" s="152"/>
    </row>
    <row r="242" spans="1:8" ht="20.25" customHeight="1" x14ac:dyDescent="0.25">
      <c r="A242" s="153"/>
      <c r="B242" s="153"/>
      <c r="C242" s="65" t="s">
        <v>20</v>
      </c>
      <c r="D242" s="8">
        <f>D230+D232+D234+D235+D236+D237+D238+D239</f>
        <v>5428.7</v>
      </c>
      <c r="E242" s="8">
        <f>E230+E232+E234+E235+E236+E237+E238+E239</f>
        <v>240.29999999999998</v>
      </c>
      <c r="F242" s="8">
        <f>E242/D242*100</f>
        <v>4.4264741098237144</v>
      </c>
      <c r="G242" s="142"/>
    </row>
    <row r="243" spans="1:8" ht="22.5" customHeight="1" x14ac:dyDescent="0.25">
      <c r="A243" s="148" t="s">
        <v>62</v>
      </c>
      <c r="B243" s="149"/>
      <c r="C243" s="149"/>
      <c r="D243" s="149"/>
      <c r="E243" s="149"/>
      <c r="F243" s="149"/>
      <c r="G243" s="150"/>
    </row>
    <row r="244" spans="1:8" ht="38.25" customHeight="1" x14ac:dyDescent="0.25">
      <c r="A244" s="27" t="s">
        <v>26</v>
      </c>
      <c r="B244" s="27" t="s">
        <v>54</v>
      </c>
      <c r="C244" s="28" t="s">
        <v>20</v>
      </c>
      <c r="D244" s="1">
        <v>530</v>
      </c>
      <c r="E244" s="1">
        <v>412.2</v>
      </c>
      <c r="F244" s="1">
        <f t="shared" si="24"/>
        <v>77.773584905660371</v>
      </c>
      <c r="G244" s="27" t="s">
        <v>533</v>
      </c>
    </row>
    <row r="245" spans="1:8" s="92" customFormat="1" ht="35.25" customHeight="1" x14ac:dyDescent="0.25">
      <c r="A245" s="145" t="s">
        <v>32</v>
      </c>
      <c r="B245" s="90" t="s">
        <v>578</v>
      </c>
      <c r="C245" s="80" t="s">
        <v>20</v>
      </c>
      <c r="D245" s="78">
        <v>100</v>
      </c>
      <c r="E245" s="78">
        <v>0</v>
      </c>
      <c r="F245" s="78">
        <v>0</v>
      </c>
      <c r="G245" s="90"/>
      <c r="H245" s="91"/>
    </row>
    <row r="246" spans="1:8" s="92" customFormat="1" ht="48" customHeight="1" x14ac:dyDescent="0.25">
      <c r="A246" s="146"/>
      <c r="B246" s="90" t="s">
        <v>579</v>
      </c>
      <c r="C246" s="80" t="s">
        <v>20</v>
      </c>
      <c r="D246" s="78">
        <v>100</v>
      </c>
      <c r="E246" s="78">
        <v>0</v>
      </c>
      <c r="F246" s="78">
        <v>0</v>
      </c>
      <c r="G246" s="90"/>
      <c r="H246" s="91"/>
    </row>
    <row r="247" spans="1:8" ht="37.5" customHeight="1" x14ac:dyDescent="0.25">
      <c r="A247" s="161" t="s">
        <v>30</v>
      </c>
      <c r="B247" s="27" t="s">
        <v>240</v>
      </c>
      <c r="C247" s="28" t="s">
        <v>20</v>
      </c>
      <c r="D247" s="1">
        <v>81.3</v>
      </c>
      <c r="E247" s="1">
        <v>81.3</v>
      </c>
      <c r="F247" s="1">
        <f t="shared" si="24"/>
        <v>100</v>
      </c>
      <c r="G247" s="27" t="s">
        <v>534</v>
      </c>
    </row>
    <row r="248" spans="1:8" ht="53.25" customHeight="1" x14ac:dyDescent="0.25">
      <c r="A248" s="161"/>
      <c r="B248" s="27" t="s">
        <v>130</v>
      </c>
      <c r="C248" s="28" t="s">
        <v>20</v>
      </c>
      <c r="D248" s="1">
        <v>30</v>
      </c>
      <c r="E248" s="1">
        <v>30</v>
      </c>
      <c r="F248" s="1">
        <f t="shared" si="24"/>
        <v>100</v>
      </c>
      <c r="G248" s="27" t="s">
        <v>535</v>
      </c>
    </row>
    <row r="249" spans="1:8" ht="109.5" customHeight="1" x14ac:dyDescent="0.25">
      <c r="A249" s="27" t="s">
        <v>35</v>
      </c>
      <c r="B249" s="27" t="s">
        <v>430</v>
      </c>
      <c r="C249" s="28" t="s">
        <v>20</v>
      </c>
      <c r="D249" s="93">
        <v>2810</v>
      </c>
      <c r="E249" s="1">
        <v>1828.6</v>
      </c>
      <c r="F249" s="1">
        <f t="shared" si="24"/>
        <v>65.074733096085396</v>
      </c>
      <c r="G249" s="27" t="s">
        <v>536</v>
      </c>
    </row>
    <row r="250" spans="1:8" ht="159.75" customHeight="1" x14ac:dyDescent="0.25">
      <c r="A250" s="71" t="s">
        <v>36</v>
      </c>
      <c r="B250" s="27" t="s">
        <v>107</v>
      </c>
      <c r="C250" s="28" t="s">
        <v>20</v>
      </c>
      <c r="D250" s="93">
        <v>9522.2999999999993</v>
      </c>
      <c r="E250" s="1">
        <v>770.7</v>
      </c>
      <c r="F250" s="1">
        <f t="shared" si="24"/>
        <v>8.0936328408052685</v>
      </c>
      <c r="G250" s="90" t="s">
        <v>446</v>
      </c>
    </row>
    <row r="251" spans="1:8" ht="35.25" customHeight="1" x14ac:dyDescent="0.25">
      <c r="A251" s="27" t="s">
        <v>37</v>
      </c>
      <c r="B251" s="27" t="s">
        <v>204</v>
      </c>
      <c r="C251" s="28" t="s">
        <v>20</v>
      </c>
      <c r="D251" s="1">
        <v>2050.6999999999998</v>
      </c>
      <c r="E251" s="1">
        <v>937.7</v>
      </c>
      <c r="F251" s="1">
        <f t="shared" si="24"/>
        <v>45.725849709855176</v>
      </c>
      <c r="G251" s="27" t="s">
        <v>537</v>
      </c>
    </row>
    <row r="252" spans="1:8" ht="33" customHeight="1" x14ac:dyDescent="0.25">
      <c r="A252" s="153" t="s">
        <v>92</v>
      </c>
      <c r="B252" s="153"/>
      <c r="C252" s="65" t="s">
        <v>120</v>
      </c>
      <c r="D252" s="8">
        <f>SUM(D244:D251)</f>
        <v>15224.3</v>
      </c>
      <c r="E252" s="8">
        <f>SUM(E244:E251)</f>
        <v>4060.5</v>
      </c>
      <c r="F252" s="8">
        <f>E252/D252*100</f>
        <v>26.671176999927749</v>
      </c>
      <c r="G252" s="141"/>
    </row>
    <row r="253" spans="1:8" ht="27" customHeight="1" x14ac:dyDescent="0.25">
      <c r="A253" s="153"/>
      <c r="B253" s="153"/>
      <c r="C253" s="65" t="s">
        <v>20</v>
      </c>
      <c r="D253" s="8">
        <f>D244+D245+D246+D247+D248+D249+D250+D251</f>
        <v>15224.3</v>
      </c>
      <c r="E253" s="8">
        <f>E244+E245+E246+E247+E248+E249+E250+E251</f>
        <v>4060.5</v>
      </c>
      <c r="F253" s="8">
        <f>E253/D253*100</f>
        <v>26.671176999927749</v>
      </c>
      <c r="G253" s="142"/>
    </row>
    <row r="254" spans="1:8" s="63" customFormat="1" ht="27" customHeight="1" x14ac:dyDescent="0.25">
      <c r="A254" s="162" t="s">
        <v>345</v>
      </c>
      <c r="B254" s="163"/>
      <c r="C254" s="163"/>
      <c r="D254" s="163"/>
      <c r="E254" s="163"/>
      <c r="F254" s="163"/>
      <c r="G254" s="164"/>
      <c r="H254" s="62"/>
    </row>
    <row r="255" spans="1:8" ht="50.25" customHeight="1" x14ac:dyDescent="0.25">
      <c r="A255" s="27" t="s">
        <v>26</v>
      </c>
      <c r="B255" s="27" t="s">
        <v>346</v>
      </c>
      <c r="C255" s="28" t="s">
        <v>20</v>
      </c>
      <c r="D255" s="1">
        <v>100</v>
      </c>
      <c r="E255" s="1">
        <v>0</v>
      </c>
      <c r="F255" s="1">
        <f t="shared" ref="F255:F269" si="25">E255/D255*100</f>
        <v>0</v>
      </c>
      <c r="G255" s="27"/>
    </row>
    <row r="256" spans="1:8" ht="50.25" customHeight="1" x14ac:dyDescent="0.25">
      <c r="A256" s="27" t="s">
        <v>27</v>
      </c>
      <c r="B256" s="27" t="s">
        <v>399</v>
      </c>
      <c r="C256" s="28" t="s">
        <v>20</v>
      </c>
      <c r="D256" s="1">
        <v>150</v>
      </c>
      <c r="E256" s="1">
        <v>0</v>
      </c>
      <c r="F256" s="1">
        <f t="shared" ref="F256" si="26">E256/D256*100</f>
        <v>0</v>
      </c>
      <c r="G256" s="71"/>
    </row>
    <row r="257" spans="1:7" ht="33" customHeight="1" x14ac:dyDescent="0.25">
      <c r="A257" s="141" t="s">
        <v>32</v>
      </c>
      <c r="B257" s="141" t="s">
        <v>390</v>
      </c>
      <c r="C257" s="28" t="s">
        <v>216</v>
      </c>
      <c r="D257" s="1">
        <v>16637.5</v>
      </c>
      <c r="E257" s="1">
        <v>0</v>
      </c>
      <c r="F257" s="1">
        <f t="shared" ref="F257:F259" si="27">E257/D257*100</f>
        <v>0</v>
      </c>
      <c r="G257" s="141" t="s">
        <v>595</v>
      </c>
    </row>
    <row r="258" spans="1:7" ht="27" customHeight="1" x14ac:dyDescent="0.25">
      <c r="A258" s="152"/>
      <c r="B258" s="152"/>
      <c r="C258" s="28" t="s">
        <v>363</v>
      </c>
      <c r="D258" s="1">
        <v>693.2</v>
      </c>
      <c r="E258" s="1">
        <v>0</v>
      </c>
      <c r="F258" s="1">
        <f t="shared" si="27"/>
        <v>0</v>
      </c>
      <c r="G258" s="152"/>
    </row>
    <row r="259" spans="1:7" ht="21" customHeight="1" x14ac:dyDescent="0.25">
      <c r="A259" s="152"/>
      <c r="B259" s="142"/>
      <c r="C259" s="28" t="s">
        <v>20</v>
      </c>
      <c r="D259" s="1">
        <v>1925.6</v>
      </c>
      <c r="E259" s="1">
        <v>0</v>
      </c>
      <c r="F259" s="1">
        <f t="shared" si="27"/>
        <v>0</v>
      </c>
      <c r="G259" s="142"/>
    </row>
    <row r="260" spans="1:7" ht="37.5" customHeight="1" x14ac:dyDescent="0.25">
      <c r="A260" s="142"/>
      <c r="B260" s="27" t="s">
        <v>391</v>
      </c>
      <c r="C260" s="28" t="s">
        <v>20</v>
      </c>
      <c r="D260" s="1">
        <v>895.5</v>
      </c>
      <c r="E260" s="1">
        <v>0</v>
      </c>
      <c r="F260" s="1">
        <f>E260/D260*100</f>
        <v>0</v>
      </c>
      <c r="G260" s="27"/>
    </row>
    <row r="261" spans="1:7" ht="30.75" customHeight="1" x14ac:dyDescent="0.25">
      <c r="A261" s="141" t="s">
        <v>29</v>
      </c>
      <c r="B261" s="141" t="s">
        <v>422</v>
      </c>
      <c r="C261" s="28" t="s">
        <v>216</v>
      </c>
      <c r="D261" s="1">
        <v>18317.599999999999</v>
      </c>
      <c r="E261" s="1">
        <v>0</v>
      </c>
      <c r="F261" s="1">
        <f t="shared" ref="F261:F264" si="28">E261/D261*100</f>
        <v>0</v>
      </c>
      <c r="G261" s="141" t="s">
        <v>596</v>
      </c>
    </row>
    <row r="262" spans="1:7" ht="21.75" customHeight="1" x14ac:dyDescent="0.25">
      <c r="A262" s="152"/>
      <c r="B262" s="152"/>
      <c r="C262" s="28" t="s">
        <v>363</v>
      </c>
      <c r="D262" s="1">
        <v>763.2</v>
      </c>
      <c r="E262" s="1">
        <v>0</v>
      </c>
      <c r="F262" s="1">
        <f t="shared" si="28"/>
        <v>0</v>
      </c>
      <c r="G262" s="152"/>
    </row>
    <row r="263" spans="1:7" ht="27.75" customHeight="1" x14ac:dyDescent="0.25">
      <c r="A263" s="152"/>
      <c r="B263" s="142"/>
      <c r="C263" s="28" t="s">
        <v>20</v>
      </c>
      <c r="D263" s="1">
        <v>2358.3000000000002</v>
      </c>
      <c r="E263" s="1">
        <v>0</v>
      </c>
      <c r="F263" s="1">
        <f t="shared" si="28"/>
        <v>0</v>
      </c>
      <c r="G263" s="142"/>
    </row>
    <row r="264" spans="1:7" ht="49.5" customHeight="1" x14ac:dyDescent="0.25">
      <c r="A264" s="142"/>
      <c r="B264" s="69" t="s">
        <v>423</v>
      </c>
      <c r="C264" s="28" t="s">
        <v>20</v>
      </c>
      <c r="D264" s="1">
        <v>100.7</v>
      </c>
      <c r="E264" s="1">
        <v>0</v>
      </c>
      <c r="F264" s="1">
        <f t="shared" si="28"/>
        <v>0</v>
      </c>
      <c r="G264" s="69"/>
    </row>
    <row r="265" spans="1:7" ht="51.75" customHeight="1" x14ac:dyDescent="0.25">
      <c r="A265" s="27" t="s">
        <v>30</v>
      </c>
      <c r="B265" s="27" t="s">
        <v>409</v>
      </c>
      <c r="C265" s="28" t="s">
        <v>20</v>
      </c>
      <c r="D265" s="1">
        <v>156.30000000000001</v>
      </c>
      <c r="E265" s="1">
        <v>101.3</v>
      </c>
      <c r="F265" s="1">
        <f t="shared" ref="F265" si="29">E265/D265*100</f>
        <v>64.811260396673049</v>
      </c>
      <c r="G265" s="27" t="s">
        <v>538</v>
      </c>
    </row>
    <row r="266" spans="1:7" ht="49.5" customHeight="1" x14ac:dyDescent="0.25">
      <c r="A266" s="27" t="s">
        <v>31</v>
      </c>
      <c r="B266" s="27" t="s">
        <v>396</v>
      </c>
      <c r="C266" s="28" t="s">
        <v>20</v>
      </c>
      <c r="D266" s="1">
        <v>200</v>
      </c>
      <c r="E266" s="1">
        <v>0</v>
      </c>
      <c r="F266" s="1">
        <f t="shared" ref="F266" si="30">E266/D266*100</f>
        <v>0</v>
      </c>
      <c r="G266" s="27"/>
    </row>
    <row r="267" spans="1:7" ht="33" customHeight="1" x14ac:dyDescent="0.25">
      <c r="A267" s="141" t="s">
        <v>33</v>
      </c>
      <c r="B267" s="141" t="s">
        <v>381</v>
      </c>
      <c r="C267" s="28" t="s">
        <v>216</v>
      </c>
      <c r="D267" s="1">
        <v>6173.8</v>
      </c>
      <c r="E267" s="1">
        <v>0</v>
      </c>
      <c r="F267" s="1">
        <f t="shared" si="25"/>
        <v>0</v>
      </c>
      <c r="G267" s="141" t="s">
        <v>597</v>
      </c>
    </row>
    <row r="268" spans="1:7" ht="27" customHeight="1" x14ac:dyDescent="0.25">
      <c r="A268" s="152"/>
      <c r="B268" s="152"/>
      <c r="C268" s="28" t="s">
        <v>363</v>
      </c>
      <c r="D268" s="1">
        <v>257.2</v>
      </c>
      <c r="E268" s="1">
        <v>0</v>
      </c>
      <c r="F268" s="1">
        <f t="shared" si="25"/>
        <v>0</v>
      </c>
      <c r="G268" s="152"/>
    </row>
    <row r="269" spans="1:7" ht="21" customHeight="1" x14ac:dyDescent="0.25">
      <c r="A269" s="152"/>
      <c r="B269" s="142"/>
      <c r="C269" s="28" t="s">
        <v>20</v>
      </c>
      <c r="D269" s="1">
        <v>1046.9000000000001</v>
      </c>
      <c r="E269" s="1">
        <v>0</v>
      </c>
      <c r="F269" s="1">
        <f t="shared" si="25"/>
        <v>0</v>
      </c>
      <c r="G269" s="142"/>
    </row>
    <row r="270" spans="1:7" ht="85.5" customHeight="1" x14ac:dyDescent="0.25">
      <c r="A270" s="142"/>
      <c r="B270" s="27" t="s">
        <v>154</v>
      </c>
      <c r="C270" s="28" t="s">
        <v>20</v>
      </c>
      <c r="D270" s="1">
        <v>2304.8000000000002</v>
      </c>
      <c r="E270" s="1">
        <v>505.3</v>
      </c>
      <c r="F270" s="1">
        <f>E270/D270*100</f>
        <v>21.923811176674764</v>
      </c>
      <c r="G270" s="27" t="s">
        <v>539</v>
      </c>
    </row>
    <row r="271" spans="1:7" ht="33.75" customHeight="1" x14ac:dyDescent="0.25">
      <c r="A271" s="141" t="s">
        <v>34</v>
      </c>
      <c r="B271" s="141" t="s">
        <v>375</v>
      </c>
      <c r="C271" s="28" t="s">
        <v>216</v>
      </c>
      <c r="D271" s="1">
        <v>34126.300000000003</v>
      </c>
      <c r="E271" s="1">
        <v>0</v>
      </c>
      <c r="F271" s="1">
        <f t="shared" ref="F271:F273" si="31">E271/D271*100</f>
        <v>0</v>
      </c>
      <c r="G271" s="141" t="s">
        <v>599</v>
      </c>
    </row>
    <row r="272" spans="1:7" ht="29.25" customHeight="1" x14ac:dyDescent="0.25">
      <c r="A272" s="152"/>
      <c r="B272" s="152"/>
      <c r="C272" s="28" t="s">
        <v>363</v>
      </c>
      <c r="D272" s="1">
        <v>1421.9</v>
      </c>
      <c r="E272" s="1">
        <v>0</v>
      </c>
      <c r="F272" s="1">
        <f t="shared" si="31"/>
        <v>0</v>
      </c>
      <c r="G272" s="152"/>
    </row>
    <row r="273" spans="1:8" ht="71.25" customHeight="1" x14ac:dyDescent="0.25">
      <c r="A273" s="152"/>
      <c r="B273" s="142"/>
      <c r="C273" s="28" t="s">
        <v>20</v>
      </c>
      <c r="D273" s="1">
        <v>5786.9</v>
      </c>
      <c r="E273" s="1">
        <v>0</v>
      </c>
      <c r="F273" s="1">
        <f t="shared" si="31"/>
        <v>0</v>
      </c>
      <c r="G273" s="142"/>
    </row>
    <row r="274" spans="1:8" ht="48.75" customHeight="1" x14ac:dyDescent="0.25">
      <c r="A274" s="142"/>
      <c r="B274" s="27" t="s">
        <v>364</v>
      </c>
      <c r="C274" s="28" t="s">
        <v>20</v>
      </c>
      <c r="D274" s="1">
        <v>134.9</v>
      </c>
      <c r="E274" s="1">
        <v>134.19999999999999</v>
      </c>
      <c r="F274" s="1"/>
      <c r="G274" s="27" t="s">
        <v>365</v>
      </c>
    </row>
    <row r="275" spans="1:8" ht="57" customHeight="1" x14ac:dyDescent="0.25">
      <c r="A275" s="27" t="s">
        <v>37</v>
      </c>
      <c r="B275" s="27" t="s">
        <v>349</v>
      </c>
      <c r="C275" s="28" t="s">
        <v>20</v>
      </c>
      <c r="D275" s="1">
        <v>130</v>
      </c>
      <c r="E275" s="1">
        <v>0</v>
      </c>
      <c r="F275" s="1">
        <f t="shared" ref="F275" si="32">E275/D275*100</f>
        <v>0</v>
      </c>
      <c r="G275" s="27"/>
    </row>
    <row r="276" spans="1:8" ht="81.75" customHeight="1" x14ac:dyDescent="0.25">
      <c r="A276" s="27" t="s">
        <v>35</v>
      </c>
      <c r="B276" s="27" t="s">
        <v>184</v>
      </c>
      <c r="C276" s="28" t="s">
        <v>20</v>
      </c>
      <c r="D276" s="1">
        <v>5318.8</v>
      </c>
      <c r="E276" s="1">
        <v>0</v>
      </c>
      <c r="F276" s="1">
        <f t="shared" ref="F276:F280" si="33">E276/D276*100</f>
        <v>0</v>
      </c>
      <c r="G276" s="27"/>
    </row>
    <row r="277" spans="1:8" ht="33.75" customHeight="1" x14ac:dyDescent="0.25">
      <c r="A277" s="141" t="s">
        <v>36</v>
      </c>
      <c r="B277" s="141" t="s">
        <v>433</v>
      </c>
      <c r="C277" s="28" t="s">
        <v>216</v>
      </c>
      <c r="D277" s="1">
        <v>18914.3</v>
      </c>
      <c r="E277" s="1">
        <v>0</v>
      </c>
      <c r="F277" s="1">
        <f t="shared" si="33"/>
        <v>0</v>
      </c>
      <c r="G277" s="141" t="s">
        <v>598</v>
      </c>
    </row>
    <row r="278" spans="1:8" ht="29.25" customHeight="1" x14ac:dyDescent="0.25">
      <c r="A278" s="152"/>
      <c r="B278" s="152"/>
      <c r="C278" s="28" t="s">
        <v>363</v>
      </c>
      <c r="D278" s="1">
        <v>788.1</v>
      </c>
      <c r="E278" s="1">
        <v>0</v>
      </c>
      <c r="F278" s="1">
        <f t="shared" si="33"/>
        <v>0</v>
      </c>
      <c r="G278" s="152"/>
    </row>
    <row r="279" spans="1:8" ht="135" customHeight="1" x14ac:dyDescent="0.25">
      <c r="A279" s="152"/>
      <c r="B279" s="142"/>
      <c r="C279" s="28" t="s">
        <v>20</v>
      </c>
      <c r="D279" s="1">
        <v>1948.6</v>
      </c>
      <c r="E279" s="1">
        <v>0</v>
      </c>
      <c r="F279" s="1">
        <f t="shared" si="33"/>
        <v>0</v>
      </c>
      <c r="G279" s="142"/>
    </row>
    <row r="280" spans="1:8" ht="309" customHeight="1" x14ac:dyDescent="0.25">
      <c r="A280" s="142"/>
      <c r="B280" s="69" t="s">
        <v>450</v>
      </c>
      <c r="C280" s="28" t="s">
        <v>20</v>
      </c>
      <c r="D280" s="1">
        <v>1137.5</v>
      </c>
      <c r="E280" s="1">
        <v>509</v>
      </c>
      <c r="F280" s="1">
        <f t="shared" si="33"/>
        <v>44.747252747252745</v>
      </c>
      <c r="G280" s="110" t="s">
        <v>580</v>
      </c>
    </row>
    <row r="281" spans="1:8" ht="33" customHeight="1" x14ac:dyDescent="0.25">
      <c r="A281" s="153" t="s">
        <v>92</v>
      </c>
      <c r="B281" s="153"/>
      <c r="C281" s="65" t="s">
        <v>120</v>
      </c>
      <c r="D281" s="8">
        <f>SUM(D255:D280)</f>
        <v>121787.9</v>
      </c>
      <c r="E281" s="8">
        <f>SUM(E255:E280)</f>
        <v>1249.8</v>
      </c>
      <c r="F281" s="8">
        <f>E281/D281*100</f>
        <v>1.0262103213866074</v>
      </c>
      <c r="G281" s="141"/>
    </row>
    <row r="282" spans="1:8" ht="33" customHeight="1" x14ac:dyDescent="0.25">
      <c r="A282" s="153"/>
      <c r="B282" s="153"/>
      <c r="C282" s="65" t="s">
        <v>216</v>
      </c>
      <c r="D282" s="8">
        <f>D257+D261+D267+D271+D277</f>
        <v>94169.500000000015</v>
      </c>
      <c r="E282" s="8">
        <f>E257+E261+E267+E271+E277</f>
        <v>0</v>
      </c>
      <c r="F282" s="8">
        <f>E282/D282*100</f>
        <v>0</v>
      </c>
      <c r="G282" s="152"/>
    </row>
    <row r="283" spans="1:8" ht="17.25" customHeight="1" x14ac:dyDescent="0.25">
      <c r="A283" s="153"/>
      <c r="B283" s="153"/>
      <c r="C283" s="65" t="s">
        <v>363</v>
      </c>
      <c r="D283" s="8">
        <f>D258+D262+D268+D272+D278</f>
        <v>3923.6</v>
      </c>
      <c r="E283" s="8">
        <f>E258+E262+E268+E272+E278</f>
        <v>0</v>
      </c>
      <c r="F283" s="8">
        <f>E283/D283*100</f>
        <v>0</v>
      </c>
      <c r="G283" s="152"/>
    </row>
    <row r="284" spans="1:8" ht="16.5" customHeight="1" x14ac:dyDescent="0.25">
      <c r="A284" s="153"/>
      <c r="B284" s="153"/>
      <c r="C284" s="65" t="s">
        <v>20</v>
      </c>
      <c r="D284" s="8">
        <f>D255+D256+D259+D260+D263+D264+D265+D266+D269+D270+D273+D274+D275+D276+D279+D280</f>
        <v>23694.799999999996</v>
      </c>
      <c r="E284" s="8">
        <f>E255+E256+E259+E260+E263+E264+E265+E266+E269+E270+E273+E274+E275+E276+E279+E280</f>
        <v>1249.8</v>
      </c>
      <c r="F284" s="8">
        <f>E284/D284*100</f>
        <v>5.274575012238973</v>
      </c>
      <c r="G284" s="142"/>
    </row>
    <row r="285" spans="1:8" ht="20.25" customHeight="1" x14ac:dyDescent="0.25">
      <c r="A285" s="148" t="s">
        <v>63</v>
      </c>
      <c r="B285" s="149"/>
      <c r="C285" s="149"/>
      <c r="D285" s="149"/>
      <c r="E285" s="149"/>
      <c r="F285" s="149"/>
      <c r="G285" s="150"/>
    </row>
    <row r="286" spans="1:8" s="92" customFormat="1" ht="46.5" customHeight="1" x14ac:dyDescent="0.25">
      <c r="A286" s="96" t="s">
        <v>32</v>
      </c>
      <c r="B286" s="102" t="s">
        <v>286</v>
      </c>
      <c r="C286" s="80" t="s">
        <v>20</v>
      </c>
      <c r="D286" s="78">
        <v>100</v>
      </c>
      <c r="E286" s="78">
        <v>51.4</v>
      </c>
      <c r="F286" s="78">
        <f t="shared" si="24"/>
        <v>51.4</v>
      </c>
      <c r="G286" s="102" t="s">
        <v>540</v>
      </c>
      <c r="H286" s="91"/>
    </row>
    <row r="287" spans="1:8" ht="33.75" customHeight="1" x14ac:dyDescent="0.25">
      <c r="A287" s="71" t="s">
        <v>31</v>
      </c>
      <c r="B287" s="27" t="s">
        <v>147</v>
      </c>
      <c r="C287" s="28" t="s">
        <v>20</v>
      </c>
      <c r="D287" s="1">
        <v>53</v>
      </c>
      <c r="E287" s="1">
        <v>0</v>
      </c>
      <c r="F287" s="1">
        <f>E287/D287*100</f>
        <v>0</v>
      </c>
      <c r="G287" s="27"/>
    </row>
    <row r="288" spans="1:8" ht="31.5" customHeight="1" x14ac:dyDescent="0.25">
      <c r="A288" s="141" t="s">
        <v>36</v>
      </c>
      <c r="B288" s="141" t="s">
        <v>431</v>
      </c>
      <c r="C288" s="28" t="s">
        <v>216</v>
      </c>
      <c r="D288" s="1">
        <v>240.3</v>
      </c>
      <c r="E288" s="1">
        <v>240.3</v>
      </c>
      <c r="F288" s="1">
        <f t="shared" ref="F288:F289" si="34">E288/D288*100</f>
        <v>100</v>
      </c>
      <c r="G288" s="141" t="s">
        <v>432</v>
      </c>
    </row>
    <row r="289" spans="1:7" ht="16.5" customHeight="1" x14ac:dyDescent="0.25">
      <c r="A289" s="152"/>
      <c r="B289" s="152"/>
      <c r="C289" s="28" t="s">
        <v>19</v>
      </c>
      <c r="D289" s="1">
        <v>226.3</v>
      </c>
      <c r="E289" s="1">
        <v>226.3</v>
      </c>
      <c r="F289" s="1">
        <f t="shared" si="34"/>
        <v>100</v>
      </c>
      <c r="G289" s="152"/>
    </row>
    <row r="290" spans="1:7" ht="18.75" customHeight="1" x14ac:dyDescent="0.25">
      <c r="A290" s="152"/>
      <c r="B290" s="142"/>
      <c r="C290" s="28" t="s">
        <v>20</v>
      </c>
      <c r="D290" s="1">
        <v>448.2</v>
      </c>
      <c r="E290" s="1">
        <v>448.2</v>
      </c>
      <c r="F290" s="1">
        <f t="shared" si="24"/>
        <v>100</v>
      </c>
      <c r="G290" s="142"/>
    </row>
    <row r="291" spans="1:7" ht="60.75" customHeight="1" x14ac:dyDescent="0.25">
      <c r="A291" s="142"/>
      <c r="B291" s="27" t="s">
        <v>155</v>
      </c>
      <c r="C291" s="28" t="s">
        <v>20</v>
      </c>
      <c r="D291" s="1">
        <v>7226.8</v>
      </c>
      <c r="E291" s="1">
        <v>0</v>
      </c>
      <c r="F291" s="1">
        <v>0</v>
      </c>
      <c r="G291" s="27"/>
    </row>
    <row r="292" spans="1:7" ht="34.5" customHeight="1" x14ac:dyDescent="0.25">
      <c r="A292" s="153" t="s">
        <v>92</v>
      </c>
      <c r="B292" s="153"/>
      <c r="C292" s="65" t="s">
        <v>120</v>
      </c>
      <c r="D292" s="8">
        <f>SUM(D286:D291)</f>
        <v>8294.6</v>
      </c>
      <c r="E292" s="8">
        <f>SUM(E286:E291)</f>
        <v>966.2</v>
      </c>
      <c r="F292" s="8">
        <f>E292/D292*100</f>
        <v>11.648542425192295</v>
      </c>
      <c r="G292" s="141"/>
    </row>
    <row r="293" spans="1:7" ht="34.5" customHeight="1" x14ac:dyDescent="0.25">
      <c r="A293" s="153"/>
      <c r="B293" s="153"/>
      <c r="C293" s="65" t="s">
        <v>216</v>
      </c>
      <c r="D293" s="8">
        <f>D288</f>
        <v>240.3</v>
      </c>
      <c r="E293" s="8">
        <f>E288</f>
        <v>240.3</v>
      </c>
      <c r="F293" s="8">
        <f t="shared" ref="F293:F295" si="35">E293/D293*100</f>
        <v>100</v>
      </c>
      <c r="G293" s="152"/>
    </row>
    <row r="294" spans="1:7" ht="22.5" customHeight="1" x14ac:dyDescent="0.25">
      <c r="A294" s="153"/>
      <c r="B294" s="153"/>
      <c r="C294" s="65" t="s">
        <v>19</v>
      </c>
      <c r="D294" s="8">
        <f>D289</f>
        <v>226.3</v>
      </c>
      <c r="E294" s="8">
        <f>E289</f>
        <v>226.3</v>
      </c>
      <c r="F294" s="8">
        <f t="shared" si="35"/>
        <v>100</v>
      </c>
      <c r="G294" s="152"/>
    </row>
    <row r="295" spans="1:7" ht="22.5" customHeight="1" x14ac:dyDescent="0.25">
      <c r="A295" s="153"/>
      <c r="B295" s="153"/>
      <c r="C295" s="65" t="s">
        <v>20</v>
      </c>
      <c r="D295" s="8">
        <f>D290+D287+D291+D286</f>
        <v>7828</v>
      </c>
      <c r="E295" s="8">
        <f>E290+E287+E291+E286</f>
        <v>499.59999999999997</v>
      </c>
      <c r="F295" s="8">
        <f t="shared" si="35"/>
        <v>6.3822176801226354</v>
      </c>
      <c r="G295" s="142"/>
    </row>
    <row r="296" spans="1:7" ht="21.75" customHeight="1" x14ac:dyDescent="0.25">
      <c r="A296" s="148" t="s">
        <v>58</v>
      </c>
      <c r="B296" s="149"/>
      <c r="C296" s="149"/>
      <c r="D296" s="149"/>
      <c r="E296" s="149"/>
      <c r="F296" s="149"/>
      <c r="G296" s="150"/>
    </row>
    <row r="297" spans="1:7" ht="36" customHeight="1" x14ac:dyDescent="0.25">
      <c r="A297" s="27" t="s">
        <v>26</v>
      </c>
      <c r="B297" s="27" t="s">
        <v>51</v>
      </c>
      <c r="C297" s="28" t="s">
        <v>20</v>
      </c>
      <c r="D297" s="1">
        <v>60</v>
      </c>
      <c r="E297" s="1">
        <v>25.2</v>
      </c>
      <c r="F297" s="1">
        <f t="shared" ref="F297:F307" si="36">E297/D297*100</f>
        <v>42</v>
      </c>
      <c r="G297" s="27" t="s">
        <v>343</v>
      </c>
    </row>
    <row r="298" spans="1:7" ht="62.25" customHeight="1" x14ac:dyDescent="0.25">
      <c r="A298" s="27" t="s">
        <v>27</v>
      </c>
      <c r="B298" s="27" t="s">
        <v>67</v>
      </c>
      <c r="C298" s="28" t="s">
        <v>20</v>
      </c>
      <c r="D298" s="1">
        <v>75</v>
      </c>
      <c r="E298" s="1">
        <v>41.7</v>
      </c>
      <c r="F298" s="1">
        <f t="shared" si="36"/>
        <v>55.600000000000009</v>
      </c>
      <c r="G298" s="27" t="s">
        <v>401</v>
      </c>
    </row>
    <row r="299" spans="1:7" ht="36" customHeight="1" x14ac:dyDescent="0.25">
      <c r="A299" s="27" t="s">
        <v>28</v>
      </c>
      <c r="B299" s="27" t="s">
        <v>76</v>
      </c>
      <c r="C299" s="28" t="s">
        <v>20</v>
      </c>
      <c r="D299" s="1">
        <v>36.700000000000003</v>
      </c>
      <c r="E299" s="1">
        <v>14.7</v>
      </c>
      <c r="F299" s="1">
        <f t="shared" si="36"/>
        <v>40.054495912806537</v>
      </c>
      <c r="G299" s="27" t="s">
        <v>541</v>
      </c>
    </row>
    <row r="300" spans="1:7" ht="51.75" customHeight="1" x14ac:dyDescent="0.25">
      <c r="A300" s="27" t="s">
        <v>32</v>
      </c>
      <c r="B300" s="27" t="s">
        <v>389</v>
      </c>
      <c r="C300" s="28" t="s">
        <v>20</v>
      </c>
      <c r="D300" s="1">
        <v>350</v>
      </c>
      <c r="E300" s="1">
        <v>0</v>
      </c>
      <c r="F300" s="1">
        <f t="shared" si="36"/>
        <v>0</v>
      </c>
      <c r="G300" s="27"/>
    </row>
    <row r="301" spans="1:7" ht="116.25" customHeight="1" x14ac:dyDescent="0.25">
      <c r="A301" s="27" t="s">
        <v>29</v>
      </c>
      <c r="B301" s="27" t="s">
        <v>259</v>
      </c>
      <c r="C301" s="28" t="s">
        <v>20</v>
      </c>
      <c r="D301" s="1">
        <v>48.1</v>
      </c>
      <c r="E301" s="1">
        <v>15.8</v>
      </c>
      <c r="F301" s="1">
        <f t="shared" si="36"/>
        <v>32.848232848232847</v>
      </c>
      <c r="G301" s="27" t="s">
        <v>424</v>
      </c>
    </row>
    <row r="302" spans="1:7" ht="50.25" customHeight="1" x14ac:dyDescent="0.25">
      <c r="A302" s="27" t="s">
        <v>30</v>
      </c>
      <c r="B302" s="27" t="s">
        <v>241</v>
      </c>
      <c r="C302" s="28" t="s">
        <v>20</v>
      </c>
      <c r="D302" s="1">
        <v>23.4</v>
      </c>
      <c r="E302" s="1">
        <v>3.6</v>
      </c>
      <c r="F302" s="1">
        <f t="shared" si="36"/>
        <v>15.384615384615385</v>
      </c>
      <c r="G302" s="27" t="s">
        <v>425</v>
      </c>
    </row>
    <row r="303" spans="1:7" ht="31.5" customHeight="1" x14ac:dyDescent="0.25">
      <c r="A303" s="27" t="s">
        <v>33</v>
      </c>
      <c r="B303" s="27" t="s">
        <v>86</v>
      </c>
      <c r="C303" s="28" t="s">
        <v>20</v>
      </c>
      <c r="D303" s="1">
        <v>95.8</v>
      </c>
      <c r="E303" s="1">
        <v>0</v>
      </c>
      <c r="F303" s="1">
        <f t="shared" si="36"/>
        <v>0</v>
      </c>
      <c r="G303" s="27"/>
    </row>
    <row r="304" spans="1:7" ht="33.75" customHeight="1" x14ac:dyDescent="0.25">
      <c r="A304" s="27" t="s">
        <v>34</v>
      </c>
      <c r="B304" s="27" t="s">
        <v>324</v>
      </c>
      <c r="C304" s="28" t="s">
        <v>20</v>
      </c>
      <c r="D304" s="1">
        <v>105.2</v>
      </c>
      <c r="E304" s="1">
        <v>0</v>
      </c>
      <c r="F304" s="1">
        <f t="shared" si="36"/>
        <v>0</v>
      </c>
      <c r="G304" s="27"/>
    </row>
    <row r="305" spans="1:8" s="92" customFormat="1" ht="36" customHeight="1" x14ac:dyDescent="0.25">
      <c r="A305" s="90" t="s">
        <v>35</v>
      </c>
      <c r="B305" s="90" t="s">
        <v>306</v>
      </c>
      <c r="C305" s="80" t="s">
        <v>20</v>
      </c>
      <c r="D305" s="111">
        <v>437</v>
      </c>
      <c r="E305" s="78">
        <v>437</v>
      </c>
      <c r="F305" s="78">
        <f t="shared" si="36"/>
        <v>100</v>
      </c>
      <c r="G305" s="90" t="s">
        <v>542</v>
      </c>
      <c r="H305" s="91"/>
    </row>
    <row r="306" spans="1:8" ht="65.25" customHeight="1" x14ac:dyDescent="0.25">
      <c r="A306" s="27" t="s">
        <v>36</v>
      </c>
      <c r="B306" s="27" t="s">
        <v>112</v>
      </c>
      <c r="C306" s="28" t="s">
        <v>20</v>
      </c>
      <c r="D306" s="1">
        <v>4125</v>
      </c>
      <c r="E306" s="1">
        <v>1563.7</v>
      </c>
      <c r="F306" s="1">
        <f t="shared" si="36"/>
        <v>37.907878787878794</v>
      </c>
      <c r="G306" s="90" t="s">
        <v>447</v>
      </c>
    </row>
    <row r="307" spans="1:8" ht="48.75" customHeight="1" x14ac:dyDescent="0.25">
      <c r="A307" s="27" t="s">
        <v>37</v>
      </c>
      <c r="B307" s="27" t="s">
        <v>293</v>
      </c>
      <c r="C307" s="28" t="s">
        <v>20</v>
      </c>
      <c r="D307" s="1">
        <v>35.799999999999997</v>
      </c>
      <c r="E307" s="1">
        <v>2</v>
      </c>
      <c r="F307" s="1">
        <f t="shared" si="36"/>
        <v>5.5865921787709505</v>
      </c>
      <c r="G307" s="27" t="s">
        <v>543</v>
      </c>
    </row>
    <row r="308" spans="1:8" ht="38.25" customHeight="1" x14ac:dyDescent="0.25">
      <c r="A308" s="153" t="s">
        <v>92</v>
      </c>
      <c r="B308" s="153"/>
      <c r="C308" s="65" t="s">
        <v>120</v>
      </c>
      <c r="D308" s="8">
        <f>SUM(D297:D307)</f>
        <v>5392</v>
      </c>
      <c r="E308" s="8">
        <f>SUM(E297:E307)</f>
        <v>2103.6999999999998</v>
      </c>
      <c r="F308" s="8">
        <f>E308/D308*100</f>
        <v>39.015207715133528</v>
      </c>
      <c r="G308" s="141"/>
    </row>
    <row r="309" spans="1:8" ht="20.25" customHeight="1" x14ac:dyDescent="0.25">
      <c r="A309" s="153"/>
      <c r="B309" s="153"/>
      <c r="C309" s="65" t="s">
        <v>20</v>
      </c>
      <c r="D309" s="8">
        <f>D297+D298+D299+D300+D301+D302+D303+D304+D305+D306+D307</f>
        <v>5392</v>
      </c>
      <c r="E309" s="8">
        <f>E297+E298+E299+E300+E301+E302+E303+E304+E305+E306+E307</f>
        <v>2103.6999999999998</v>
      </c>
      <c r="F309" s="8">
        <f>E309/D309*100</f>
        <v>39.015207715133528</v>
      </c>
      <c r="G309" s="142"/>
    </row>
    <row r="310" spans="1:8" ht="21" customHeight="1" x14ac:dyDescent="0.25">
      <c r="A310" s="148" t="s">
        <v>125</v>
      </c>
      <c r="B310" s="149"/>
      <c r="C310" s="149"/>
      <c r="D310" s="149"/>
      <c r="E310" s="149"/>
      <c r="F310" s="149"/>
      <c r="G310" s="150"/>
    </row>
    <row r="311" spans="1:8" ht="49.5" customHeight="1" x14ac:dyDescent="0.25">
      <c r="A311" s="161" t="s">
        <v>26</v>
      </c>
      <c r="B311" s="27" t="s">
        <v>52</v>
      </c>
      <c r="C311" s="28" t="s">
        <v>20</v>
      </c>
      <c r="D311" s="1">
        <v>5714.2</v>
      </c>
      <c r="E311" s="78">
        <v>2782.3</v>
      </c>
      <c r="F311" s="1">
        <f t="shared" si="24"/>
        <v>48.690980364705474</v>
      </c>
      <c r="G311" s="27" t="s">
        <v>544</v>
      </c>
    </row>
    <row r="312" spans="1:8" ht="52.5" customHeight="1" x14ac:dyDescent="0.25">
      <c r="A312" s="161"/>
      <c r="B312" s="27" t="s">
        <v>47</v>
      </c>
      <c r="C312" s="28" t="s">
        <v>20</v>
      </c>
      <c r="D312" s="1">
        <v>200</v>
      </c>
      <c r="E312" s="1">
        <v>0.8</v>
      </c>
      <c r="F312" s="1">
        <f t="shared" si="24"/>
        <v>0.4</v>
      </c>
      <c r="G312" s="27" t="s">
        <v>545</v>
      </c>
    </row>
    <row r="313" spans="1:8" ht="35.25" customHeight="1" x14ac:dyDescent="0.25">
      <c r="A313" s="161"/>
      <c r="B313" s="27" t="s">
        <v>57</v>
      </c>
      <c r="C313" s="28" t="s">
        <v>20</v>
      </c>
      <c r="D313" s="1">
        <v>50</v>
      </c>
      <c r="E313" s="1">
        <v>0</v>
      </c>
      <c r="F313" s="1">
        <f t="shared" si="24"/>
        <v>0</v>
      </c>
      <c r="G313" s="27"/>
    </row>
    <row r="314" spans="1:8" ht="22.5" customHeight="1" x14ac:dyDescent="0.25">
      <c r="A314" s="141" t="s">
        <v>27</v>
      </c>
      <c r="B314" s="141" t="s">
        <v>68</v>
      </c>
      <c r="C314" s="28" t="s">
        <v>19</v>
      </c>
      <c r="D314" s="1">
        <v>600</v>
      </c>
      <c r="E314" s="1">
        <v>600</v>
      </c>
      <c r="F314" s="1">
        <f t="shared" ref="F314:F315" si="37">E314/D314*100</f>
        <v>100</v>
      </c>
      <c r="G314" s="141" t="s">
        <v>397</v>
      </c>
    </row>
    <row r="315" spans="1:8" ht="52.5" customHeight="1" x14ac:dyDescent="0.25">
      <c r="A315" s="152"/>
      <c r="B315" s="152"/>
      <c r="C315" s="28" t="s">
        <v>135</v>
      </c>
      <c r="D315" s="1">
        <v>50</v>
      </c>
      <c r="E315" s="1">
        <v>50</v>
      </c>
      <c r="F315" s="1">
        <f t="shared" si="37"/>
        <v>100</v>
      </c>
      <c r="G315" s="142"/>
    </row>
    <row r="316" spans="1:8" ht="188.25" customHeight="1" x14ac:dyDescent="0.25">
      <c r="A316" s="142"/>
      <c r="B316" s="142"/>
      <c r="C316" s="28" t="s">
        <v>20</v>
      </c>
      <c r="D316" s="1">
        <v>15073.3</v>
      </c>
      <c r="E316" s="1">
        <v>7587.6</v>
      </c>
      <c r="F316" s="1">
        <f t="shared" ref="F316" si="38">E316/D316*100</f>
        <v>50.338014900519468</v>
      </c>
      <c r="G316" s="27" t="s">
        <v>402</v>
      </c>
    </row>
    <row r="317" spans="1:8" ht="30.75" customHeight="1" x14ac:dyDescent="0.25">
      <c r="A317" s="161" t="s">
        <v>28</v>
      </c>
      <c r="B317" s="161" t="s">
        <v>376</v>
      </c>
      <c r="C317" s="28" t="s">
        <v>19</v>
      </c>
      <c r="D317" s="1">
        <v>2296.6</v>
      </c>
      <c r="E317" s="1">
        <v>0</v>
      </c>
      <c r="F317" s="1">
        <f t="shared" si="24"/>
        <v>0</v>
      </c>
      <c r="G317" s="145" t="s">
        <v>586</v>
      </c>
    </row>
    <row r="318" spans="1:8" ht="66.75" customHeight="1" x14ac:dyDescent="0.25">
      <c r="A318" s="161"/>
      <c r="B318" s="161"/>
      <c r="C318" s="28" t="s">
        <v>20</v>
      </c>
      <c r="D318" s="1">
        <v>172.9</v>
      </c>
      <c r="E318" s="1">
        <v>0</v>
      </c>
      <c r="F318" s="1">
        <f t="shared" si="24"/>
        <v>0</v>
      </c>
      <c r="G318" s="146"/>
    </row>
    <row r="319" spans="1:8" ht="35.25" customHeight="1" x14ac:dyDescent="0.25">
      <c r="A319" s="161"/>
      <c r="B319" s="27" t="s">
        <v>72</v>
      </c>
      <c r="C319" s="28" t="s">
        <v>20</v>
      </c>
      <c r="D319" s="1">
        <v>5443.8</v>
      </c>
      <c r="E319" s="1">
        <v>2390.6</v>
      </c>
      <c r="F319" s="1">
        <f t="shared" si="24"/>
        <v>43.914177596531836</v>
      </c>
      <c r="G319" s="27" t="s">
        <v>546</v>
      </c>
    </row>
    <row r="320" spans="1:8" ht="82.5" customHeight="1" x14ac:dyDescent="0.25">
      <c r="A320" s="161"/>
      <c r="B320" s="112" t="s">
        <v>79</v>
      </c>
      <c r="C320" s="28" t="s">
        <v>20</v>
      </c>
      <c r="D320" s="1">
        <v>100</v>
      </c>
      <c r="E320" s="1">
        <v>0</v>
      </c>
      <c r="F320" s="1">
        <f t="shared" si="24"/>
        <v>0</v>
      </c>
      <c r="G320" s="27"/>
    </row>
    <row r="321" spans="1:7" ht="31.5" customHeight="1" x14ac:dyDescent="0.25">
      <c r="A321" s="141" t="s">
        <v>32</v>
      </c>
      <c r="B321" s="161" t="s">
        <v>392</v>
      </c>
      <c r="C321" s="28" t="s">
        <v>216</v>
      </c>
      <c r="D321" s="1">
        <v>12.4</v>
      </c>
      <c r="E321" s="1">
        <v>0</v>
      </c>
      <c r="F321" s="1">
        <f t="shared" ref="F321:F323" si="39">E321/D321*100</f>
        <v>0</v>
      </c>
      <c r="G321" s="141" t="s">
        <v>393</v>
      </c>
    </row>
    <row r="322" spans="1:7" ht="21" customHeight="1" x14ac:dyDescent="0.25">
      <c r="A322" s="152"/>
      <c r="B322" s="161"/>
      <c r="C322" s="28" t="s">
        <v>19</v>
      </c>
      <c r="D322" s="1">
        <v>3.9</v>
      </c>
      <c r="E322" s="1">
        <v>0</v>
      </c>
      <c r="F322" s="1">
        <f t="shared" si="39"/>
        <v>0</v>
      </c>
      <c r="G322" s="152"/>
    </row>
    <row r="323" spans="1:7" ht="21.75" customHeight="1" x14ac:dyDescent="0.25">
      <c r="A323" s="152"/>
      <c r="B323" s="161"/>
      <c r="C323" s="28" t="s">
        <v>20</v>
      </c>
      <c r="D323" s="1">
        <v>1.8</v>
      </c>
      <c r="E323" s="1">
        <v>0</v>
      </c>
      <c r="F323" s="1">
        <f t="shared" si="39"/>
        <v>0</v>
      </c>
      <c r="G323" s="142"/>
    </row>
    <row r="324" spans="1:7" ht="36.75" customHeight="1" x14ac:dyDescent="0.25">
      <c r="A324" s="152"/>
      <c r="B324" s="71" t="s">
        <v>268</v>
      </c>
      <c r="C324" s="28" t="s">
        <v>20</v>
      </c>
      <c r="D324" s="78">
        <v>13348.1</v>
      </c>
      <c r="E324" s="78">
        <v>4700</v>
      </c>
      <c r="F324" s="1">
        <f t="shared" ref="F324" si="40">E324/D324*100</f>
        <v>35.211003813276797</v>
      </c>
      <c r="G324" s="27" t="s">
        <v>547</v>
      </c>
    </row>
    <row r="325" spans="1:7" ht="49.5" customHeight="1" x14ac:dyDescent="0.25">
      <c r="A325" s="142"/>
      <c r="B325" s="112" t="s">
        <v>284</v>
      </c>
      <c r="C325" s="28" t="s">
        <v>20</v>
      </c>
      <c r="D325" s="1">
        <v>1080</v>
      </c>
      <c r="E325" s="1">
        <v>861.7</v>
      </c>
      <c r="F325" s="1">
        <f t="shared" si="24"/>
        <v>79.787037037037038</v>
      </c>
      <c r="G325" s="27" t="s">
        <v>548</v>
      </c>
    </row>
    <row r="326" spans="1:7" ht="293.25" customHeight="1" x14ac:dyDescent="0.25">
      <c r="A326" s="141" t="s">
        <v>29</v>
      </c>
      <c r="B326" s="27" t="s">
        <v>260</v>
      </c>
      <c r="C326" s="28" t="s">
        <v>20</v>
      </c>
      <c r="D326" s="1">
        <v>15041.3</v>
      </c>
      <c r="E326" s="1">
        <v>5813.8</v>
      </c>
      <c r="F326" s="1">
        <f>E326/D326*100</f>
        <v>38.652244154428146</v>
      </c>
      <c r="G326" s="27" t="s">
        <v>549</v>
      </c>
    </row>
    <row r="327" spans="1:7" ht="69" customHeight="1" x14ac:dyDescent="0.25">
      <c r="A327" s="142"/>
      <c r="B327" s="27" t="s">
        <v>261</v>
      </c>
      <c r="C327" s="28" t="s">
        <v>20</v>
      </c>
      <c r="D327" s="1">
        <v>101</v>
      </c>
      <c r="E327" s="1">
        <v>101</v>
      </c>
      <c r="F327" s="1">
        <f t="shared" si="24"/>
        <v>100</v>
      </c>
      <c r="G327" s="27" t="s">
        <v>426</v>
      </c>
    </row>
    <row r="328" spans="1:7" ht="80.25" customHeight="1" x14ac:dyDescent="0.25">
      <c r="A328" s="141" t="s">
        <v>30</v>
      </c>
      <c r="B328" s="141" t="s">
        <v>221</v>
      </c>
      <c r="C328" s="28" t="s">
        <v>19</v>
      </c>
      <c r="D328" s="1">
        <v>300</v>
      </c>
      <c r="E328" s="1">
        <v>0</v>
      </c>
      <c r="F328" s="1">
        <f t="shared" si="24"/>
        <v>0</v>
      </c>
      <c r="G328" s="27" t="s">
        <v>412</v>
      </c>
    </row>
    <row r="329" spans="1:7" ht="70.5" customHeight="1" x14ac:dyDescent="0.25">
      <c r="A329" s="152"/>
      <c r="B329" s="142"/>
      <c r="C329" s="28" t="s">
        <v>20</v>
      </c>
      <c r="D329" s="1">
        <v>10744.7</v>
      </c>
      <c r="E329" s="1">
        <v>5390</v>
      </c>
      <c r="F329" s="1">
        <f t="shared" ref="F329" si="41">E329/D329*100</f>
        <v>50.164267033979534</v>
      </c>
      <c r="G329" s="27" t="s">
        <v>410</v>
      </c>
    </row>
    <row r="330" spans="1:7" ht="49.5" customHeight="1" x14ac:dyDescent="0.25">
      <c r="A330" s="142"/>
      <c r="B330" s="27" t="s">
        <v>243</v>
      </c>
      <c r="C330" s="28" t="s">
        <v>20</v>
      </c>
      <c r="D330" s="1">
        <v>100</v>
      </c>
      <c r="E330" s="1">
        <v>99.9</v>
      </c>
      <c r="F330" s="1">
        <f t="shared" si="24"/>
        <v>99.9</v>
      </c>
      <c r="G330" s="27" t="s">
        <v>413</v>
      </c>
    </row>
    <row r="331" spans="1:7" ht="64.5" customHeight="1" x14ac:dyDescent="0.25">
      <c r="A331" s="141" t="s">
        <v>31</v>
      </c>
      <c r="B331" s="71" t="s">
        <v>136</v>
      </c>
      <c r="C331" s="28" t="s">
        <v>20</v>
      </c>
      <c r="D331" s="1">
        <v>14424.6</v>
      </c>
      <c r="E331" s="1">
        <v>6400</v>
      </c>
      <c r="F331" s="1">
        <f t="shared" ref="F331:F332" si="42">E331/D331*100</f>
        <v>44.368648004104102</v>
      </c>
      <c r="G331" s="27" t="s">
        <v>550</v>
      </c>
    </row>
    <row r="332" spans="1:7" ht="32.25" customHeight="1" x14ac:dyDescent="0.25">
      <c r="A332" s="142"/>
      <c r="B332" s="27" t="s">
        <v>149</v>
      </c>
      <c r="C332" s="28" t="s">
        <v>20</v>
      </c>
      <c r="D332" s="1">
        <v>179.4</v>
      </c>
      <c r="E332" s="1">
        <v>54.9</v>
      </c>
      <c r="F332" s="1">
        <f t="shared" si="42"/>
        <v>30.602006688963208</v>
      </c>
      <c r="G332" s="27" t="s">
        <v>551</v>
      </c>
    </row>
    <row r="333" spans="1:7" ht="51" customHeight="1" x14ac:dyDescent="0.25">
      <c r="A333" s="141" t="s">
        <v>33</v>
      </c>
      <c r="B333" s="27" t="s">
        <v>87</v>
      </c>
      <c r="C333" s="28" t="s">
        <v>20</v>
      </c>
      <c r="D333" s="1">
        <v>7734.4</v>
      </c>
      <c r="E333" s="1">
        <v>3596</v>
      </c>
      <c r="F333" s="1">
        <f t="shared" si="24"/>
        <v>46.493587091435664</v>
      </c>
      <c r="G333" s="27" t="s">
        <v>552</v>
      </c>
    </row>
    <row r="334" spans="1:7" ht="48.75" customHeight="1" x14ac:dyDescent="0.25">
      <c r="A334" s="142"/>
      <c r="B334" s="27" t="s">
        <v>89</v>
      </c>
      <c r="C334" s="28" t="s">
        <v>20</v>
      </c>
      <c r="D334" s="1">
        <v>559.4</v>
      </c>
      <c r="E334" s="1">
        <v>559.4</v>
      </c>
      <c r="F334" s="1">
        <f t="shared" si="24"/>
        <v>100</v>
      </c>
      <c r="G334" s="27" t="s">
        <v>553</v>
      </c>
    </row>
    <row r="335" spans="1:7" ht="68.25" customHeight="1" x14ac:dyDescent="0.25">
      <c r="A335" s="141" t="s">
        <v>34</v>
      </c>
      <c r="B335" s="27" t="s">
        <v>325</v>
      </c>
      <c r="C335" s="28" t="s">
        <v>20</v>
      </c>
      <c r="D335" s="1">
        <v>12262.9</v>
      </c>
      <c r="E335" s="1">
        <v>5663.5</v>
      </c>
      <c r="F335" s="1">
        <f>E335/D335*100</f>
        <v>46.184018462190835</v>
      </c>
      <c r="G335" s="27" t="s">
        <v>554</v>
      </c>
    </row>
    <row r="336" spans="1:7" ht="66" customHeight="1" x14ac:dyDescent="0.25">
      <c r="A336" s="142"/>
      <c r="B336" s="27" t="s">
        <v>386</v>
      </c>
      <c r="C336" s="28" t="s">
        <v>20</v>
      </c>
      <c r="D336" s="1">
        <v>50</v>
      </c>
      <c r="E336" s="1">
        <v>0</v>
      </c>
      <c r="F336" s="1">
        <f t="shared" si="24"/>
        <v>0</v>
      </c>
      <c r="G336" s="27"/>
    </row>
    <row r="337" spans="1:7" ht="137.25" customHeight="1" x14ac:dyDescent="0.25">
      <c r="A337" s="141" t="s">
        <v>35</v>
      </c>
      <c r="B337" s="27" t="s">
        <v>186</v>
      </c>
      <c r="C337" s="28" t="s">
        <v>20</v>
      </c>
      <c r="D337" s="93">
        <v>75155.7</v>
      </c>
      <c r="E337" s="113">
        <v>17890</v>
      </c>
      <c r="F337" s="1">
        <f t="shared" si="24"/>
        <v>23.803916402880954</v>
      </c>
      <c r="G337" s="27" t="s">
        <v>555</v>
      </c>
    </row>
    <row r="338" spans="1:7" ht="234" customHeight="1" x14ac:dyDescent="0.25">
      <c r="A338" s="142"/>
      <c r="B338" s="27" t="s">
        <v>187</v>
      </c>
      <c r="C338" s="28" t="s">
        <v>20</v>
      </c>
      <c r="D338" s="1">
        <v>3607.3</v>
      </c>
      <c r="E338" s="1">
        <v>2571</v>
      </c>
      <c r="F338" s="1">
        <f t="shared" si="24"/>
        <v>71.272142599728326</v>
      </c>
      <c r="G338" s="27" t="s">
        <v>556</v>
      </c>
    </row>
    <row r="339" spans="1:7" ht="244.5" customHeight="1" x14ac:dyDescent="0.25">
      <c r="A339" s="71" t="s">
        <v>36</v>
      </c>
      <c r="B339" s="27" t="s">
        <v>113</v>
      </c>
      <c r="C339" s="28" t="s">
        <v>20</v>
      </c>
      <c r="D339" s="1">
        <v>36800.400000000001</v>
      </c>
      <c r="E339" s="1">
        <v>16785.7</v>
      </c>
      <c r="F339" s="1">
        <f t="shared" si="24"/>
        <v>45.612819425875806</v>
      </c>
      <c r="G339" s="27" t="s">
        <v>448</v>
      </c>
    </row>
    <row r="340" spans="1:7" ht="48.75" customHeight="1" x14ac:dyDescent="0.25">
      <c r="A340" s="141" t="s">
        <v>37</v>
      </c>
      <c r="B340" s="71" t="s">
        <v>294</v>
      </c>
      <c r="C340" s="28" t="s">
        <v>20</v>
      </c>
      <c r="D340" s="1">
        <v>4520.7</v>
      </c>
      <c r="E340" s="1">
        <v>2977.5</v>
      </c>
      <c r="F340" s="1">
        <f t="shared" si="24"/>
        <v>65.863693675758185</v>
      </c>
      <c r="G340" s="27" t="s">
        <v>557</v>
      </c>
    </row>
    <row r="341" spans="1:7" ht="36.75" customHeight="1" x14ac:dyDescent="0.25">
      <c r="A341" s="152"/>
      <c r="B341" s="27" t="s">
        <v>206</v>
      </c>
      <c r="C341" s="28" t="s">
        <v>20</v>
      </c>
      <c r="D341" s="1">
        <v>3824</v>
      </c>
      <c r="E341" s="1">
        <v>2204.9</v>
      </c>
      <c r="F341" s="1">
        <f t="shared" si="24"/>
        <v>57.65951882845188</v>
      </c>
      <c r="G341" s="27" t="s">
        <v>557</v>
      </c>
    </row>
    <row r="342" spans="1:7" ht="31.5" customHeight="1" x14ac:dyDescent="0.25">
      <c r="A342" s="152"/>
      <c r="B342" s="141" t="s">
        <v>350</v>
      </c>
      <c r="C342" s="28" t="s">
        <v>216</v>
      </c>
      <c r="D342" s="1">
        <v>932.9</v>
      </c>
      <c r="E342" s="1">
        <v>0</v>
      </c>
      <c r="F342" s="1">
        <f t="shared" si="24"/>
        <v>0</v>
      </c>
      <c r="G342" s="141" t="s">
        <v>584</v>
      </c>
    </row>
    <row r="343" spans="1:7" ht="18.75" customHeight="1" x14ac:dyDescent="0.25">
      <c r="A343" s="152"/>
      <c r="B343" s="152"/>
      <c r="C343" s="28" t="s">
        <v>19</v>
      </c>
      <c r="D343" s="1">
        <v>294.60000000000002</v>
      </c>
      <c r="E343" s="1">
        <v>0</v>
      </c>
      <c r="F343" s="1">
        <f t="shared" si="24"/>
        <v>0</v>
      </c>
      <c r="G343" s="152"/>
    </row>
    <row r="344" spans="1:7" ht="34.5" customHeight="1" x14ac:dyDescent="0.25">
      <c r="A344" s="152"/>
      <c r="B344" s="142"/>
      <c r="C344" s="28" t="s">
        <v>20</v>
      </c>
      <c r="D344" s="1">
        <v>228.1</v>
      </c>
      <c r="E344" s="1">
        <v>11.5</v>
      </c>
      <c r="F344" s="1">
        <f t="shared" si="24"/>
        <v>5.0416483998246386</v>
      </c>
      <c r="G344" s="142"/>
    </row>
    <row r="345" spans="1:7" ht="69" customHeight="1" x14ac:dyDescent="0.25">
      <c r="A345" s="142"/>
      <c r="B345" s="27" t="s">
        <v>207</v>
      </c>
      <c r="C345" s="28" t="s">
        <v>20</v>
      </c>
      <c r="D345" s="1">
        <v>12</v>
      </c>
      <c r="E345" s="1">
        <v>4.0999999999999996</v>
      </c>
      <c r="F345" s="1">
        <f t="shared" si="24"/>
        <v>34.166666666666664</v>
      </c>
      <c r="G345" s="27" t="s">
        <v>351</v>
      </c>
    </row>
    <row r="346" spans="1:7" ht="35.25" customHeight="1" x14ac:dyDescent="0.25">
      <c r="A346" s="153" t="s">
        <v>92</v>
      </c>
      <c r="B346" s="153"/>
      <c r="C346" s="65" t="s">
        <v>120</v>
      </c>
      <c r="D346" s="8">
        <f>SUM(D311:D345)</f>
        <v>231020.39999999997</v>
      </c>
      <c r="E346" s="8">
        <f>SUM(E311:E345)</f>
        <v>89096.2</v>
      </c>
      <c r="F346" s="8">
        <f>E346/D346*100</f>
        <v>38.566377687857873</v>
      </c>
      <c r="G346" s="151"/>
    </row>
    <row r="347" spans="1:7" ht="35.25" customHeight="1" x14ac:dyDescent="0.25">
      <c r="A347" s="153"/>
      <c r="B347" s="153"/>
      <c r="C347" s="65" t="s">
        <v>217</v>
      </c>
      <c r="D347" s="8">
        <f>D342+D321</f>
        <v>945.3</v>
      </c>
      <c r="E347" s="8">
        <f>E342+E321</f>
        <v>0</v>
      </c>
      <c r="F347" s="8">
        <f>E347/D347*100</f>
        <v>0</v>
      </c>
      <c r="G347" s="154"/>
    </row>
    <row r="348" spans="1:7" ht="20.25" customHeight="1" x14ac:dyDescent="0.25">
      <c r="A348" s="153"/>
      <c r="B348" s="153"/>
      <c r="C348" s="65" t="s">
        <v>19</v>
      </c>
      <c r="D348" s="8">
        <f>D314+D317+D343+D322+D328</f>
        <v>3495.1</v>
      </c>
      <c r="E348" s="8">
        <f>E314+E317+E343+E322+E328</f>
        <v>600</v>
      </c>
      <c r="F348" s="8">
        <f t="shared" ref="F348:F349" si="43">E348/D348*100</f>
        <v>17.166890789963091</v>
      </c>
      <c r="G348" s="152"/>
    </row>
    <row r="349" spans="1:7" ht="21" customHeight="1" x14ac:dyDescent="0.25">
      <c r="A349" s="153"/>
      <c r="B349" s="153"/>
      <c r="C349" s="65" t="s">
        <v>20</v>
      </c>
      <c r="D349" s="8">
        <f>D311+D312+D313+D315+D316+D318+D319+D320+D323+D324+D325+D326+D327+D329+D330+D331+D332+D333+D334+D335+D336+D337+D338+D339+D340+D341+D344+D345</f>
        <v>226579.99999999997</v>
      </c>
      <c r="E349" s="8">
        <f>E311+E312+E313+E315+E316+E318+E319+E320+E323+E324+E325+E326+E327+E329+E330+E331+E332+E333+E334+E335+E336+E337+E338+E339+E340+E341+E344+E345</f>
        <v>88496.2</v>
      </c>
      <c r="F349" s="8">
        <f t="shared" si="43"/>
        <v>39.057374878630071</v>
      </c>
      <c r="G349" s="142"/>
    </row>
    <row r="350" spans="1:7" ht="22.5" customHeight="1" x14ac:dyDescent="0.25">
      <c r="A350" s="148" t="s">
        <v>126</v>
      </c>
      <c r="B350" s="149"/>
      <c r="C350" s="149"/>
      <c r="D350" s="149"/>
      <c r="E350" s="149"/>
      <c r="F350" s="149"/>
      <c r="G350" s="150"/>
    </row>
    <row r="351" spans="1:7" ht="34.5" customHeight="1" x14ac:dyDescent="0.25">
      <c r="A351" s="27" t="s">
        <v>26</v>
      </c>
      <c r="B351" s="27" t="s">
        <v>50</v>
      </c>
      <c r="C351" s="28" t="s">
        <v>20</v>
      </c>
      <c r="D351" s="1">
        <v>100</v>
      </c>
      <c r="E351" s="1">
        <v>78.7</v>
      </c>
      <c r="F351" s="1">
        <f t="shared" ref="F351:F361" si="44">E351/D351*100</f>
        <v>78.7</v>
      </c>
      <c r="G351" s="27" t="s">
        <v>342</v>
      </c>
    </row>
    <row r="352" spans="1:7" ht="64.5" customHeight="1" x14ac:dyDescent="0.25">
      <c r="A352" s="27" t="s">
        <v>27</v>
      </c>
      <c r="B352" s="27" t="s">
        <v>218</v>
      </c>
      <c r="C352" s="28" t="s">
        <v>20</v>
      </c>
      <c r="D352" s="1">
        <v>255.4</v>
      </c>
      <c r="E352" s="1">
        <v>231.9</v>
      </c>
      <c r="F352" s="78">
        <f t="shared" si="44"/>
        <v>90.798747063429914</v>
      </c>
      <c r="G352" s="27" t="s">
        <v>403</v>
      </c>
    </row>
    <row r="353" spans="1:8" s="92" customFormat="1" ht="31.5" customHeight="1" x14ac:dyDescent="0.25">
      <c r="A353" s="90" t="s">
        <v>28</v>
      </c>
      <c r="B353" s="90" t="s">
        <v>75</v>
      </c>
      <c r="C353" s="80" t="s">
        <v>20</v>
      </c>
      <c r="D353" s="78">
        <v>35.4</v>
      </c>
      <c r="E353" s="78">
        <v>7.4</v>
      </c>
      <c r="F353" s="78">
        <f t="shared" si="44"/>
        <v>20.903954802259889</v>
      </c>
      <c r="G353" s="90" t="s">
        <v>558</v>
      </c>
      <c r="H353" s="91"/>
    </row>
    <row r="354" spans="1:8" ht="30.75" customHeight="1" x14ac:dyDescent="0.25">
      <c r="A354" s="27" t="s">
        <v>32</v>
      </c>
      <c r="B354" s="27" t="s">
        <v>219</v>
      </c>
      <c r="C354" s="28" t="s">
        <v>20</v>
      </c>
      <c r="D354" s="1">
        <v>200</v>
      </c>
      <c r="E354" s="1">
        <v>0</v>
      </c>
      <c r="F354" s="1">
        <f t="shared" si="44"/>
        <v>0</v>
      </c>
      <c r="G354" s="27"/>
    </row>
    <row r="355" spans="1:8" ht="77.25" customHeight="1" x14ac:dyDescent="0.25">
      <c r="A355" s="27" t="s">
        <v>29</v>
      </c>
      <c r="B355" s="27" t="s">
        <v>263</v>
      </c>
      <c r="C355" s="28" t="s">
        <v>20</v>
      </c>
      <c r="D355" s="1">
        <v>95.4</v>
      </c>
      <c r="E355" s="1">
        <v>53</v>
      </c>
      <c r="F355" s="1">
        <f t="shared" si="44"/>
        <v>55.55555555555555</v>
      </c>
      <c r="G355" s="27" t="s">
        <v>428</v>
      </c>
    </row>
    <row r="356" spans="1:8" ht="97.5" customHeight="1" x14ac:dyDescent="0.25">
      <c r="A356" s="141" t="s">
        <v>30</v>
      </c>
      <c r="B356" s="27" t="s">
        <v>414</v>
      </c>
      <c r="C356" s="28" t="s">
        <v>19</v>
      </c>
      <c r="D356" s="1">
        <v>218.7</v>
      </c>
      <c r="E356" s="1">
        <v>0</v>
      </c>
      <c r="F356" s="1">
        <f t="shared" si="44"/>
        <v>0</v>
      </c>
      <c r="G356" s="101" t="s">
        <v>600</v>
      </c>
    </row>
    <row r="357" spans="1:8" ht="42" customHeight="1" x14ac:dyDescent="0.25">
      <c r="A357" s="142"/>
      <c r="B357" s="27" t="s">
        <v>244</v>
      </c>
      <c r="C357" s="28" t="s">
        <v>20</v>
      </c>
      <c r="D357" s="1">
        <v>79.400000000000006</v>
      </c>
      <c r="E357" s="1">
        <v>66</v>
      </c>
      <c r="F357" s="1">
        <f t="shared" ref="F357" si="45">E357/D357*100</f>
        <v>83.123425692695207</v>
      </c>
      <c r="G357" s="27" t="s">
        <v>415</v>
      </c>
    </row>
    <row r="358" spans="1:8" ht="32.25" customHeight="1" x14ac:dyDescent="0.25">
      <c r="A358" s="27" t="s">
        <v>31</v>
      </c>
      <c r="B358" s="27" t="s">
        <v>151</v>
      </c>
      <c r="C358" s="28" t="s">
        <v>20</v>
      </c>
      <c r="D358" s="1">
        <v>100</v>
      </c>
      <c r="E358" s="1">
        <v>0</v>
      </c>
      <c r="F358" s="1">
        <f t="shared" si="44"/>
        <v>0</v>
      </c>
      <c r="G358" s="27"/>
    </row>
    <row r="359" spans="1:8" ht="161.25" customHeight="1" x14ac:dyDescent="0.25">
      <c r="A359" s="141" t="s">
        <v>33</v>
      </c>
      <c r="B359" s="71" t="s">
        <v>383</v>
      </c>
      <c r="C359" s="28" t="s">
        <v>19</v>
      </c>
      <c r="D359" s="1">
        <v>531.1</v>
      </c>
      <c r="E359" s="1">
        <v>0</v>
      </c>
      <c r="F359" s="1">
        <f t="shared" si="44"/>
        <v>0</v>
      </c>
      <c r="G359" s="101" t="s">
        <v>601</v>
      </c>
    </row>
    <row r="360" spans="1:8" ht="81.75" customHeight="1" x14ac:dyDescent="0.25">
      <c r="A360" s="152"/>
      <c r="B360" s="141" t="s">
        <v>91</v>
      </c>
      <c r="C360" s="28" t="s">
        <v>19</v>
      </c>
      <c r="D360" s="1">
        <v>700</v>
      </c>
      <c r="E360" s="1">
        <v>0</v>
      </c>
      <c r="F360" s="1">
        <f t="shared" si="44"/>
        <v>0</v>
      </c>
      <c r="G360" s="27" t="s">
        <v>382</v>
      </c>
    </row>
    <row r="361" spans="1:8" ht="86.25" customHeight="1" x14ac:dyDescent="0.25">
      <c r="A361" s="142"/>
      <c r="B361" s="142"/>
      <c r="C361" s="28" t="s">
        <v>20</v>
      </c>
      <c r="D361" s="1">
        <v>4334.2</v>
      </c>
      <c r="E361" s="1">
        <v>1596.6</v>
      </c>
      <c r="F361" s="1">
        <f t="shared" si="44"/>
        <v>36.83724793502838</v>
      </c>
      <c r="G361" s="27" t="s">
        <v>559</v>
      </c>
    </row>
    <row r="362" spans="1:8" ht="99" customHeight="1" x14ac:dyDescent="0.25">
      <c r="A362" s="71" t="s">
        <v>34</v>
      </c>
      <c r="B362" s="71" t="s">
        <v>327</v>
      </c>
      <c r="C362" s="28" t="s">
        <v>20</v>
      </c>
      <c r="D362" s="1">
        <v>5032.54018</v>
      </c>
      <c r="E362" s="1">
        <v>1990.9</v>
      </c>
      <c r="F362" s="1">
        <f t="shared" ref="F362:F365" si="46">E362/D362*100</f>
        <v>39.560538590672515</v>
      </c>
      <c r="G362" s="27" t="s">
        <v>362</v>
      </c>
    </row>
    <row r="363" spans="1:8" ht="198" customHeight="1" x14ac:dyDescent="0.25">
      <c r="A363" s="27" t="s">
        <v>35</v>
      </c>
      <c r="B363" s="27" t="s">
        <v>308</v>
      </c>
      <c r="C363" s="28" t="s">
        <v>20</v>
      </c>
      <c r="D363" s="1">
        <v>10100.700000000001</v>
      </c>
      <c r="E363" s="1">
        <v>5100.7</v>
      </c>
      <c r="F363" s="1">
        <f t="shared" si="46"/>
        <v>50.498480303345303</v>
      </c>
      <c r="G363" s="27" t="s">
        <v>560</v>
      </c>
    </row>
    <row r="364" spans="1:8" ht="60.75" customHeight="1" x14ac:dyDescent="0.25">
      <c r="A364" s="27" t="s">
        <v>36</v>
      </c>
      <c r="B364" s="27" t="s">
        <v>117</v>
      </c>
      <c r="C364" s="28" t="s">
        <v>20</v>
      </c>
      <c r="D364" s="1">
        <v>13199.1</v>
      </c>
      <c r="E364" s="1">
        <v>6599.5</v>
      </c>
      <c r="F364" s="1">
        <f t="shared" si="46"/>
        <v>49.999621186293005</v>
      </c>
      <c r="G364" s="27" t="s">
        <v>561</v>
      </c>
    </row>
    <row r="365" spans="1:8" ht="33.75" customHeight="1" x14ac:dyDescent="0.25">
      <c r="A365" s="27" t="s">
        <v>37</v>
      </c>
      <c r="B365" s="27" t="s">
        <v>210</v>
      </c>
      <c r="C365" s="28" t="s">
        <v>20</v>
      </c>
      <c r="D365" s="1">
        <v>0.5</v>
      </c>
      <c r="E365" s="1">
        <v>0</v>
      </c>
      <c r="F365" s="1">
        <f t="shared" si="46"/>
        <v>0</v>
      </c>
      <c r="G365" s="27"/>
    </row>
    <row r="366" spans="1:8" ht="35.25" customHeight="1" x14ac:dyDescent="0.25">
      <c r="A366" s="153" t="s">
        <v>92</v>
      </c>
      <c r="B366" s="153"/>
      <c r="C366" s="65" t="s">
        <v>120</v>
      </c>
      <c r="D366" s="8">
        <f>SUM(D351:D365)</f>
        <v>34982.440179999998</v>
      </c>
      <c r="E366" s="8">
        <f>SUM(E351:E365)</f>
        <v>15724.7</v>
      </c>
      <c r="F366" s="8">
        <f>E366/D366*100</f>
        <v>44.950266245263407</v>
      </c>
      <c r="G366" s="141"/>
    </row>
    <row r="367" spans="1:8" ht="18" customHeight="1" x14ac:dyDescent="0.25">
      <c r="A367" s="153"/>
      <c r="B367" s="153"/>
      <c r="C367" s="65" t="s">
        <v>19</v>
      </c>
      <c r="D367" s="8">
        <f>D356+D359+D360</f>
        <v>1449.8</v>
      </c>
      <c r="E367" s="8">
        <f>E356+E359+E360</f>
        <v>0</v>
      </c>
      <c r="F367" s="8">
        <f>E367/D367*100</f>
        <v>0</v>
      </c>
      <c r="G367" s="152"/>
    </row>
    <row r="368" spans="1:8" ht="21.75" customHeight="1" x14ac:dyDescent="0.25">
      <c r="A368" s="153"/>
      <c r="B368" s="153"/>
      <c r="C368" s="65" t="s">
        <v>20</v>
      </c>
      <c r="D368" s="8">
        <f>D351+D352+D353+D354+D355+D358+D361+D362+D363+D364+D365+D357</f>
        <v>33532.640180000002</v>
      </c>
      <c r="E368" s="8">
        <f>E351+E352+E353+E354+E355+E358+E361+E362+E363+E364+E365+E357</f>
        <v>15724.7</v>
      </c>
      <c r="F368" s="8">
        <f t="shared" ref="F368" si="47">E368/D368*100</f>
        <v>46.893712858848325</v>
      </c>
      <c r="G368" s="142"/>
    </row>
    <row r="369" spans="1:8" ht="24" customHeight="1" x14ac:dyDescent="0.25">
      <c r="A369" s="148" t="s">
        <v>124</v>
      </c>
      <c r="B369" s="149"/>
      <c r="C369" s="149"/>
      <c r="D369" s="149"/>
      <c r="E369" s="149"/>
      <c r="F369" s="149"/>
      <c r="G369" s="150"/>
    </row>
    <row r="370" spans="1:8" ht="49.5" customHeight="1" x14ac:dyDescent="0.25">
      <c r="A370" s="27" t="s">
        <v>26</v>
      </c>
      <c r="B370" s="27" t="s">
        <v>46</v>
      </c>
      <c r="C370" s="28" t="s">
        <v>20</v>
      </c>
      <c r="D370" s="1">
        <v>100</v>
      </c>
      <c r="E370" s="1">
        <v>0</v>
      </c>
      <c r="F370" s="1">
        <f t="shared" ref="F370:F379" si="48">E370/D370*100</f>
        <v>0</v>
      </c>
      <c r="G370" s="27"/>
    </row>
    <row r="371" spans="1:8" ht="49.5" customHeight="1" x14ac:dyDescent="0.25">
      <c r="A371" s="27" t="s">
        <v>28</v>
      </c>
      <c r="B371" s="27" t="s">
        <v>172</v>
      </c>
      <c r="C371" s="28" t="s">
        <v>20</v>
      </c>
      <c r="D371" s="1">
        <v>341.4</v>
      </c>
      <c r="E371" s="1">
        <v>41.4</v>
      </c>
      <c r="F371" s="1">
        <f t="shared" si="48"/>
        <v>12.126537785588752</v>
      </c>
      <c r="G371" s="27" t="s">
        <v>562</v>
      </c>
    </row>
    <row r="372" spans="1:8" ht="48.75" customHeight="1" x14ac:dyDescent="0.25">
      <c r="A372" s="27" t="s">
        <v>32</v>
      </c>
      <c r="B372" s="27" t="s">
        <v>283</v>
      </c>
      <c r="C372" s="28" t="s">
        <v>20</v>
      </c>
      <c r="D372" s="1">
        <v>50</v>
      </c>
      <c r="E372" s="1">
        <v>0</v>
      </c>
      <c r="F372" s="1">
        <f t="shared" si="48"/>
        <v>0</v>
      </c>
      <c r="G372" s="27"/>
    </row>
    <row r="373" spans="1:8" ht="48.75" customHeight="1" x14ac:dyDescent="0.25">
      <c r="A373" s="27" t="s">
        <v>29</v>
      </c>
      <c r="B373" s="27" t="s">
        <v>264</v>
      </c>
      <c r="C373" s="28" t="s">
        <v>20</v>
      </c>
      <c r="D373" s="1">
        <v>55</v>
      </c>
      <c r="E373" s="1">
        <v>0</v>
      </c>
      <c r="F373" s="1">
        <f t="shared" si="48"/>
        <v>0</v>
      </c>
      <c r="G373" s="27"/>
    </row>
    <row r="374" spans="1:8" ht="48" customHeight="1" x14ac:dyDescent="0.25">
      <c r="A374" s="27" t="s">
        <v>30</v>
      </c>
      <c r="B374" s="27" t="s">
        <v>228</v>
      </c>
      <c r="C374" s="28" t="s">
        <v>20</v>
      </c>
      <c r="D374" s="1">
        <v>52</v>
      </c>
      <c r="E374" s="1">
        <v>0</v>
      </c>
      <c r="F374" s="1">
        <f t="shared" si="48"/>
        <v>0</v>
      </c>
      <c r="G374" s="27"/>
    </row>
    <row r="375" spans="1:8" ht="33" customHeight="1" x14ac:dyDescent="0.25">
      <c r="A375" s="27" t="s">
        <v>33</v>
      </c>
      <c r="B375" s="27" t="s">
        <v>266</v>
      </c>
      <c r="C375" s="28" t="s">
        <v>20</v>
      </c>
      <c r="D375" s="1">
        <v>30</v>
      </c>
      <c r="E375" s="1">
        <v>0</v>
      </c>
      <c r="F375" s="1">
        <f t="shared" si="48"/>
        <v>0</v>
      </c>
      <c r="G375" s="27"/>
    </row>
    <row r="376" spans="1:8" ht="47.25" customHeight="1" x14ac:dyDescent="0.25">
      <c r="A376" s="27" t="s">
        <v>34</v>
      </c>
      <c r="B376" s="27" t="s">
        <v>317</v>
      </c>
      <c r="C376" s="28" t="s">
        <v>20</v>
      </c>
      <c r="D376" s="1">
        <v>30</v>
      </c>
      <c r="E376" s="1">
        <v>0</v>
      </c>
      <c r="F376" s="1">
        <f t="shared" si="48"/>
        <v>0</v>
      </c>
      <c r="G376" s="27"/>
    </row>
    <row r="377" spans="1:8" ht="54" customHeight="1" x14ac:dyDescent="0.25">
      <c r="A377" s="27" t="s">
        <v>35</v>
      </c>
      <c r="B377" s="27" t="s">
        <v>183</v>
      </c>
      <c r="C377" s="28" t="s">
        <v>20</v>
      </c>
      <c r="D377" s="1">
        <v>50</v>
      </c>
      <c r="E377" s="1">
        <v>0</v>
      </c>
      <c r="F377" s="1">
        <f t="shared" si="48"/>
        <v>0</v>
      </c>
      <c r="G377" s="27"/>
    </row>
    <row r="378" spans="1:8" ht="53.25" customHeight="1" x14ac:dyDescent="0.25">
      <c r="A378" s="27" t="s">
        <v>36</v>
      </c>
      <c r="B378" s="27" t="s">
        <v>116</v>
      </c>
      <c r="C378" s="28" t="s">
        <v>20</v>
      </c>
      <c r="D378" s="1">
        <v>661.5</v>
      </c>
      <c r="E378" s="1">
        <v>0</v>
      </c>
      <c r="F378" s="1">
        <f t="shared" si="48"/>
        <v>0</v>
      </c>
      <c r="G378" s="27"/>
    </row>
    <row r="379" spans="1:8" ht="50.25" customHeight="1" x14ac:dyDescent="0.25">
      <c r="A379" s="27" t="s">
        <v>37</v>
      </c>
      <c r="B379" s="27" t="s">
        <v>211</v>
      </c>
      <c r="C379" s="28" t="s">
        <v>20</v>
      </c>
      <c r="D379" s="1">
        <v>105</v>
      </c>
      <c r="E379" s="1">
        <v>0</v>
      </c>
      <c r="F379" s="1">
        <f t="shared" si="48"/>
        <v>0</v>
      </c>
      <c r="G379" s="27"/>
    </row>
    <row r="380" spans="1:8" ht="38.25" customHeight="1" x14ac:dyDescent="0.25">
      <c r="A380" s="153" t="s">
        <v>92</v>
      </c>
      <c r="B380" s="153"/>
      <c r="C380" s="65" t="s">
        <v>120</v>
      </c>
      <c r="D380" s="8">
        <f>SUM(D370:D379)</f>
        <v>1474.9</v>
      </c>
      <c r="E380" s="8">
        <f>SUM(E370:E379)</f>
        <v>41.4</v>
      </c>
      <c r="F380" s="8">
        <f>E380/D380*100</f>
        <v>2.80696996406536</v>
      </c>
      <c r="G380" s="141"/>
    </row>
    <row r="381" spans="1:8" ht="26.25" customHeight="1" x14ac:dyDescent="0.25">
      <c r="A381" s="153"/>
      <c r="B381" s="153"/>
      <c r="C381" s="65" t="s">
        <v>20</v>
      </c>
      <c r="D381" s="8">
        <f>D370+D371+D372+D373+D374+D375+D376+D377+D378+D379</f>
        <v>1474.9</v>
      </c>
      <c r="E381" s="8">
        <f>E370+E371+E372+E373+E374+E375+E376+E377+E378+E379</f>
        <v>41.4</v>
      </c>
      <c r="F381" s="8">
        <f>E381/D381*100</f>
        <v>2.80696996406536</v>
      </c>
      <c r="G381" s="142"/>
    </row>
    <row r="382" spans="1:8" ht="26.25" customHeight="1" x14ac:dyDescent="0.25">
      <c r="A382" s="148" t="s">
        <v>121</v>
      </c>
      <c r="B382" s="149"/>
      <c r="C382" s="149"/>
      <c r="D382" s="149"/>
      <c r="E382" s="149"/>
      <c r="F382" s="149"/>
      <c r="G382" s="150"/>
    </row>
    <row r="383" spans="1:8" ht="101.25" customHeight="1" x14ac:dyDescent="0.25">
      <c r="A383" s="27" t="s">
        <v>27</v>
      </c>
      <c r="B383" s="27" t="s">
        <v>66</v>
      </c>
      <c r="C383" s="28" t="s">
        <v>20</v>
      </c>
      <c r="D383" s="1">
        <v>15</v>
      </c>
      <c r="E383" s="1">
        <v>15</v>
      </c>
      <c r="F383" s="1">
        <f t="shared" ref="F383:F390" si="49">E383/D383*100</f>
        <v>100</v>
      </c>
      <c r="G383" s="27" t="s">
        <v>563</v>
      </c>
    </row>
    <row r="384" spans="1:8" s="92" customFormat="1" ht="51.75" customHeight="1" x14ac:dyDescent="0.25">
      <c r="A384" s="90" t="s">
        <v>32</v>
      </c>
      <c r="B384" s="90" t="s">
        <v>282</v>
      </c>
      <c r="C384" s="80" t="s">
        <v>20</v>
      </c>
      <c r="D384" s="78">
        <v>30</v>
      </c>
      <c r="E384" s="78">
        <v>0</v>
      </c>
      <c r="F384" s="1">
        <f t="shared" si="49"/>
        <v>0</v>
      </c>
      <c r="G384" s="90"/>
      <c r="H384" s="91"/>
    </row>
    <row r="385" spans="1:8" ht="116.25" customHeight="1" x14ac:dyDescent="0.25">
      <c r="A385" s="27" t="s">
        <v>29</v>
      </c>
      <c r="B385" s="27" t="s">
        <v>265</v>
      </c>
      <c r="C385" s="28" t="s">
        <v>20</v>
      </c>
      <c r="D385" s="1">
        <v>20</v>
      </c>
      <c r="E385" s="1">
        <v>20</v>
      </c>
      <c r="F385" s="1">
        <f t="shared" si="49"/>
        <v>100</v>
      </c>
      <c r="G385" s="27" t="s">
        <v>427</v>
      </c>
    </row>
    <row r="386" spans="1:8" ht="64.5" customHeight="1" x14ac:dyDescent="0.25">
      <c r="A386" s="27" t="s">
        <v>31</v>
      </c>
      <c r="B386" s="27" t="s">
        <v>152</v>
      </c>
      <c r="C386" s="28" t="s">
        <v>20</v>
      </c>
      <c r="D386" s="1">
        <v>45</v>
      </c>
      <c r="E386" s="1">
        <v>0</v>
      </c>
      <c r="F386" s="1">
        <f t="shared" si="49"/>
        <v>0</v>
      </c>
      <c r="G386" s="27"/>
    </row>
    <row r="387" spans="1:8" ht="66" customHeight="1" x14ac:dyDescent="0.25">
      <c r="A387" s="27" t="s">
        <v>34</v>
      </c>
      <c r="B387" s="27" t="s">
        <v>326</v>
      </c>
      <c r="C387" s="28" t="s">
        <v>20</v>
      </c>
      <c r="D387" s="1">
        <v>30</v>
      </c>
      <c r="E387" s="1">
        <v>30</v>
      </c>
      <c r="F387" s="1">
        <f t="shared" si="49"/>
        <v>100</v>
      </c>
      <c r="G387" s="27" t="s">
        <v>564</v>
      </c>
    </row>
    <row r="388" spans="1:8" ht="52.5" customHeight="1" x14ac:dyDescent="0.25">
      <c r="A388" s="27" t="s">
        <v>35</v>
      </c>
      <c r="B388" s="27" t="s">
        <v>309</v>
      </c>
      <c r="C388" s="28" t="s">
        <v>20</v>
      </c>
      <c r="D388" s="1">
        <v>300</v>
      </c>
      <c r="E388" s="1">
        <v>300</v>
      </c>
      <c r="F388" s="1">
        <f t="shared" si="49"/>
        <v>100</v>
      </c>
      <c r="G388" s="27" t="s">
        <v>565</v>
      </c>
    </row>
    <row r="389" spans="1:8" ht="53.25" customHeight="1" x14ac:dyDescent="0.25">
      <c r="A389" s="27" t="s">
        <v>36</v>
      </c>
      <c r="B389" s="27" t="s">
        <v>115</v>
      </c>
      <c r="C389" s="28" t="s">
        <v>20</v>
      </c>
      <c r="D389" s="1">
        <v>158.4</v>
      </c>
      <c r="E389" s="1">
        <v>158.4</v>
      </c>
      <c r="F389" s="1">
        <f t="shared" si="49"/>
        <v>100</v>
      </c>
      <c r="G389" s="27" t="s">
        <v>566</v>
      </c>
    </row>
    <row r="390" spans="1:8" s="92" customFormat="1" ht="66" customHeight="1" x14ac:dyDescent="0.25">
      <c r="A390" s="90" t="s">
        <v>37</v>
      </c>
      <c r="B390" s="90" t="s">
        <v>209</v>
      </c>
      <c r="C390" s="80" t="s">
        <v>20</v>
      </c>
      <c r="D390" s="78">
        <v>1</v>
      </c>
      <c r="E390" s="78">
        <v>0</v>
      </c>
      <c r="F390" s="1">
        <f t="shared" si="49"/>
        <v>0</v>
      </c>
      <c r="G390" s="90"/>
      <c r="H390" s="91"/>
    </row>
    <row r="391" spans="1:8" ht="34.5" customHeight="1" x14ac:dyDescent="0.25">
      <c r="A391" s="153" t="s">
        <v>92</v>
      </c>
      <c r="B391" s="153"/>
      <c r="C391" s="65" t="s">
        <v>120</v>
      </c>
      <c r="D391" s="8">
        <f>SUM(D383:D390)</f>
        <v>599.4</v>
      </c>
      <c r="E391" s="8">
        <f>SUM(E383:E390)</f>
        <v>523.4</v>
      </c>
      <c r="F391" s="8">
        <f>E391/D391*100</f>
        <v>87.320653987320654</v>
      </c>
      <c r="G391" s="141"/>
    </row>
    <row r="392" spans="1:8" ht="22.5" customHeight="1" x14ac:dyDescent="0.25">
      <c r="A392" s="153"/>
      <c r="B392" s="153"/>
      <c r="C392" s="65" t="s">
        <v>20</v>
      </c>
      <c r="D392" s="8">
        <f>D383+D384+D385+D386+D387+D388+D389+D390</f>
        <v>599.4</v>
      </c>
      <c r="E392" s="8">
        <f>E383+E384+E385+E386+E387+E388+E389+E390</f>
        <v>523.4</v>
      </c>
      <c r="F392" s="8">
        <f>E392/D392*100</f>
        <v>87.320653987320654</v>
      </c>
      <c r="G392" s="142"/>
    </row>
    <row r="393" spans="1:8" ht="21" customHeight="1" x14ac:dyDescent="0.25">
      <c r="A393" s="148" t="s">
        <v>64</v>
      </c>
      <c r="B393" s="149"/>
      <c r="C393" s="149"/>
      <c r="D393" s="149"/>
      <c r="E393" s="149"/>
      <c r="F393" s="149"/>
      <c r="G393" s="150"/>
    </row>
    <row r="394" spans="1:8" ht="53.25" customHeight="1" x14ac:dyDescent="0.25">
      <c r="A394" s="71" t="s">
        <v>36</v>
      </c>
      <c r="B394" s="27" t="s">
        <v>114</v>
      </c>
      <c r="C394" s="28" t="s">
        <v>20</v>
      </c>
      <c r="D394" s="1">
        <v>350.1</v>
      </c>
      <c r="E394" s="1">
        <v>50</v>
      </c>
      <c r="F394" s="1">
        <f t="shared" ref="F394" si="50">E394/D394*100</f>
        <v>14.281633818908881</v>
      </c>
      <c r="G394" s="27" t="s">
        <v>449</v>
      </c>
    </row>
    <row r="395" spans="1:8" ht="33" customHeight="1" x14ac:dyDescent="0.25">
      <c r="A395" s="153" t="s">
        <v>92</v>
      </c>
      <c r="B395" s="153"/>
      <c r="C395" s="65" t="s">
        <v>120</v>
      </c>
      <c r="D395" s="8">
        <f>SUM(D394:D394)</f>
        <v>350.1</v>
      </c>
      <c r="E395" s="8">
        <f>SUM(E394:E394)</f>
        <v>50</v>
      </c>
      <c r="F395" s="8">
        <f>E395/D395*100</f>
        <v>14.281633818908881</v>
      </c>
      <c r="G395" s="141"/>
    </row>
    <row r="396" spans="1:8" ht="24.75" customHeight="1" x14ac:dyDescent="0.25">
      <c r="A396" s="153"/>
      <c r="B396" s="153"/>
      <c r="C396" s="65" t="s">
        <v>20</v>
      </c>
      <c r="D396" s="8">
        <f>D394</f>
        <v>350.1</v>
      </c>
      <c r="E396" s="8">
        <f>E394</f>
        <v>50</v>
      </c>
      <c r="F396" s="8">
        <f>E396/D396*100</f>
        <v>14.281633818908881</v>
      </c>
      <c r="G396" s="142"/>
    </row>
    <row r="397" spans="1:8" s="11" customFormat="1" ht="33.75" customHeight="1" x14ac:dyDescent="0.25">
      <c r="A397" s="178" t="s">
        <v>128</v>
      </c>
      <c r="B397" s="178"/>
      <c r="C397" s="19"/>
      <c r="D397" s="20">
        <f>D76+D87+D118+D131+D171+D187+D215+D226+D240+D252+D292+D308+D346+D366+D380+D391+D395+D281</f>
        <v>1123923.1177000001</v>
      </c>
      <c r="E397" s="20">
        <f>E76+E87+E118+E131+E171+E187+E215+E226+E240+E252+E292+E308+E346+E366+E380+E391+E395+E281</f>
        <v>314659.06000000006</v>
      </c>
      <c r="F397" s="21">
        <f>E397/D397*100</f>
        <v>27.996493269390115</v>
      </c>
      <c r="G397" s="30"/>
      <c r="H397" s="26"/>
    </row>
    <row r="398" spans="1:8" s="92" customFormat="1" ht="33" customHeight="1" x14ac:dyDescent="0.25">
      <c r="A398" s="155" t="s">
        <v>2</v>
      </c>
      <c r="B398" s="156"/>
      <c r="C398" s="80" t="s">
        <v>216</v>
      </c>
      <c r="D398" s="114">
        <v>0</v>
      </c>
      <c r="E398" s="114">
        <v>0</v>
      </c>
      <c r="F398" s="1">
        <v>0</v>
      </c>
      <c r="G398" s="145"/>
      <c r="H398" s="91"/>
    </row>
    <row r="399" spans="1:8" ht="15.75" customHeight="1" x14ac:dyDescent="0.25">
      <c r="A399" s="157"/>
      <c r="B399" s="158"/>
      <c r="C399" s="28" t="s">
        <v>19</v>
      </c>
      <c r="D399" s="89">
        <f>D134</f>
        <v>4505.1000000000004</v>
      </c>
      <c r="E399" s="89">
        <f>E134</f>
        <v>0</v>
      </c>
      <c r="F399" s="1">
        <f t="shared" ref="F399:F449" si="51">E399/D399*100</f>
        <v>0</v>
      </c>
      <c r="G399" s="147"/>
    </row>
    <row r="400" spans="1:8" x14ac:dyDescent="0.25">
      <c r="A400" s="157"/>
      <c r="B400" s="158"/>
      <c r="C400" s="28" t="s">
        <v>20</v>
      </c>
      <c r="D400" s="1">
        <f>D6+D7+D8+D9+D10+D11+D12+D79+D90+D135+D136+D175+D190+D230+D244+D255+D297+D311+D312+D313+D351+D370</f>
        <v>26691.100000000002</v>
      </c>
      <c r="E400" s="1">
        <f>E6+E7+E8+E9+E10+E11+E12+E79+E90+E135+E136+E175+E190+E230+E244+E255+E297+E311+E312+E313+E351+E370</f>
        <v>12965.700000000004</v>
      </c>
      <c r="F400" s="1">
        <f t="shared" si="51"/>
        <v>48.576866446118757</v>
      </c>
      <c r="G400" s="147"/>
    </row>
    <row r="401" spans="1:8" s="34" customFormat="1" x14ac:dyDescent="0.25">
      <c r="A401" s="159"/>
      <c r="B401" s="160"/>
      <c r="C401" s="66" t="s">
        <v>22</v>
      </c>
      <c r="D401" s="32">
        <f>D398+D399+D400</f>
        <v>31196.200000000004</v>
      </c>
      <c r="E401" s="32">
        <f>E398+E399+E400</f>
        <v>12965.700000000004</v>
      </c>
      <c r="F401" s="32">
        <f t="shared" si="51"/>
        <v>41.561792782454283</v>
      </c>
      <c r="G401" s="146"/>
      <c r="H401" s="60"/>
    </row>
    <row r="402" spans="1:8" s="34" customFormat="1" ht="31.5" x14ac:dyDescent="0.25">
      <c r="A402" s="155" t="s">
        <v>1</v>
      </c>
      <c r="B402" s="156"/>
      <c r="C402" s="80" t="s">
        <v>216</v>
      </c>
      <c r="D402" s="114">
        <v>0</v>
      </c>
      <c r="E402" s="114">
        <v>0</v>
      </c>
      <c r="F402" s="1">
        <v>0</v>
      </c>
      <c r="G402" s="141"/>
      <c r="H402" s="60"/>
    </row>
    <row r="403" spans="1:8" ht="15.75" customHeight="1" x14ac:dyDescent="0.25">
      <c r="A403" s="157"/>
      <c r="B403" s="158"/>
      <c r="C403" s="28" t="s">
        <v>19</v>
      </c>
      <c r="D403" s="89">
        <f>D314+D191</f>
        <v>812.5</v>
      </c>
      <c r="E403" s="89">
        <f>E314+E191</f>
        <v>703.5</v>
      </c>
      <c r="F403" s="1">
        <f t="shared" si="51"/>
        <v>86.584615384615375</v>
      </c>
      <c r="G403" s="152"/>
    </row>
    <row r="404" spans="1:8" x14ac:dyDescent="0.25">
      <c r="A404" s="157"/>
      <c r="B404" s="158"/>
      <c r="C404" s="28" t="s">
        <v>20</v>
      </c>
      <c r="D404" s="1">
        <f>D13+D14+D15+D91+D137+D176+D192+D256+D298+D315+D316+D352+D383</f>
        <v>38089.4</v>
      </c>
      <c r="E404" s="1">
        <f>E13+E14+E15+E91+E137+E176+E192+E256+E298+E315+E316+E352+E383</f>
        <v>17530.5</v>
      </c>
      <c r="F404" s="1">
        <f t="shared" si="51"/>
        <v>46.024615772367113</v>
      </c>
      <c r="G404" s="152"/>
    </row>
    <row r="405" spans="1:8" s="34" customFormat="1" x14ac:dyDescent="0.25">
      <c r="A405" s="159"/>
      <c r="B405" s="160"/>
      <c r="C405" s="115" t="s">
        <v>22</v>
      </c>
      <c r="D405" s="32">
        <f>D402+D403+D404</f>
        <v>38901.9</v>
      </c>
      <c r="E405" s="32">
        <f>E402+E403+E404</f>
        <v>18234</v>
      </c>
      <c r="F405" s="116">
        <f t="shared" si="51"/>
        <v>46.871746624200874</v>
      </c>
      <c r="G405" s="142"/>
      <c r="H405" s="60"/>
    </row>
    <row r="406" spans="1:8" s="92" customFormat="1" ht="31.5" x14ac:dyDescent="0.25">
      <c r="A406" s="155" t="s">
        <v>3</v>
      </c>
      <c r="B406" s="156"/>
      <c r="C406" s="80" t="s">
        <v>216</v>
      </c>
      <c r="D406" s="114">
        <v>0</v>
      </c>
      <c r="E406" s="114">
        <v>0</v>
      </c>
      <c r="F406" s="1">
        <v>0</v>
      </c>
      <c r="G406" s="145"/>
      <c r="H406" s="91"/>
    </row>
    <row r="407" spans="1:8" ht="15.75" customHeight="1" x14ac:dyDescent="0.25">
      <c r="A407" s="157"/>
      <c r="B407" s="158"/>
      <c r="C407" s="28" t="s">
        <v>19</v>
      </c>
      <c r="D407" s="89">
        <f>D138+D317</f>
        <v>13156.4</v>
      </c>
      <c r="E407" s="89">
        <f>E138+E317</f>
        <v>0</v>
      </c>
      <c r="F407" s="1">
        <f t="shared" si="51"/>
        <v>0</v>
      </c>
      <c r="G407" s="147"/>
    </row>
    <row r="408" spans="1:8" x14ac:dyDescent="0.25">
      <c r="A408" s="157"/>
      <c r="B408" s="158"/>
      <c r="C408" s="28" t="s">
        <v>20</v>
      </c>
      <c r="D408" s="1">
        <f>D16+D17+D18+D19+D92+D140+D139+D177+D193+D299+D318+D319+D320+D353+D371</f>
        <v>34989.300000000003</v>
      </c>
      <c r="E408" s="1">
        <f>E16+E17+E18+E19+E92+E140+E139+E177+E193+E299+E318+E319+E320+E353+E371</f>
        <v>17020.400000000001</v>
      </c>
      <c r="F408" s="1">
        <f t="shared" si="51"/>
        <v>48.644585630464171</v>
      </c>
      <c r="G408" s="147"/>
    </row>
    <row r="409" spans="1:8" s="34" customFormat="1" x14ac:dyDescent="0.25">
      <c r="A409" s="159"/>
      <c r="B409" s="160"/>
      <c r="C409" s="66" t="s">
        <v>22</v>
      </c>
      <c r="D409" s="32">
        <f>D406+D407+D408</f>
        <v>48145.700000000004</v>
      </c>
      <c r="E409" s="32">
        <f>E406+E407+E408</f>
        <v>17020.400000000001</v>
      </c>
      <c r="F409" s="32">
        <f t="shared" si="51"/>
        <v>35.351859044525263</v>
      </c>
      <c r="G409" s="146"/>
      <c r="H409" s="60"/>
    </row>
    <row r="410" spans="1:8" ht="33" customHeight="1" x14ac:dyDescent="0.25">
      <c r="A410" s="161" t="s">
        <v>4</v>
      </c>
      <c r="B410" s="161"/>
      <c r="C410" s="80" t="s">
        <v>216</v>
      </c>
      <c r="D410" s="114">
        <f>D257+D321</f>
        <v>16649.900000000001</v>
      </c>
      <c r="E410" s="114">
        <f>E257+E321</f>
        <v>0</v>
      </c>
      <c r="F410" s="1">
        <f t="shared" si="51"/>
        <v>0</v>
      </c>
      <c r="G410" s="151"/>
    </row>
    <row r="411" spans="1:8" ht="15.75" customHeight="1" x14ac:dyDescent="0.25">
      <c r="A411" s="161"/>
      <c r="B411" s="161"/>
      <c r="C411" s="28" t="s">
        <v>19</v>
      </c>
      <c r="D411" s="89">
        <f>D141+D194+D258+D322</f>
        <v>8980.9</v>
      </c>
      <c r="E411" s="89">
        <f>E141+E194+E258+E322</f>
        <v>300</v>
      </c>
      <c r="F411" s="1">
        <f t="shared" si="51"/>
        <v>3.340422452092775</v>
      </c>
      <c r="G411" s="154"/>
    </row>
    <row r="412" spans="1:8" x14ac:dyDescent="0.25">
      <c r="A412" s="161"/>
      <c r="B412" s="161"/>
      <c r="C412" s="28" t="s">
        <v>20</v>
      </c>
      <c r="D412" s="1">
        <f>D20+D21+D22+D23+D24+D25+D80+D93+D121+D142+D143+D144+D178+D195+D196+D219+D245+D246+D259+D260+D286+D300+D323+D324+D325+D354+D372+D384</f>
        <v>52371.6</v>
      </c>
      <c r="E412" s="1">
        <f>E20+E21+E22+E23+E24+E25+E80+E93+E121+E142+E143+E144+E178+E195+E196+E219+E245+E246+E259+E260+E286+E300+E323+E324+E325+E354+E372+E384</f>
        <v>22028.5</v>
      </c>
      <c r="F412" s="1">
        <f t="shared" si="51"/>
        <v>42.061919055365884</v>
      </c>
      <c r="G412" s="152"/>
    </row>
    <row r="413" spans="1:8" s="34" customFormat="1" x14ac:dyDescent="0.25">
      <c r="A413" s="161"/>
      <c r="B413" s="161"/>
      <c r="C413" s="66" t="s">
        <v>22</v>
      </c>
      <c r="D413" s="32">
        <f>D410+D411+D412</f>
        <v>78002.399999999994</v>
      </c>
      <c r="E413" s="32">
        <f>E410+E411+E412</f>
        <v>22328.5</v>
      </c>
      <c r="F413" s="32">
        <f t="shared" si="51"/>
        <v>28.625401269704525</v>
      </c>
      <c r="G413" s="142"/>
      <c r="H413" s="60"/>
    </row>
    <row r="414" spans="1:8" ht="31.5" customHeight="1" x14ac:dyDescent="0.25">
      <c r="A414" s="161" t="s">
        <v>9</v>
      </c>
      <c r="B414" s="161"/>
      <c r="C414" s="80" t="s">
        <v>216</v>
      </c>
      <c r="D414" s="114">
        <v>0</v>
      </c>
      <c r="E414" s="114">
        <v>0</v>
      </c>
      <c r="F414" s="1">
        <v>0</v>
      </c>
      <c r="G414" s="141"/>
    </row>
    <row r="415" spans="1:8" ht="15.75" customHeight="1" x14ac:dyDescent="0.25">
      <c r="A415" s="161"/>
      <c r="B415" s="161"/>
      <c r="C415" s="28" t="s">
        <v>19</v>
      </c>
      <c r="D415" s="89">
        <f>D148+D200+D220+D231+D233+D328+D356</f>
        <v>10258.400000000001</v>
      </c>
      <c r="E415" s="89">
        <f>E148+E200+E220+E231+E233+E328+E356</f>
        <v>0</v>
      </c>
      <c r="F415" s="1">
        <f t="shared" si="51"/>
        <v>0</v>
      </c>
      <c r="G415" s="152"/>
    </row>
    <row r="416" spans="1:8" x14ac:dyDescent="0.25">
      <c r="A416" s="161"/>
      <c r="B416" s="161"/>
      <c r="C416" s="28" t="s">
        <v>20</v>
      </c>
      <c r="D416" s="1">
        <f>D32+D33+D34+D35+D36+D37+D82+D97+D98+D99+D100+D123+D149+D150+D151+D180+D201+D221+D232+D234+D235+D247+D248+D265+D302+D329+D330+D357+D374</f>
        <v>26714.799999999999</v>
      </c>
      <c r="E416" s="1">
        <f>E32+E33+E34+E35+E36+E37+E82+E97+E98+E99+E100+E123+E149+E150+E151+E180+E201+E221+E232+E234+E235+E247+E248+E265+E302+E329+E330+E357+E374</f>
        <v>11783.5</v>
      </c>
      <c r="F416" s="1">
        <f t="shared" si="51"/>
        <v>44.108509141000496</v>
      </c>
      <c r="G416" s="152"/>
    </row>
    <row r="417" spans="1:8" s="34" customFormat="1" ht="15.75" customHeight="1" x14ac:dyDescent="0.25">
      <c r="A417" s="161"/>
      <c r="B417" s="161"/>
      <c r="C417" s="66" t="s">
        <v>22</v>
      </c>
      <c r="D417" s="32">
        <f>D414+D415+D416</f>
        <v>36973.199999999997</v>
      </c>
      <c r="E417" s="32">
        <f>E414+E415+E416</f>
        <v>11783.5</v>
      </c>
      <c r="F417" s="32">
        <f t="shared" si="51"/>
        <v>31.870381790053337</v>
      </c>
      <c r="G417" s="142"/>
      <c r="H417" s="60"/>
    </row>
    <row r="418" spans="1:8" ht="33.75" customHeight="1" x14ac:dyDescent="0.25">
      <c r="A418" s="161" t="s">
        <v>10</v>
      </c>
      <c r="B418" s="161"/>
      <c r="C418" s="80" t="s">
        <v>216</v>
      </c>
      <c r="D418" s="114">
        <f>D261</f>
        <v>18317.599999999999</v>
      </c>
      <c r="E418" s="114">
        <f>E261</f>
        <v>0</v>
      </c>
      <c r="F418" s="1">
        <f t="shared" si="51"/>
        <v>0</v>
      </c>
      <c r="G418" s="151"/>
    </row>
    <row r="419" spans="1:8" ht="15.75" customHeight="1" x14ac:dyDescent="0.25">
      <c r="A419" s="161"/>
      <c r="B419" s="161"/>
      <c r="C419" s="28" t="s">
        <v>19</v>
      </c>
      <c r="D419" s="89">
        <f>D262+D145+D198</f>
        <v>4633.3</v>
      </c>
      <c r="E419" s="89">
        <f>E262+E145+E198</f>
        <v>0</v>
      </c>
      <c r="F419" s="1">
        <f t="shared" si="51"/>
        <v>0</v>
      </c>
      <c r="G419" s="154"/>
    </row>
    <row r="420" spans="1:8" x14ac:dyDescent="0.25">
      <c r="A420" s="161"/>
      <c r="B420" s="161"/>
      <c r="C420" s="28" t="s">
        <v>20</v>
      </c>
      <c r="D420" s="1">
        <f>D26+D27+D28+D30+D29+D31+D81+D94+D95+D96+D122+D146+D147+D179+D197+D199+D263+D264+D301+D326+D327+D355+D373+D385</f>
        <v>36821.700000000004</v>
      </c>
      <c r="E420" s="1">
        <f>E26+E27+E28+E30+E29+E31+E81+E94+E95+E96+E122+E146+E147+E179+E197+E199+E263+E264+E301+E326+E327+E355+E373+E385</f>
        <v>13525.7</v>
      </c>
      <c r="F420" s="1">
        <f t="shared" ref="F420" si="52">E420/D420*100</f>
        <v>36.732959097488703</v>
      </c>
      <c r="G420" s="152"/>
    </row>
    <row r="421" spans="1:8" s="34" customFormat="1" x14ac:dyDescent="0.25">
      <c r="A421" s="161"/>
      <c r="B421" s="161"/>
      <c r="C421" s="66" t="s">
        <v>22</v>
      </c>
      <c r="D421" s="32">
        <f>D418+D419+D420</f>
        <v>59772.600000000006</v>
      </c>
      <c r="E421" s="32">
        <f>E418+E419+E420</f>
        <v>13525.7</v>
      </c>
      <c r="F421" s="32">
        <f t="shared" si="51"/>
        <v>22.628595711078319</v>
      </c>
      <c r="G421" s="142"/>
      <c r="H421" s="60"/>
    </row>
    <row r="422" spans="1:8" ht="33.75" customHeight="1" x14ac:dyDescent="0.25">
      <c r="A422" s="161" t="s">
        <v>8</v>
      </c>
      <c r="B422" s="161"/>
      <c r="C422" s="80" t="s">
        <v>216</v>
      </c>
      <c r="D422" s="114">
        <v>0</v>
      </c>
      <c r="E422" s="114">
        <v>0</v>
      </c>
      <c r="F422" s="1">
        <v>0</v>
      </c>
      <c r="G422" s="141"/>
    </row>
    <row r="423" spans="1:8" ht="18.75" customHeight="1" x14ac:dyDescent="0.25">
      <c r="A423" s="161"/>
      <c r="B423" s="161"/>
      <c r="C423" s="28" t="s">
        <v>19</v>
      </c>
      <c r="D423" s="89">
        <f>D152</f>
        <v>6658</v>
      </c>
      <c r="E423" s="89">
        <f>E152</f>
        <v>0</v>
      </c>
      <c r="F423" s="1">
        <f t="shared" si="51"/>
        <v>0</v>
      </c>
      <c r="G423" s="152"/>
    </row>
    <row r="424" spans="1:8" ht="19.5" customHeight="1" x14ac:dyDescent="0.25">
      <c r="A424" s="161"/>
      <c r="B424" s="161"/>
      <c r="C424" s="28" t="s">
        <v>20</v>
      </c>
      <c r="D424" s="1">
        <f>D38+D39+D40+D41+D42+D83+D101+D102+D103+D124+D153+D154+D155+D181+D202+D236+D266+D287+D331+D332+D358+D386</f>
        <v>41326.100000000006</v>
      </c>
      <c r="E424" s="1">
        <f>E38+E39+E40+E41+E42+E83+E101+E102+E103+E124+E153+E154+E155+E181+E202+E236+E266+E287+E331+E332+E358+E386</f>
        <v>15941.1</v>
      </c>
      <c r="F424" s="1">
        <f t="shared" si="51"/>
        <v>38.57392785672976</v>
      </c>
      <c r="G424" s="152"/>
    </row>
    <row r="425" spans="1:8" s="34" customFormat="1" ht="20.25" customHeight="1" x14ac:dyDescent="0.25">
      <c r="A425" s="161"/>
      <c r="B425" s="161"/>
      <c r="C425" s="66" t="s">
        <v>22</v>
      </c>
      <c r="D425" s="32">
        <f>D422+D423+D424</f>
        <v>47984.100000000006</v>
      </c>
      <c r="E425" s="32">
        <f>E422+E423+E424</f>
        <v>15941.1</v>
      </c>
      <c r="F425" s="32">
        <f t="shared" si="51"/>
        <v>33.221629664826466</v>
      </c>
      <c r="G425" s="142"/>
      <c r="H425" s="60"/>
    </row>
    <row r="426" spans="1:8" ht="32.25" customHeight="1" x14ac:dyDescent="0.25">
      <c r="A426" s="161" t="s">
        <v>5</v>
      </c>
      <c r="B426" s="161"/>
      <c r="C426" s="80" t="s">
        <v>216</v>
      </c>
      <c r="D426" s="114">
        <f>D267</f>
        <v>6173.8</v>
      </c>
      <c r="E426" s="114">
        <f>E267</f>
        <v>0</v>
      </c>
      <c r="F426" s="1">
        <f t="shared" ref="F426:F427" si="53">E426/D426*100</f>
        <v>0</v>
      </c>
      <c r="G426" s="141"/>
    </row>
    <row r="427" spans="1:8" ht="16.5" customHeight="1" x14ac:dyDescent="0.25">
      <c r="A427" s="161"/>
      <c r="B427" s="161"/>
      <c r="C427" s="28" t="s">
        <v>19</v>
      </c>
      <c r="D427" s="89">
        <f>D156+D268+D359+D360</f>
        <v>7087.6</v>
      </c>
      <c r="E427" s="89">
        <f>E156+E268+E359+E360</f>
        <v>0</v>
      </c>
      <c r="F427" s="1">
        <f t="shared" si="53"/>
        <v>0</v>
      </c>
      <c r="G427" s="152"/>
    </row>
    <row r="428" spans="1:8" x14ac:dyDescent="0.25">
      <c r="A428" s="161"/>
      <c r="B428" s="161"/>
      <c r="C428" s="28" t="s">
        <v>20</v>
      </c>
      <c r="D428" s="1">
        <f>D43+D44+D45+D46+D47+D48+D104+D105+D157+D158+D159+D182+D203+D204+D269+D270+D303+D333+D334+D361+D375</f>
        <v>42948.4</v>
      </c>
      <c r="E428" s="1">
        <f>E43+E44+E45+E46+E47+E48+E104+E105+E157+E158+E159+E182+E203+E204+E269+E270+E303+E333+E334+E361+E375</f>
        <v>20084.099999999999</v>
      </c>
      <c r="F428" s="1">
        <f t="shared" si="51"/>
        <v>46.76332529267679</v>
      </c>
      <c r="G428" s="152"/>
    </row>
    <row r="429" spans="1:8" s="34" customFormat="1" x14ac:dyDescent="0.25">
      <c r="A429" s="161"/>
      <c r="B429" s="161"/>
      <c r="C429" s="66" t="s">
        <v>22</v>
      </c>
      <c r="D429" s="32">
        <f>D426+D427+D428</f>
        <v>56209.8</v>
      </c>
      <c r="E429" s="32">
        <f>E426+E427+E428</f>
        <v>20084.099999999999</v>
      </c>
      <c r="F429" s="32">
        <f t="shared" si="51"/>
        <v>35.730602136993902</v>
      </c>
      <c r="G429" s="142"/>
      <c r="H429" s="60"/>
    </row>
    <row r="430" spans="1:8" ht="32.25" customHeight="1" x14ac:dyDescent="0.25">
      <c r="A430" s="155" t="s">
        <v>6</v>
      </c>
      <c r="B430" s="156"/>
      <c r="C430" s="80" t="s">
        <v>216</v>
      </c>
      <c r="D430" s="114">
        <f>D271</f>
        <v>34126.300000000003</v>
      </c>
      <c r="E430" s="114">
        <f>E271</f>
        <v>0</v>
      </c>
      <c r="F430" s="1">
        <f t="shared" si="51"/>
        <v>0</v>
      </c>
      <c r="G430" s="151"/>
    </row>
    <row r="431" spans="1:8" ht="18" customHeight="1" x14ac:dyDescent="0.25">
      <c r="A431" s="157"/>
      <c r="B431" s="158"/>
      <c r="C431" s="28" t="s">
        <v>19</v>
      </c>
      <c r="D431" s="89">
        <f>D160+D162+D205+D272</f>
        <v>18066.200000000004</v>
      </c>
      <c r="E431" s="89">
        <f>E160+E162+E205+E272</f>
        <v>0</v>
      </c>
      <c r="F431" s="1">
        <f t="shared" si="51"/>
        <v>0</v>
      </c>
      <c r="G431" s="154"/>
    </row>
    <row r="432" spans="1:8" ht="21.75" customHeight="1" x14ac:dyDescent="0.25">
      <c r="A432" s="157"/>
      <c r="B432" s="158"/>
      <c r="C432" s="28" t="s">
        <v>20</v>
      </c>
      <c r="D432" s="1">
        <f>D49+D50+D51+D52+D53+D54+D106+D107+D125+D161+D163+D183+D206+D207+D208+D209+D273+D274+D304+D335+D336+D362+D376+D387</f>
        <v>54883.3177</v>
      </c>
      <c r="E432" s="1">
        <f>E49+E50+E51+E52+E53+E54+E106+E107+E125+E161+E163+E183+E206+E207+E208+E209+E273+E274+E304+E335+E336+E362+E376+E387</f>
        <v>18662.2</v>
      </c>
      <c r="F432" s="1">
        <f t="shared" si="51"/>
        <v>34.003410839720431</v>
      </c>
      <c r="G432" s="152"/>
    </row>
    <row r="433" spans="1:8" s="34" customFormat="1" ht="20.25" customHeight="1" x14ac:dyDescent="0.25">
      <c r="A433" s="159"/>
      <c r="B433" s="160"/>
      <c r="C433" s="66" t="s">
        <v>22</v>
      </c>
      <c r="D433" s="32">
        <f>D430+D431+D432</f>
        <v>107075.81770000001</v>
      </c>
      <c r="E433" s="32">
        <f>E430+E431+E432</f>
        <v>18662.2</v>
      </c>
      <c r="F433" s="32">
        <f t="shared" si="51"/>
        <v>17.42895865832832</v>
      </c>
      <c r="G433" s="142"/>
      <c r="H433" s="60"/>
    </row>
    <row r="434" spans="1:8" ht="34.5" customHeight="1" x14ac:dyDescent="0.25">
      <c r="A434" s="161" t="s">
        <v>7</v>
      </c>
      <c r="B434" s="161"/>
      <c r="C434" s="80" t="s">
        <v>216</v>
      </c>
      <c r="D434" s="114">
        <v>0</v>
      </c>
      <c r="E434" s="114">
        <v>0</v>
      </c>
      <c r="F434" s="1">
        <v>0</v>
      </c>
      <c r="G434" s="151"/>
    </row>
    <row r="435" spans="1:8" ht="15.75" customHeight="1" x14ac:dyDescent="0.25">
      <c r="A435" s="161"/>
      <c r="B435" s="161"/>
      <c r="C435" s="28" t="s">
        <v>19</v>
      </c>
      <c r="D435" s="89">
        <v>0</v>
      </c>
      <c r="E435" s="89">
        <v>0</v>
      </c>
      <c r="F435" s="1">
        <v>0</v>
      </c>
      <c r="G435" s="154"/>
    </row>
    <row r="436" spans="1:8" x14ac:dyDescent="0.25">
      <c r="A436" s="161"/>
      <c r="B436" s="161"/>
      <c r="C436" s="28" t="s">
        <v>20</v>
      </c>
      <c r="D436" s="1">
        <f>D55+D56+D57+D58+D59+D60+D84+D108+D109+D110+D126+D164+D184+D210+D222+D237+D249+D276+D305+D337+D338+D363+D377+D388</f>
        <v>304667.5</v>
      </c>
      <c r="E436" s="1">
        <f>E55+E56+E57+E58+E59+E60+E84+E108+E109+E110+E126+E164+E184+E210+E222+E237+E249+E276+E305+E337+E338+E363+E377+E388</f>
        <v>62382.2</v>
      </c>
      <c r="F436" s="1">
        <f t="shared" si="51"/>
        <v>20.47550198166854</v>
      </c>
      <c r="G436" s="152"/>
    </row>
    <row r="437" spans="1:8" s="34" customFormat="1" x14ac:dyDescent="0.25">
      <c r="A437" s="161"/>
      <c r="B437" s="161"/>
      <c r="C437" s="66" t="s">
        <v>22</v>
      </c>
      <c r="D437" s="32">
        <f>D434+D435+D436</f>
        <v>304667.5</v>
      </c>
      <c r="E437" s="32">
        <f>E434+E435+E436</f>
        <v>62382.2</v>
      </c>
      <c r="F437" s="32">
        <f t="shared" si="51"/>
        <v>20.47550198166854</v>
      </c>
      <c r="G437" s="142"/>
      <c r="H437" s="60"/>
    </row>
    <row r="438" spans="1:8" s="92" customFormat="1" ht="33.75" customHeight="1" x14ac:dyDescent="0.25">
      <c r="A438" s="155" t="s">
        <v>11</v>
      </c>
      <c r="B438" s="156"/>
      <c r="C438" s="80" t="s">
        <v>216</v>
      </c>
      <c r="D438" s="78">
        <f>D342</f>
        <v>932.9</v>
      </c>
      <c r="E438" s="78">
        <f>E342</f>
        <v>0</v>
      </c>
      <c r="F438" s="1">
        <f t="shared" si="51"/>
        <v>0</v>
      </c>
      <c r="G438" s="145"/>
      <c r="H438" s="91"/>
    </row>
    <row r="439" spans="1:8" ht="15.75" customHeight="1" x14ac:dyDescent="0.25">
      <c r="A439" s="157"/>
      <c r="B439" s="158"/>
      <c r="C439" s="28" t="s">
        <v>19</v>
      </c>
      <c r="D439" s="89">
        <f>D343+D167</f>
        <v>7290.9000000000005</v>
      </c>
      <c r="E439" s="89">
        <f>E343+E167</f>
        <v>0</v>
      </c>
      <c r="F439" s="1">
        <f t="shared" si="51"/>
        <v>0</v>
      </c>
      <c r="G439" s="147"/>
    </row>
    <row r="440" spans="1:8" x14ac:dyDescent="0.25">
      <c r="A440" s="157"/>
      <c r="B440" s="158"/>
      <c r="C440" s="28" t="s">
        <v>20</v>
      </c>
      <c r="D440" s="1">
        <f>D68+D69+D70+D71+D72+D73+D74+D75+D86+D115+D116+D117+D168+D169+D170+D186+D213+D214+D225+D239+D275+D307+D340+D341+D344+D345+D365+D379+D390+D251</f>
        <v>26271.3</v>
      </c>
      <c r="E440" s="1">
        <f>E68+E69+E70+E71+E72+E73+E74+E75+E86+E115+E116+E117+E168+E169+E170+E186+E213+E214+E225+E239+E275+E307+E340+E341+E344+E345+E365+E379+E390+E251</f>
        <v>12189</v>
      </c>
      <c r="F440" s="1">
        <f t="shared" si="51"/>
        <v>46.396638156467326</v>
      </c>
      <c r="G440" s="147"/>
    </row>
    <row r="441" spans="1:8" s="34" customFormat="1" x14ac:dyDescent="0.25">
      <c r="A441" s="159"/>
      <c r="B441" s="160"/>
      <c r="C441" s="66" t="s">
        <v>22</v>
      </c>
      <c r="D441" s="32">
        <f>D438+D439+D440</f>
        <v>34495.1</v>
      </c>
      <c r="E441" s="32">
        <f>E438+E439+E440</f>
        <v>12189</v>
      </c>
      <c r="F441" s="32">
        <f t="shared" si="51"/>
        <v>35.335453441213396</v>
      </c>
      <c r="G441" s="146"/>
      <c r="H441" s="60"/>
    </row>
    <row r="442" spans="1:8" s="92" customFormat="1" ht="30" customHeight="1" x14ac:dyDescent="0.25">
      <c r="A442" s="155" t="s">
        <v>12</v>
      </c>
      <c r="B442" s="156"/>
      <c r="C442" s="80" t="s">
        <v>216</v>
      </c>
      <c r="D442" s="78">
        <f>D288+D277</f>
        <v>19154.599999999999</v>
      </c>
      <c r="E442" s="78">
        <f>E288+E277</f>
        <v>240.3</v>
      </c>
      <c r="F442" s="1">
        <f t="shared" si="51"/>
        <v>1.2545289382184961</v>
      </c>
      <c r="G442" s="145"/>
      <c r="H442" s="91"/>
    </row>
    <row r="443" spans="1:8" ht="15.75" customHeight="1" x14ac:dyDescent="0.25">
      <c r="A443" s="157"/>
      <c r="B443" s="158"/>
      <c r="C443" s="28" t="s">
        <v>19</v>
      </c>
      <c r="D443" s="78">
        <f>D289+D278</f>
        <v>1014.4000000000001</v>
      </c>
      <c r="E443" s="78">
        <f>E289+E278</f>
        <v>226.3</v>
      </c>
      <c r="F443" s="1">
        <f t="shared" si="51"/>
        <v>22.308753943217667</v>
      </c>
      <c r="G443" s="147"/>
    </row>
    <row r="444" spans="1:8" x14ac:dyDescent="0.25">
      <c r="A444" s="157"/>
      <c r="B444" s="158"/>
      <c r="C444" s="28" t="s">
        <v>20</v>
      </c>
      <c r="D444" s="1">
        <f>D61+D62+D63+D64+D65+D66+D67+D85+D111+D112+D113+D114+D127+D128+D129+D130+D165+D166+D185+D211+D212+D223+D224+D238+D250+D279+D280+D291+D306+D339+D364+D378+D389+D394+D290</f>
        <v>260329.80000000002</v>
      </c>
      <c r="E444" s="1">
        <f>E61+E62+E63+E64+E65+E66+E67+E85+E111+E112+E113+E114+E127+E128+E129+E130+E165+E166+E185+E211+E212+E223+E224+E238+E250+E279+E280+E291+E306+E339+E364+E378+E389+E394+E290</f>
        <v>89076.059999999983</v>
      </c>
      <c r="F444" s="1">
        <f t="shared" si="51"/>
        <v>34.216620609703533</v>
      </c>
      <c r="G444" s="147"/>
    </row>
    <row r="445" spans="1:8" s="34" customFormat="1" x14ac:dyDescent="0.25">
      <c r="A445" s="159"/>
      <c r="B445" s="160"/>
      <c r="C445" s="66" t="s">
        <v>22</v>
      </c>
      <c r="D445" s="32">
        <f>D442+D443+D444</f>
        <v>280498.80000000005</v>
      </c>
      <c r="E445" s="32">
        <f>E442+E443+E444</f>
        <v>89542.659999999989</v>
      </c>
      <c r="F445" s="32">
        <f t="shared" si="51"/>
        <v>31.922653501547948</v>
      </c>
      <c r="G445" s="146"/>
      <c r="H445" s="60"/>
    </row>
    <row r="446" spans="1:8" s="34" customFormat="1" ht="31.5" x14ac:dyDescent="0.25">
      <c r="A446" s="170" t="s">
        <v>24</v>
      </c>
      <c r="B446" s="171"/>
      <c r="C446" s="61" t="s">
        <v>216</v>
      </c>
      <c r="D446" s="13">
        <f>D398+D402+D406+D410+D414+D418+D422+D426+D430+D434+D438+D442</f>
        <v>95355.1</v>
      </c>
      <c r="E446" s="13">
        <f>E398+E402+E406+E410+E414+E418+E422+E426+E430+E434+E438+E442</f>
        <v>240.3</v>
      </c>
      <c r="F446" s="13">
        <f t="shared" si="51"/>
        <v>0.2520053987673444</v>
      </c>
      <c r="G446" s="179"/>
      <c r="H446" s="60"/>
    </row>
    <row r="447" spans="1:8" s="11" customFormat="1" ht="15" customHeight="1" x14ac:dyDescent="0.25">
      <c r="A447" s="172"/>
      <c r="B447" s="173"/>
      <c r="C447" s="12" t="s">
        <v>19</v>
      </c>
      <c r="D447" s="13">
        <f t="shared" ref="D447:E448" si="54">D399+D403+D407+D411+D415+D419+D423+D427+D431+D435+D439+D443</f>
        <v>82463.7</v>
      </c>
      <c r="E447" s="13">
        <f t="shared" si="54"/>
        <v>1229.8</v>
      </c>
      <c r="F447" s="13">
        <f t="shared" si="51"/>
        <v>1.4913228487201036</v>
      </c>
      <c r="G447" s="180"/>
      <c r="H447" s="26"/>
    </row>
    <row r="448" spans="1:8" s="11" customFormat="1" x14ac:dyDescent="0.25">
      <c r="A448" s="172"/>
      <c r="B448" s="173"/>
      <c r="C448" s="12" t="s">
        <v>20</v>
      </c>
      <c r="D448" s="13">
        <f t="shared" si="54"/>
        <v>946104.31770000013</v>
      </c>
      <c r="E448" s="13">
        <f t="shared" si="54"/>
        <v>313188.96000000002</v>
      </c>
      <c r="F448" s="13">
        <f t="shared" si="51"/>
        <v>33.103005042971276</v>
      </c>
      <c r="G448" s="180"/>
      <c r="H448" s="26"/>
    </row>
    <row r="449" spans="1:8" s="11" customFormat="1" x14ac:dyDescent="0.25">
      <c r="A449" s="174"/>
      <c r="B449" s="175"/>
      <c r="C449" s="12" t="s">
        <v>22</v>
      </c>
      <c r="D449" s="13">
        <f>D447+D448+D446</f>
        <v>1123923.1177000001</v>
      </c>
      <c r="E449" s="13">
        <f>E447+E448+E446</f>
        <v>314659.06</v>
      </c>
      <c r="F449" s="13">
        <f t="shared" si="51"/>
        <v>27.996493269390111</v>
      </c>
      <c r="G449" s="181"/>
      <c r="H449" s="26"/>
    </row>
    <row r="451" spans="1:8" x14ac:dyDescent="0.25">
      <c r="A451" s="75"/>
      <c r="B451" s="75"/>
      <c r="C451" s="4"/>
      <c r="D451" s="5"/>
      <c r="E451" s="5"/>
      <c r="F451" s="5"/>
    </row>
  </sheetData>
  <autoFilter ref="A3:H449"/>
  <mergeCells count="194">
    <mergeCell ref="G438:G441"/>
    <mergeCell ref="G442:G445"/>
    <mergeCell ref="A257:A260"/>
    <mergeCell ref="B257:B259"/>
    <mergeCell ref="G257:G259"/>
    <mergeCell ref="A321:A325"/>
    <mergeCell ref="B321:B323"/>
    <mergeCell ref="G321:G323"/>
    <mergeCell ref="A382:G382"/>
    <mergeCell ref="A393:G393"/>
    <mergeCell ref="G418:G421"/>
    <mergeCell ref="G422:G425"/>
    <mergeCell ref="G426:G429"/>
    <mergeCell ref="G430:G433"/>
    <mergeCell ref="G434:G437"/>
    <mergeCell ref="A281:B284"/>
    <mergeCell ref="A398:B401"/>
    <mergeCell ref="A308:B309"/>
    <mergeCell ref="B261:B263"/>
    <mergeCell ref="G261:G263"/>
    <mergeCell ref="A261:A264"/>
    <mergeCell ref="B277:B279"/>
    <mergeCell ref="G277:G279"/>
    <mergeCell ref="A340:A345"/>
    <mergeCell ref="G152:G153"/>
    <mergeCell ref="A191:A192"/>
    <mergeCell ref="A406:B409"/>
    <mergeCell ref="A167:A170"/>
    <mergeCell ref="B167:B168"/>
    <mergeCell ref="G167:G168"/>
    <mergeCell ref="A174:G174"/>
    <mergeCell ref="B205:B206"/>
    <mergeCell ref="A205:A209"/>
    <mergeCell ref="G205:G206"/>
    <mergeCell ref="A197:A199"/>
    <mergeCell ref="A245:A246"/>
    <mergeCell ref="A397:B397"/>
    <mergeCell ref="A194:A196"/>
    <mergeCell ref="A391:B392"/>
    <mergeCell ref="A395:B396"/>
    <mergeCell ref="A366:B368"/>
    <mergeCell ref="A337:A338"/>
    <mergeCell ref="A380:B381"/>
    <mergeCell ref="A369:G369"/>
    <mergeCell ref="G398:G401"/>
    <mergeCell ref="G402:G405"/>
    <mergeCell ref="G446:G449"/>
    <mergeCell ref="A434:B437"/>
    <mergeCell ref="A422:B425"/>
    <mergeCell ref="A430:B433"/>
    <mergeCell ref="A426:B429"/>
    <mergeCell ref="A410:B413"/>
    <mergeCell ref="A414:B417"/>
    <mergeCell ref="A418:B421"/>
    <mergeCell ref="A438:B441"/>
    <mergeCell ref="A442:B445"/>
    <mergeCell ref="A446:B449"/>
    <mergeCell ref="A5:G5"/>
    <mergeCell ref="B138:B139"/>
    <mergeCell ref="G138:G139"/>
    <mergeCell ref="A16:A19"/>
    <mergeCell ref="A49:A54"/>
    <mergeCell ref="A38:A42"/>
    <mergeCell ref="B134:B135"/>
    <mergeCell ref="G134:G135"/>
    <mergeCell ref="A89:G89"/>
    <mergeCell ref="A120:G120"/>
    <mergeCell ref="A55:A60"/>
    <mergeCell ref="A61:A67"/>
    <mergeCell ref="A115:A117"/>
    <mergeCell ref="A104:A105"/>
    <mergeCell ref="A108:A110"/>
    <mergeCell ref="G118:G119"/>
    <mergeCell ref="A20:A25"/>
    <mergeCell ref="A26:A31"/>
    <mergeCell ref="G87:G88"/>
    <mergeCell ref="G76:G77"/>
    <mergeCell ref="A76:B77"/>
    <mergeCell ref="A101:A103"/>
    <mergeCell ref="A131:B132"/>
    <mergeCell ref="G131:G132"/>
    <mergeCell ref="A78:G78"/>
    <mergeCell ref="A160:A163"/>
    <mergeCell ref="G187:G188"/>
    <mergeCell ref="G171:G173"/>
    <mergeCell ref="A68:A75"/>
    <mergeCell ref="A97:A100"/>
    <mergeCell ref="A94:A96"/>
    <mergeCell ref="A87:B88"/>
    <mergeCell ref="A118:B119"/>
    <mergeCell ref="A106:A107"/>
    <mergeCell ref="A111:A114"/>
    <mergeCell ref="A133:G133"/>
    <mergeCell ref="A127:A130"/>
    <mergeCell ref="A138:A140"/>
    <mergeCell ref="A141:A144"/>
    <mergeCell ref="B141:B142"/>
    <mergeCell ref="G141:G142"/>
    <mergeCell ref="B160:B161"/>
    <mergeCell ref="G160:G161"/>
    <mergeCell ref="A148:A151"/>
    <mergeCell ref="B148:B149"/>
    <mergeCell ref="G148:G149"/>
    <mergeCell ref="B152:B153"/>
    <mergeCell ref="A152:A155"/>
    <mergeCell ref="A1:G1"/>
    <mergeCell ref="G395:G396"/>
    <mergeCell ref="G391:G392"/>
    <mergeCell ref="G380:G381"/>
    <mergeCell ref="G366:G368"/>
    <mergeCell ref="G308:G309"/>
    <mergeCell ref="A350:G350"/>
    <mergeCell ref="G410:G413"/>
    <mergeCell ref="G414:G417"/>
    <mergeCell ref="A6:A12"/>
    <mergeCell ref="A13:A15"/>
    <mergeCell ref="A333:A334"/>
    <mergeCell ref="A32:A37"/>
    <mergeCell ref="A134:A136"/>
    <mergeCell ref="A156:A159"/>
    <mergeCell ref="B156:B157"/>
    <mergeCell ref="G156:G157"/>
    <mergeCell ref="B267:B269"/>
    <mergeCell ref="G267:G269"/>
    <mergeCell ref="A267:A270"/>
    <mergeCell ref="B360:B361"/>
    <mergeCell ref="A359:A361"/>
    <mergeCell ref="G281:G284"/>
    <mergeCell ref="A43:A48"/>
    <mergeCell ref="A203:A204"/>
    <mergeCell ref="A326:A327"/>
    <mergeCell ref="G314:G315"/>
    <mergeCell ref="A215:B217"/>
    <mergeCell ref="A335:A336"/>
    <mergeCell ref="B288:B290"/>
    <mergeCell ref="A288:A291"/>
    <mergeCell ref="G288:G290"/>
    <mergeCell ref="A223:A224"/>
    <mergeCell ref="G292:G295"/>
    <mergeCell ref="G252:G253"/>
    <mergeCell ref="G317:G318"/>
    <mergeCell ref="G226:G228"/>
    <mergeCell ref="A310:G310"/>
    <mergeCell ref="A331:A332"/>
    <mergeCell ref="A254:G254"/>
    <mergeCell ref="B328:B329"/>
    <mergeCell ref="A402:B405"/>
    <mergeCell ref="G406:G409"/>
    <mergeCell ref="A165:A166"/>
    <mergeCell ref="A317:A320"/>
    <mergeCell ref="B317:B318"/>
    <mergeCell ref="A311:A313"/>
    <mergeCell ref="A243:G243"/>
    <mergeCell ref="A247:A248"/>
    <mergeCell ref="B271:B273"/>
    <mergeCell ref="G271:G273"/>
    <mergeCell ref="A271:A274"/>
    <mergeCell ref="B314:B316"/>
    <mergeCell ref="A226:B228"/>
    <mergeCell ref="G240:G242"/>
    <mergeCell ref="A252:B253"/>
    <mergeCell ref="A285:G285"/>
    <mergeCell ref="A240:B242"/>
    <mergeCell ref="A296:G296"/>
    <mergeCell ref="A292:B295"/>
    <mergeCell ref="B198:B199"/>
    <mergeCell ref="A211:A212"/>
    <mergeCell ref="A277:A280"/>
    <mergeCell ref="A200:A201"/>
    <mergeCell ref="A328:A330"/>
    <mergeCell ref="A356:A357"/>
    <mergeCell ref="B145:B146"/>
    <mergeCell ref="G145:G146"/>
    <mergeCell ref="A145:A147"/>
    <mergeCell ref="A218:G218"/>
    <mergeCell ref="G215:G217"/>
    <mergeCell ref="A346:B349"/>
    <mergeCell ref="G346:G349"/>
    <mergeCell ref="B342:B344"/>
    <mergeCell ref="B231:B232"/>
    <mergeCell ref="G231:G232"/>
    <mergeCell ref="A231:A235"/>
    <mergeCell ref="B233:B234"/>
    <mergeCell ref="G233:G234"/>
    <mergeCell ref="B220:B221"/>
    <mergeCell ref="A220:A221"/>
    <mergeCell ref="A213:A214"/>
    <mergeCell ref="B194:B195"/>
    <mergeCell ref="A171:B173"/>
    <mergeCell ref="A187:B188"/>
    <mergeCell ref="G342:G344"/>
    <mergeCell ref="A229:G229"/>
    <mergeCell ref="A189:G189"/>
    <mergeCell ref="A314:A316"/>
  </mergeCells>
  <pageMargins left="0.78740157480314965" right="0.78740157480314965" top="1.1811023622047245" bottom="0.39370078740157483" header="0.31496062992125984" footer="0.31496062992125984"/>
  <pageSetup paperSize="9" scale="59" orientation="landscape" r:id="rId1"/>
  <headerFooter differentFirst="1"/>
  <rowBreaks count="3" manualBreakCount="3">
    <brk id="338" max="16383" man="1"/>
    <brk id="383" max="16383" man="1"/>
    <brk id="3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tabSelected="1" view="pageBreakPreview" zoomScaleNormal="100" zoomScaleSheetLayoutView="100" workbookViewId="0">
      <selection activeCell="C164" sqref="C164"/>
    </sheetView>
  </sheetViews>
  <sheetFormatPr defaultColWidth="15.5703125" defaultRowHeight="15.75" x14ac:dyDescent="0.25"/>
  <cols>
    <col min="1" max="1" width="27.28515625" style="14" customWidth="1"/>
    <col min="2" max="2" width="24.5703125" style="2" customWidth="1"/>
    <col min="3" max="3" width="15.5703125" style="15" customWidth="1"/>
    <col min="4" max="4" width="14" style="15" customWidth="1"/>
    <col min="5" max="5" width="15.28515625" style="15" customWidth="1"/>
    <col min="6" max="6" width="44" style="31" customWidth="1"/>
    <col min="7" max="7" width="18.140625" style="14" customWidth="1"/>
    <col min="8" max="16384" width="15.5703125" style="2"/>
  </cols>
  <sheetData>
    <row r="1" spans="1:7" s="17" customFormat="1" ht="42" customHeight="1" x14ac:dyDescent="0.25">
      <c r="A1" s="165" t="s">
        <v>338</v>
      </c>
      <c r="B1" s="165"/>
      <c r="C1" s="165"/>
      <c r="D1" s="165"/>
      <c r="E1" s="165"/>
      <c r="F1" s="165"/>
      <c r="G1" s="73"/>
    </row>
    <row r="2" spans="1:7" ht="21" customHeight="1" x14ac:dyDescent="0.25">
      <c r="A2" s="3"/>
      <c r="B2" s="4"/>
      <c r="C2" s="5"/>
      <c r="D2" s="5"/>
      <c r="E2" s="5"/>
    </row>
    <row r="3" spans="1:7" ht="66" customHeight="1" x14ac:dyDescent="0.25">
      <c r="A3" s="28" t="s">
        <v>16</v>
      </c>
      <c r="B3" s="28" t="s">
        <v>17</v>
      </c>
      <c r="C3" s="1" t="s">
        <v>132</v>
      </c>
      <c r="D3" s="1" t="s">
        <v>18</v>
      </c>
      <c r="E3" s="1" t="s">
        <v>162</v>
      </c>
      <c r="F3" s="28" t="s">
        <v>133</v>
      </c>
    </row>
    <row r="4" spans="1:7" ht="21.75" customHeight="1" x14ac:dyDescent="0.25">
      <c r="A4" s="28">
        <v>1</v>
      </c>
      <c r="B4" s="28">
        <v>2</v>
      </c>
      <c r="C4" s="6">
        <v>3</v>
      </c>
      <c r="D4" s="6">
        <v>4</v>
      </c>
      <c r="E4" s="6">
        <v>5</v>
      </c>
      <c r="F4" s="28">
        <v>6</v>
      </c>
    </row>
    <row r="5" spans="1:7" ht="25.5" customHeight="1" x14ac:dyDescent="0.25">
      <c r="A5" s="148" t="s">
        <v>331</v>
      </c>
      <c r="B5" s="149"/>
      <c r="C5" s="149"/>
      <c r="D5" s="149"/>
      <c r="E5" s="149"/>
      <c r="F5" s="150"/>
      <c r="G5" s="2"/>
    </row>
    <row r="6" spans="1:7" ht="33.75" customHeight="1" x14ac:dyDescent="0.25">
      <c r="A6" s="134" t="s">
        <v>36</v>
      </c>
      <c r="B6" s="28" t="s">
        <v>217</v>
      </c>
      <c r="C6" s="1">
        <f>общие!D288</f>
        <v>240.3</v>
      </c>
      <c r="D6" s="1">
        <f>общие!E288</f>
        <v>240.3</v>
      </c>
      <c r="E6" s="1">
        <f>D6/C6*100</f>
        <v>100</v>
      </c>
      <c r="F6" s="185" t="str">
        <f>общие!G288</f>
        <v>Предоставлена социальная выплата 1 молодой семье на приобретение (строительство) жилья</v>
      </c>
      <c r="G6" s="2"/>
    </row>
    <row r="7" spans="1:7" ht="36.75" customHeight="1" x14ac:dyDescent="0.25">
      <c r="A7" s="135"/>
      <c r="B7" s="28" t="s">
        <v>19</v>
      </c>
      <c r="C7" s="1">
        <f>общие!D289</f>
        <v>226.3</v>
      </c>
      <c r="D7" s="1">
        <f>общие!E289</f>
        <v>226.3</v>
      </c>
      <c r="E7" s="1">
        <f>D7/C7*100</f>
        <v>100</v>
      </c>
      <c r="F7" s="190"/>
      <c r="G7" s="2"/>
    </row>
    <row r="8" spans="1:7" ht="30" customHeight="1" x14ac:dyDescent="0.25">
      <c r="A8" s="136"/>
      <c r="B8" s="72" t="s">
        <v>20</v>
      </c>
      <c r="C8" s="1">
        <f>общие!D290</f>
        <v>448.2</v>
      </c>
      <c r="D8" s="1">
        <f>общие!E290</f>
        <v>448.2</v>
      </c>
      <c r="E8" s="74">
        <f>D8/C8*100</f>
        <v>100</v>
      </c>
      <c r="F8" s="186"/>
      <c r="G8" s="2"/>
    </row>
    <row r="9" spans="1:7" ht="21.75" customHeight="1" x14ac:dyDescent="0.25">
      <c r="A9" s="189" t="s">
        <v>163</v>
      </c>
      <c r="B9" s="65" t="s">
        <v>120</v>
      </c>
      <c r="C9" s="8">
        <f>C6+C7+C8</f>
        <v>914.8</v>
      </c>
      <c r="D9" s="8">
        <f>D6+D7+D8</f>
        <v>914.8</v>
      </c>
      <c r="E9" s="8">
        <f t="shared" ref="E9:E11" si="0">D9/C9*100</f>
        <v>100</v>
      </c>
      <c r="F9" s="206"/>
      <c r="G9" s="15"/>
    </row>
    <row r="10" spans="1:7" ht="21.75" customHeight="1" x14ac:dyDescent="0.25">
      <c r="A10" s="189"/>
      <c r="B10" s="65" t="s">
        <v>217</v>
      </c>
      <c r="C10" s="8">
        <f t="shared" ref="C10:D12" si="1">C6</f>
        <v>240.3</v>
      </c>
      <c r="D10" s="8">
        <f t="shared" si="1"/>
        <v>240.3</v>
      </c>
      <c r="E10" s="8">
        <f t="shared" si="0"/>
        <v>100</v>
      </c>
      <c r="F10" s="207"/>
      <c r="G10" s="15"/>
    </row>
    <row r="11" spans="1:7" ht="18.75" customHeight="1" x14ac:dyDescent="0.25">
      <c r="A11" s="189"/>
      <c r="B11" s="65" t="s">
        <v>19</v>
      </c>
      <c r="C11" s="8">
        <f t="shared" si="1"/>
        <v>226.3</v>
      </c>
      <c r="D11" s="8">
        <f t="shared" si="1"/>
        <v>226.3</v>
      </c>
      <c r="E11" s="8">
        <f t="shared" si="0"/>
        <v>100</v>
      </c>
      <c r="F11" s="207"/>
      <c r="G11" s="15"/>
    </row>
    <row r="12" spans="1:7" ht="21" customHeight="1" x14ac:dyDescent="0.25">
      <c r="A12" s="189"/>
      <c r="B12" s="65" t="s">
        <v>20</v>
      </c>
      <c r="C12" s="8">
        <f t="shared" si="1"/>
        <v>448.2</v>
      </c>
      <c r="D12" s="8">
        <f t="shared" si="1"/>
        <v>448.2</v>
      </c>
      <c r="E12" s="8">
        <f t="shared" ref="E12" si="2">D12/C12*100</f>
        <v>100</v>
      </c>
      <c r="F12" s="208"/>
      <c r="G12" s="2"/>
    </row>
    <row r="13" spans="1:7" ht="34.5" customHeight="1" x14ac:dyDescent="0.25">
      <c r="A13" s="148" t="s">
        <v>332</v>
      </c>
      <c r="B13" s="149"/>
      <c r="C13" s="149"/>
      <c r="D13" s="149"/>
      <c r="E13" s="149"/>
      <c r="F13" s="150"/>
      <c r="G13" s="2"/>
    </row>
    <row r="14" spans="1:7" ht="80.25" customHeight="1" x14ac:dyDescent="0.25">
      <c r="A14" s="134" t="s">
        <v>34</v>
      </c>
      <c r="B14" s="28" t="s">
        <v>19</v>
      </c>
      <c r="C14" s="1">
        <f>общие!D205</f>
        <v>11473.7</v>
      </c>
      <c r="D14" s="1">
        <f>общие!E205</f>
        <v>0</v>
      </c>
      <c r="E14" s="1">
        <f t="shared" ref="E14" si="3">D14/C14*100</f>
        <v>0</v>
      </c>
      <c r="F14" s="185" t="str">
        <f>общие!G205</f>
        <v xml:space="preserve">Электронный аукционы на обеспечение газоснабжением, электроснабжением, водоснабжением земельных участков для многодетных семей (11.06.2019 года и 04.07.2019 года) дважды не состоялись; 10.07.2019 года - рассмотрение жалобы в ФАС, которая была в дальнейшем признана необоснованной. 29.07.2019 года определены победители, муниципальные контракты находятся на стадии заключения: обеспечение электроснабжением (сумма 1926,8 тыс. рублей); обеспечение газоснабжением и водоснабжением (сумма 9002,2 тыс. рублей) </v>
      </c>
      <c r="G14" s="117"/>
    </row>
    <row r="15" spans="1:7" ht="161.25" customHeight="1" x14ac:dyDescent="0.25">
      <c r="A15" s="135"/>
      <c r="B15" s="28" t="s">
        <v>20</v>
      </c>
      <c r="C15" s="1">
        <f>общие!D206</f>
        <v>863.7</v>
      </c>
      <c r="D15" s="1">
        <f>общие!E206</f>
        <v>0</v>
      </c>
      <c r="E15" s="1">
        <f>D15/C15*100</f>
        <v>0</v>
      </c>
      <c r="F15" s="186"/>
      <c r="G15" s="117"/>
    </row>
    <row r="16" spans="1:7" ht="20.25" customHeight="1" x14ac:dyDescent="0.25">
      <c r="A16" s="189" t="s">
        <v>93</v>
      </c>
      <c r="B16" s="65" t="s">
        <v>120</v>
      </c>
      <c r="C16" s="8">
        <f>C14+C15</f>
        <v>12337.400000000001</v>
      </c>
      <c r="D16" s="8">
        <f>D14+D15</f>
        <v>0</v>
      </c>
      <c r="E16" s="8">
        <f>D16/C16*100</f>
        <v>0</v>
      </c>
      <c r="F16" s="185"/>
      <c r="G16" s="2"/>
    </row>
    <row r="17" spans="1:7" ht="20.25" customHeight="1" x14ac:dyDescent="0.25">
      <c r="A17" s="189"/>
      <c r="B17" s="65" t="s">
        <v>217</v>
      </c>
      <c r="C17" s="8">
        <v>0</v>
      </c>
      <c r="D17" s="8">
        <v>0</v>
      </c>
      <c r="E17" s="8">
        <v>0</v>
      </c>
      <c r="F17" s="190"/>
      <c r="G17" s="2"/>
    </row>
    <row r="18" spans="1:7" ht="20.25" customHeight="1" x14ac:dyDescent="0.25">
      <c r="A18" s="189"/>
      <c r="B18" s="65" t="s">
        <v>19</v>
      </c>
      <c r="C18" s="8">
        <f>C14</f>
        <v>11473.7</v>
      </c>
      <c r="D18" s="8">
        <f>D14</f>
        <v>0</v>
      </c>
      <c r="E18" s="8">
        <f>D18/C18*100</f>
        <v>0</v>
      </c>
      <c r="F18" s="190"/>
      <c r="G18" s="2"/>
    </row>
    <row r="19" spans="1:7" ht="20.25" customHeight="1" x14ac:dyDescent="0.25">
      <c r="A19" s="189"/>
      <c r="B19" s="65" t="s">
        <v>20</v>
      </c>
      <c r="C19" s="8">
        <f>C15</f>
        <v>863.7</v>
      </c>
      <c r="D19" s="8">
        <f>D15</f>
        <v>0</v>
      </c>
      <c r="E19" s="8">
        <f t="shared" ref="E19" si="4">D19/C19*100</f>
        <v>0</v>
      </c>
      <c r="F19" s="186"/>
      <c r="G19" s="2"/>
    </row>
    <row r="20" spans="1:7" ht="27" customHeight="1" x14ac:dyDescent="0.25">
      <c r="A20" s="148" t="s">
        <v>333</v>
      </c>
      <c r="B20" s="149"/>
      <c r="C20" s="149"/>
      <c r="D20" s="149"/>
      <c r="E20" s="149"/>
      <c r="F20" s="150"/>
      <c r="G20" s="2"/>
    </row>
    <row r="21" spans="1:7" ht="60.75" customHeight="1" x14ac:dyDescent="0.25">
      <c r="A21" s="187" t="s">
        <v>28</v>
      </c>
      <c r="B21" s="28" t="s">
        <v>19</v>
      </c>
      <c r="C21" s="1">
        <f>общие!D317</f>
        <v>2296.6</v>
      </c>
      <c r="D21" s="1">
        <f>общие!E317</f>
        <v>0</v>
      </c>
      <c r="E21" s="1">
        <f t="shared" ref="E21:E28" si="5">D21/C21*100</f>
        <v>0</v>
      </c>
      <c r="F21" s="185" t="str">
        <f>общие!G317</f>
        <v>Муниципальный контракт на выполнение капитального ремонта входной группы здания СДК заключен 14.06.2019 года на общую сумму 2111,4 тыс. рублей, 23.07.2019 года  заключено доп. соглашение на продление срока исполнения - до 02.09.2019 года (работы ведутся)</v>
      </c>
      <c r="G21" s="117"/>
    </row>
    <row r="22" spans="1:7" ht="69.75" customHeight="1" x14ac:dyDescent="0.25">
      <c r="A22" s="187"/>
      <c r="B22" s="28" t="s">
        <v>20</v>
      </c>
      <c r="C22" s="1">
        <f>общие!D318</f>
        <v>172.9</v>
      </c>
      <c r="D22" s="1">
        <f>общие!E318</f>
        <v>0</v>
      </c>
      <c r="E22" s="1">
        <f t="shared" si="5"/>
        <v>0</v>
      </c>
      <c r="F22" s="186"/>
      <c r="G22" s="117"/>
    </row>
    <row r="23" spans="1:7" ht="18" customHeight="1" x14ac:dyDescent="0.25">
      <c r="A23" s="134" t="s">
        <v>32</v>
      </c>
      <c r="B23" s="28" t="s">
        <v>217</v>
      </c>
      <c r="C23" s="1">
        <f>общие!D321</f>
        <v>12.4</v>
      </c>
      <c r="D23" s="1">
        <f>общие!E321</f>
        <v>0</v>
      </c>
      <c r="E23" s="1">
        <f t="shared" ref="E23:E25" si="6">D23/C23*100</f>
        <v>0</v>
      </c>
      <c r="F23" s="185" t="str">
        <f>общие!G321</f>
        <v xml:space="preserve">Соглашение о предоставлении субсидии заключено 05.07.2019 года. Планируется подключить к Интернету сельскую библиотеку </v>
      </c>
      <c r="G23" s="117"/>
    </row>
    <row r="24" spans="1:7" ht="17.25" customHeight="1" x14ac:dyDescent="0.25">
      <c r="A24" s="135"/>
      <c r="B24" s="28" t="s">
        <v>19</v>
      </c>
      <c r="C24" s="1">
        <f>общие!D322</f>
        <v>3.9</v>
      </c>
      <c r="D24" s="1">
        <f>общие!E322</f>
        <v>0</v>
      </c>
      <c r="E24" s="1">
        <f t="shared" si="6"/>
        <v>0</v>
      </c>
      <c r="F24" s="190"/>
      <c r="G24" s="117"/>
    </row>
    <row r="25" spans="1:7" ht="29.25" customHeight="1" x14ac:dyDescent="0.25">
      <c r="A25" s="136"/>
      <c r="B25" s="28" t="s">
        <v>20</v>
      </c>
      <c r="C25" s="1">
        <f>общие!D323</f>
        <v>1.8</v>
      </c>
      <c r="D25" s="1">
        <f>общие!E323</f>
        <v>0</v>
      </c>
      <c r="E25" s="1">
        <f t="shared" si="6"/>
        <v>0</v>
      </c>
      <c r="F25" s="186"/>
      <c r="G25" s="117"/>
    </row>
    <row r="26" spans="1:7" ht="25.5" customHeight="1" x14ac:dyDescent="0.25">
      <c r="A26" s="134" t="s">
        <v>37</v>
      </c>
      <c r="B26" s="28" t="s">
        <v>217</v>
      </c>
      <c r="C26" s="1">
        <f>общие!D342</f>
        <v>932.9</v>
      </c>
      <c r="D26" s="1">
        <f>общие!E342</f>
        <v>0</v>
      </c>
      <c r="E26" s="1">
        <f t="shared" si="5"/>
        <v>0</v>
      </c>
      <c r="F26" s="185" t="str">
        <f>общие!G342</f>
        <v xml:space="preserve">Муниципальный контракт на приобретение аккустического оборудования для СДК пос. Кучугуры и пос. Юбилейный заключен 07.06.2019 год на сумму 1444,1 тыс. рублей, исполнен 11.07.2019 года в полном объеме  </v>
      </c>
      <c r="G26" s="117"/>
    </row>
    <row r="27" spans="1:7" ht="27" customHeight="1" x14ac:dyDescent="0.25">
      <c r="A27" s="135"/>
      <c r="B27" s="28" t="s">
        <v>19</v>
      </c>
      <c r="C27" s="1">
        <f>общие!D343</f>
        <v>294.60000000000002</v>
      </c>
      <c r="D27" s="1">
        <f>общие!E343</f>
        <v>0</v>
      </c>
      <c r="E27" s="1">
        <f t="shared" si="5"/>
        <v>0</v>
      </c>
      <c r="F27" s="190"/>
      <c r="G27" s="117"/>
    </row>
    <row r="28" spans="1:7" ht="41.25" customHeight="1" x14ac:dyDescent="0.25">
      <c r="A28" s="136"/>
      <c r="B28" s="28" t="s">
        <v>20</v>
      </c>
      <c r="C28" s="1">
        <f>общие!D344</f>
        <v>228.1</v>
      </c>
      <c r="D28" s="1">
        <f>общие!E344</f>
        <v>11.5</v>
      </c>
      <c r="E28" s="1">
        <f t="shared" si="5"/>
        <v>5.0416483998246386</v>
      </c>
      <c r="F28" s="186"/>
      <c r="G28" s="117"/>
    </row>
    <row r="29" spans="1:7" ht="18.75" customHeight="1" x14ac:dyDescent="0.25">
      <c r="A29" s="189" t="s">
        <v>93</v>
      </c>
      <c r="B29" s="65" t="s">
        <v>120</v>
      </c>
      <c r="C29" s="8">
        <f>C21+C22+C26+C27+C28+C23+C24+C25</f>
        <v>3943.2000000000003</v>
      </c>
      <c r="D29" s="8">
        <f>D21+D22+D26+D27+D28+D23+D24+D25</f>
        <v>11.5</v>
      </c>
      <c r="E29" s="8">
        <f>D29/C29*100</f>
        <v>0.29164130655305331</v>
      </c>
      <c r="F29" s="185"/>
      <c r="G29" s="117"/>
    </row>
    <row r="30" spans="1:7" ht="20.25" customHeight="1" x14ac:dyDescent="0.25">
      <c r="A30" s="189"/>
      <c r="B30" s="65" t="s">
        <v>217</v>
      </c>
      <c r="C30" s="8">
        <f>C26+C23</f>
        <v>945.3</v>
      </c>
      <c r="D30" s="8">
        <f>D26+D23</f>
        <v>0</v>
      </c>
      <c r="E30" s="8">
        <v>0</v>
      </c>
      <c r="F30" s="190"/>
      <c r="G30" s="117"/>
    </row>
    <row r="31" spans="1:7" ht="17.25" customHeight="1" x14ac:dyDescent="0.25">
      <c r="A31" s="189"/>
      <c r="B31" s="65" t="s">
        <v>19</v>
      </c>
      <c r="C31" s="8">
        <f>C21+C27+C24</f>
        <v>2595.1</v>
      </c>
      <c r="D31" s="8">
        <f>D21+D27+D24</f>
        <v>0</v>
      </c>
      <c r="E31" s="8">
        <f>D31/C31*100</f>
        <v>0</v>
      </c>
      <c r="F31" s="190"/>
      <c r="G31" s="117"/>
    </row>
    <row r="32" spans="1:7" ht="21.75" customHeight="1" x14ac:dyDescent="0.25">
      <c r="A32" s="189"/>
      <c r="B32" s="65" t="s">
        <v>20</v>
      </c>
      <c r="C32" s="8">
        <f>C22+C28+C25</f>
        <v>402.8</v>
      </c>
      <c r="D32" s="8">
        <f>D22+D28+D25</f>
        <v>11.5</v>
      </c>
      <c r="E32" s="8">
        <f t="shared" ref="E32" si="7">D32/C32*100</f>
        <v>2.8550148957298909</v>
      </c>
      <c r="F32" s="186"/>
      <c r="G32" s="117"/>
    </row>
    <row r="33" spans="1:7" ht="27" customHeight="1" x14ac:dyDescent="0.25">
      <c r="A33" s="148" t="s">
        <v>340</v>
      </c>
      <c r="B33" s="149"/>
      <c r="C33" s="149"/>
      <c r="D33" s="149"/>
      <c r="E33" s="149"/>
      <c r="F33" s="150"/>
      <c r="G33" s="2"/>
    </row>
    <row r="34" spans="1:7" ht="32.25" customHeight="1" x14ac:dyDescent="0.25">
      <c r="A34" s="187" t="s">
        <v>26</v>
      </c>
      <c r="B34" s="28" t="s">
        <v>19</v>
      </c>
      <c r="C34" s="1">
        <f>общие!D134</f>
        <v>4505.1000000000004</v>
      </c>
      <c r="D34" s="1">
        <f>общие!E134</f>
        <v>0</v>
      </c>
      <c r="E34" s="1">
        <f t="shared" ref="E34:E51" si="8">D34/C34*100</f>
        <v>0</v>
      </c>
      <c r="F34" s="188" t="str">
        <f>общие!G134</f>
        <v>Муниципальный контракт на выполнение текущего ремонта дорог поселения  заключен 15.07.2019 года на общую сумму 3715,6 тыс. рублей со сроком исполнения  - до 13.08.2019 года (работы ведутся)</v>
      </c>
      <c r="G34" s="117"/>
    </row>
    <row r="35" spans="1:7" ht="64.5" customHeight="1" x14ac:dyDescent="0.25">
      <c r="A35" s="187"/>
      <c r="B35" s="28" t="s">
        <v>20</v>
      </c>
      <c r="C35" s="1">
        <f>общие!D135</f>
        <v>139.4</v>
      </c>
      <c r="D35" s="1">
        <f>общие!E135</f>
        <v>0</v>
      </c>
      <c r="E35" s="1">
        <v>0</v>
      </c>
      <c r="F35" s="188"/>
      <c r="G35" s="117"/>
    </row>
    <row r="36" spans="1:7" ht="36.75" customHeight="1" x14ac:dyDescent="0.25">
      <c r="A36" s="134" t="str">
        <f>общие!A138</f>
        <v>Голубицкое</v>
      </c>
      <c r="B36" s="28" t="s">
        <v>19</v>
      </c>
      <c r="C36" s="1">
        <f>общие!D138</f>
        <v>10859.8</v>
      </c>
      <c r="D36" s="1">
        <f>общие!E138</f>
        <v>0</v>
      </c>
      <c r="E36" s="1">
        <f t="shared" si="8"/>
        <v>0</v>
      </c>
      <c r="F36" s="185" t="str">
        <f>общие!G138</f>
        <v>Муниципальный контракт на выполнение текущего ремонта дорог поселения  заключен 15.07.2019 года на общую сумму 10690,1 тыс. рублей со сроком исполнения  - 40 календарных дней (работы ведутся)</v>
      </c>
      <c r="G36" s="117"/>
    </row>
    <row r="37" spans="1:7" ht="63.75" customHeight="1" x14ac:dyDescent="0.25">
      <c r="A37" s="136"/>
      <c r="B37" s="28" t="s">
        <v>20</v>
      </c>
      <c r="C37" s="1">
        <f>общие!D139</f>
        <v>452.5</v>
      </c>
      <c r="D37" s="1">
        <f>общие!E139</f>
        <v>0</v>
      </c>
      <c r="E37" s="1">
        <f t="shared" si="8"/>
        <v>0</v>
      </c>
      <c r="F37" s="186"/>
      <c r="G37" s="117"/>
    </row>
    <row r="38" spans="1:7" ht="33.75" customHeight="1" x14ac:dyDescent="0.25">
      <c r="A38" s="134" t="s">
        <v>388</v>
      </c>
      <c r="B38" s="28" t="s">
        <v>19</v>
      </c>
      <c r="C38" s="1">
        <f>общие!D141</f>
        <v>7983.8</v>
      </c>
      <c r="D38" s="1">
        <f>общие!E141</f>
        <v>0</v>
      </c>
      <c r="E38" s="1">
        <f t="shared" si="8"/>
        <v>0</v>
      </c>
      <c r="F38" s="185" t="str">
        <f>общие!G141</f>
        <v>Муниципальный контракт на выполнение текущего ремонта дорог поселения  заключен 09.07.2019 года на общую сумму 7311,4 тыс. рублей со сроком исполнения - до 09.08.2019 года (работы ведутся)</v>
      </c>
      <c r="G38" s="117"/>
    </row>
    <row r="39" spans="1:7" ht="66" customHeight="1" x14ac:dyDescent="0.25">
      <c r="A39" s="136"/>
      <c r="B39" s="28" t="s">
        <v>20</v>
      </c>
      <c r="C39" s="1">
        <f>общие!D142</f>
        <v>420.1</v>
      </c>
      <c r="D39" s="1">
        <f>общие!E142</f>
        <v>0</v>
      </c>
      <c r="E39" s="1">
        <f t="shared" si="8"/>
        <v>0</v>
      </c>
      <c r="F39" s="186"/>
      <c r="G39" s="117"/>
    </row>
    <row r="40" spans="1:7" ht="31.5" customHeight="1" x14ac:dyDescent="0.25">
      <c r="A40" s="134" t="s">
        <v>29</v>
      </c>
      <c r="B40" s="28" t="s">
        <v>19</v>
      </c>
      <c r="C40" s="1">
        <f>общие!D145</f>
        <v>3570.1</v>
      </c>
      <c r="D40" s="1">
        <f>общие!E145</f>
        <v>0</v>
      </c>
      <c r="E40" s="1">
        <f t="shared" ref="E40:E41" si="9">D40/C40*100</f>
        <v>0</v>
      </c>
      <c r="F40" s="185" t="str">
        <f>общие!G145</f>
        <v>Муниципальные контракты на выполнение текущего ремонта дорог поселения заключены 03.07.2019 года на общую сумму 2974,1 тыс. рублей со сроком исполнения до 03.08.2019 года (работы завершены)</v>
      </c>
      <c r="G40" s="117"/>
    </row>
    <row r="41" spans="1:7" ht="65.25" customHeight="1" x14ac:dyDescent="0.25">
      <c r="A41" s="136"/>
      <c r="B41" s="28" t="s">
        <v>20</v>
      </c>
      <c r="C41" s="1">
        <f>общие!D146</f>
        <v>187.9</v>
      </c>
      <c r="D41" s="1">
        <f>общие!E146</f>
        <v>0</v>
      </c>
      <c r="E41" s="1">
        <f t="shared" si="9"/>
        <v>0</v>
      </c>
      <c r="F41" s="186"/>
      <c r="G41" s="117"/>
    </row>
    <row r="42" spans="1:7" ht="31.5" customHeight="1" x14ac:dyDescent="0.25">
      <c r="A42" s="134" t="s">
        <v>30</v>
      </c>
      <c r="B42" s="28" t="s">
        <v>19</v>
      </c>
      <c r="C42" s="1">
        <f>общие!D148</f>
        <v>3976.9</v>
      </c>
      <c r="D42" s="1">
        <f>общие!E148</f>
        <v>0</v>
      </c>
      <c r="E42" s="1">
        <f t="shared" si="8"/>
        <v>0</v>
      </c>
      <c r="F42" s="185" t="str">
        <f>общие!G148</f>
        <v>Муниципальные контракты на выполнение текущего ремонта дорог поселения заключены 15.07.2019 года на общую сумму 2930,3 тыс. рублей со сроком исполнения до 15.08.2019 года (работы ведутся)</v>
      </c>
      <c r="G42" s="117"/>
    </row>
    <row r="43" spans="1:7" ht="66" customHeight="1" x14ac:dyDescent="0.25">
      <c r="A43" s="136"/>
      <c r="B43" s="28" t="s">
        <v>20</v>
      </c>
      <c r="C43" s="1">
        <f>общие!D149</f>
        <v>209.3</v>
      </c>
      <c r="D43" s="1">
        <f>общие!E149</f>
        <v>0</v>
      </c>
      <c r="E43" s="1">
        <f t="shared" si="8"/>
        <v>0</v>
      </c>
      <c r="F43" s="186"/>
      <c r="G43" s="117"/>
    </row>
    <row r="44" spans="1:7" ht="31.5" customHeight="1" x14ac:dyDescent="0.25">
      <c r="A44" s="134" t="s">
        <v>31</v>
      </c>
      <c r="B44" s="28" t="s">
        <v>19</v>
      </c>
      <c r="C44" s="1">
        <f>общие!D152</f>
        <v>6658</v>
      </c>
      <c r="D44" s="1">
        <f>общие!E152</f>
        <v>0</v>
      </c>
      <c r="E44" s="1">
        <f t="shared" ref="E44:E45" si="10">D44/C44*100</f>
        <v>0</v>
      </c>
      <c r="F44" s="185" t="str">
        <f>общие!G152</f>
        <v>Муниципальный контракт на выполнение текущего ремонта дорог поселения заключен 15.07.2019 года на общую сумму 4958,0 тыс. рублей со сроком исполнения до 19.08.2019 года (работы ведутся)</v>
      </c>
      <c r="G44" s="117"/>
    </row>
    <row r="45" spans="1:7" ht="66.75" customHeight="1" x14ac:dyDescent="0.25">
      <c r="A45" s="136"/>
      <c r="B45" s="28" t="s">
        <v>20</v>
      </c>
      <c r="C45" s="1">
        <f>общие!D153</f>
        <v>424.9</v>
      </c>
      <c r="D45" s="1">
        <f>общие!E153</f>
        <v>0</v>
      </c>
      <c r="E45" s="1">
        <f t="shared" si="10"/>
        <v>0</v>
      </c>
      <c r="F45" s="186"/>
      <c r="G45" s="117"/>
    </row>
    <row r="46" spans="1:7" ht="33.75" customHeight="1" x14ac:dyDescent="0.25">
      <c r="A46" s="134" t="s">
        <v>380</v>
      </c>
      <c r="B46" s="28" t="s">
        <v>19</v>
      </c>
      <c r="C46" s="1">
        <f>общие!D156</f>
        <v>5599.3</v>
      </c>
      <c r="D46" s="1">
        <f>общие!E156</f>
        <v>0</v>
      </c>
      <c r="E46" s="1">
        <f t="shared" si="8"/>
        <v>0</v>
      </c>
      <c r="F46" s="191" t="str">
        <f>общие!G156</f>
        <v>Муниципальный контракт на выполнение текущего ремонта дорог поселения заключен 15.07.2019 года на общую сумму 4509,5 тыс. рублей со сроком исполнения до 15.08.2019 года (работы ведутся)</v>
      </c>
      <c r="G46" s="117"/>
    </row>
    <row r="47" spans="1:7" ht="63.75" customHeight="1" x14ac:dyDescent="0.25">
      <c r="A47" s="136"/>
      <c r="B47" s="28" t="s">
        <v>20</v>
      </c>
      <c r="C47" s="1">
        <f>общие!D157</f>
        <v>421.4</v>
      </c>
      <c r="D47" s="1">
        <f>общие!E157</f>
        <v>0</v>
      </c>
      <c r="E47" s="1">
        <f t="shared" si="8"/>
        <v>0</v>
      </c>
      <c r="F47" s="186"/>
      <c r="G47" s="117"/>
    </row>
    <row r="48" spans="1:7" ht="33.75" customHeight="1" x14ac:dyDescent="0.25">
      <c r="A48" s="134" t="s">
        <v>34</v>
      </c>
      <c r="B48" s="28" t="s">
        <v>19</v>
      </c>
      <c r="C48" s="1">
        <f>общие!D160</f>
        <v>2670.6</v>
      </c>
      <c r="D48" s="1">
        <f>общие!E160</f>
        <v>0</v>
      </c>
      <c r="E48" s="1">
        <f t="shared" si="8"/>
        <v>0</v>
      </c>
      <c r="F48" s="191" t="str">
        <f>общие!G160</f>
        <v>Муниципальный контракт на выполнение текущего ремонта дорог поселения заключен 17.07.2019 года на общую сумму 2010,1 тыс. рублей со сроком исполнения до 16.08.2019 года (работы ведутся)</v>
      </c>
      <c r="G48" s="117"/>
    </row>
    <row r="49" spans="1:7" ht="63" customHeight="1" x14ac:dyDescent="0.25">
      <c r="A49" s="136"/>
      <c r="B49" s="28" t="s">
        <v>20</v>
      </c>
      <c r="C49" s="1">
        <f>общие!D161</f>
        <v>201</v>
      </c>
      <c r="D49" s="1">
        <f>общие!E161</f>
        <v>0</v>
      </c>
      <c r="E49" s="1">
        <f t="shared" si="8"/>
        <v>0</v>
      </c>
      <c r="F49" s="186"/>
      <c r="G49" s="117"/>
    </row>
    <row r="50" spans="1:7" ht="33" customHeight="1" x14ac:dyDescent="0.25">
      <c r="A50" s="134" t="s">
        <v>37</v>
      </c>
      <c r="B50" s="28" t="s">
        <v>19</v>
      </c>
      <c r="C50" s="1">
        <f>общие!D167</f>
        <v>6996.3</v>
      </c>
      <c r="D50" s="1">
        <f>общие!E167</f>
        <v>0</v>
      </c>
      <c r="E50" s="1">
        <f t="shared" si="8"/>
        <v>0</v>
      </c>
      <c r="F50" s="185" t="str">
        <f>общие!G167</f>
        <v>Муниципальный контракт на выполнение текущего ремонта дорог поселения заключен 15.07.2019 года на общую сумму 5266,0 тыс. рублей со сроком исполнения до 15.08.2019 года (работы ведутся)</v>
      </c>
      <c r="G50" s="117"/>
    </row>
    <row r="51" spans="1:7" ht="66.75" customHeight="1" x14ac:dyDescent="0.25">
      <c r="A51" s="136"/>
      <c r="B51" s="28" t="s">
        <v>20</v>
      </c>
      <c r="C51" s="1">
        <f>общие!D168</f>
        <v>526.5</v>
      </c>
      <c r="D51" s="1">
        <f>общие!E168</f>
        <v>0</v>
      </c>
      <c r="E51" s="1">
        <f t="shared" si="8"/>
        <v>0</v>
      </c>
      <c r="F51" s="186"/>
      <c r="G51" s="117"/>
    </row>
    <row r="52" spans="1:7" ht="18.75" customHeight="1" x14ac:dyDescent="0.25">
      <c r="A52" s="189" t="s">
        <v>93</v>
      </c>
      <c r="B52" s="65" t="s">
        <v>120</v>
      </c>
      <c r="C52" s="8">
        <f>C34+C35+C36+C37+C48+C49+C50+C51+C46+C47+C38+C39+C44+C45+C40+C41+C42+C43</f>
        <v>55802.9</v>
      </c>
      <c r="D52" s="8">
        <f>D34+D35+D36+D37+D48+D49+D50+D51+D46+D47</f>
        <v>0</v>
      </c>
      <c r="E52" s="8">
        <f>D52/C52*100</f>
        <v>0</v>
      </c>
      <c r="F52" s="185"/>
      <c r="G52" s="117"/>
    </row>
    <row r="53" spans="1:7" ht="20.25" customHeight="1" x14ac:dyDescent="0.25">
      <c r="A53" s="189"/>
      <c r="B53" s="65" t="s">
        <v>217</v>
      </c>
      <c r="C53" s="8">
        <v>0</v>
      </c>
      <c r="D53" s="8">
        <v>0</v>
      </c>
      <c r="E53" s="8">
        <v>0</v>
      </c>
      <c r="F53" s="190"/>
      <c r="G53" s="117"/>
    </row>
    <row r="54" spans="1:7" ht="17.25" customHeight="1" x14ac:dyDescent="0.25">
      <c r="A54" s="189"/>
      <c r="B54" s="65" t="s">
        <v>19</v>
      </c>
      <c r="C54" s="8">
        <f>C34+C36+C48+C50+C46+C38+C44+C40+C42</f>
        <v>52819.9</v>
      </c>
      <c r="D54" s="8">
        <f>D34+D36+D48+D50+D46</f>
        <v>0</v>
      </c>
      <c r="E54" s="8">
        <f>D54/C54*100</f>
        <v>0</v>
      </c>
      <c r="F54" s="190"/>
      <c r="G54" s="117"/>
    </row>
    <row r="55" spans="1:7" ht="21.75" customHeight="1" x14ac:dyDescent="0.25">
      <c r="A55" s="189"/>
      <c r="B55" s="65" t="s">
        <v>20</v>
      </c>
      <c r="C55" s="8">
        <f>C35+C37+C49+C51+C47+C39+C45+C41+C43</f>
        <v>2983.0000000000005</v>
      </c>
      <c r="D55" s="8">
        <f>D35+D37+D49+D51+D47</f>
        <v>0</v>
      </c>
      <c r="E55" s="8">
        <f t="shared" ref="E55" si="11">D55/C55*100</f>
        <v>0</v>
      </c>
      <c r="F55" s="186"/>
      <c r="G55" s="117"/>
    </row>
    <row r="56" spans="1:7" ht="18" customHeight="1" x14ac:dyDescent="0.25">
      <c r="A56" s="148" t="s">
        <v>367</v>
      </c>
      <c r="B56" s="149"/>
      <c r="C56" s="149"/>
      <c r="D56" s="149"/>
      <c r="E56" s="149"/>
      <c r="F56" s="150"/>
      <c r="G56" s="117"/>
    </row>
    <row r="57" spans="1:7" s="92" customFormat="1" ht="18" customHeight="1" x14ac:dyDescent="0.25">
      <c r="A57" s="209" t="s">
        <v>388</v>
      </c>
      <c r="B57" s="28" t="s">
        <v>217</v>
      </c>
      <c r="C57" s="1">
        <f>общие!D257</f>
        <v>16637.5</v>
      </c>
      <c r="D57" s="1">
        <f>общие!E257</f>
        <v>0</v>
      </c>
      <c r="E57" s="1">
        <f t="shared" ref="E57:E62" si="12">D57/C57*100</f>
        <v>0</v>
      </c>
      <c r="F57" s="188" t="str">
        <f>общие!G257</f>
        <v>Муниципальный контракт на выполнение работ по благоустройству парка ст. Запорожской заключен 02.07.2019 года на общую сумму 19139,8 тыс. рублей со сроком исполнения - 90 календарных дней (работы ведутся)</v>
      </c>
    </row>
    <row r="58" spans="1:7" s="92" customFormat="1" ht="18" customHeight="1" x14ac:dyDescent="0.25">
      <c r="A58" s="210"/>
      <c r="B58" s="28" t="s">
        <v>19</v>
      </c>
      <c r="C58" s="1">
        <f>общие!D258</f>
        <v>693.2</v>
      </c>
      <c r="D58" s="1">
        <f>общие!E258</f>
        <v>0</v>
      </c>
      <c r="E58" s="1">
        <f t="shared" si="12"/>
        <v>0</v>
      </c>
      <c r="F58" s="188"/>
    </row>
    <row r="59" spans="1:7" s="92" customFormat="1" ht="69" customHeight="1" x14ac:dyDescent="0.25">
      <c r="A59" s="211"/>
      <c r="B59" s="28" t="s">
        <v>20</v>
      </c>
      <c r="C59" s="1">
        <f>общие!D259</f>
        <v>1925.6</v>
      </c>
      <c r="D59" s="1">
        <f>общие!E259</f>
        <v>0</v>
      </c>
      <c r="E59" s="1">
        <f t="shared" si="12"/>
        <v>0</v>
      </c>
      <c r="F59" s="188"/>
    </row>
    <row r="60" spans="1:7" s="92" customFormat="1" ht="26.25" customHeight="1" x14ac:dyDescent="0.25">
      <c r="A60" s="187" t="s">
        <v>29</v>
      </c>
      <c r="B60" s="28" t="s">
        <v>217</v>
      </c>
      <c r="C60" s="1">
        <f>общие!D261</f>
        <v>18317.599999999999</v>
      </c>
      <c r="D60" s="1">
        <f>общие!E261</f>
        <v>0</v>
      </c>
      <c r="E60" s="1">
        <f t="shared" si="12"/>
        <v>0</v>
      </c>
      <c r="F60" s="188" t="str">
        <f>общие!G261</f>
        <v>Муниципальный контракт на благоустройство центрального парка с прилегающей территорией по ул. Ленина пос. Стрелка заключен 19.06.2019 года на общую сумму 18330,4 тыс. рублей со сроком исполнения до 20.08.2019 года (работы ведутся)</v>
      </c>
    </row>
    <row r="61" spans="1:7" s="92" customFormat="1" ht="22.5" customHeight="1" x14ac:dyDescent="0.25">
      <c r="A61" s="187"/>
      <c r="B61" s="28" t="s">
        <v>19</v>
      </c>
      <c r="C61" s="1">
        <f>общие!D262</f>
        <v>763.2</v>
      </c>
      <c r="D61" s="1">
        <f>общие!E262</f>
        <v>0</v>
      </c>
      <c r="E61" s="1">
        <f t="shared" si="12"/>
        <v>0</v>
      </c>
      <c r="F61" s="188"/>
    </row>
    <row r="62" spans="1:7" s="92" customFormat="1" ht="66" customHeight="1" x14ac:dyDescent="0.25">
      <c r="A62" s="187"/>
      <c r="B62" s="28" t="s">
        <v>20</v>
      </c>
      <c r="C62" s="1">
        <f>общие!D263</f>
        <v>2358.3000000000002</v>
      </c>
      <c r="D62" s="1">
        <f>общие!E263</f>
        <v>0</v>
      </c>
      <c r="E62" s="1">
        <f t="shared" si="12"/>
        <v>0</v>
      </c>
      <c r="F62" s="188"/>
    </row>
    <row r="63" spans="1:7" s="92" customFormat="1" ht="18" customHeight="1" x14ac:dyDescent="0.25">
      <c r="A63" s="187" t="s">
        <v>33</v>
      </c>
      <c r="B63" s="28" t="s">
        <v>217</v>
      </c>
      <c r="C63" s="1">
        <f>общие!D267</f>
        <v>6173.8</v>
      </c>
      <c r="D63" s="1">
        <f>общие!E267</f>
        <v>0</v>
      </c>
      <c r="E63" s="1">
        <f t="shared" ref="E63:E65" si="13">D63/C63*100</f>
        <v>0</v>
      </c>
      <c r="F63" s="188" t="str">
        <f>общие!G267</f>
        <v>Муниципальный контракт на строительство парка по ул. Набережная пос. Сенной заключен 02.07.2019 года на общую сумму 7065,8 тыс. рублей со сроком исполнения 90 календарных дней (работы ведутся)</v>
      </c>
    </row>
    <row r="64" spans="1:7" s="92" customFormat="1" ht="18" customHeight="1" x14ac:dyDescent="0.25">
      <c r="A64" s="187"/>
      <c r="B64" s="28" t="s">
        <v>19</v>
      </c>
      <c r="C64" s="1">
        <f>общие!D268</f>
        <v>257.2</v>
      </c>
      <c r="D64" s="1">
        <f>общие!E268</f>
        <v>0</v>
      </c>
      <c r="E64" s="1">
        <f t="shared" si="13"/>
        <v>0</v>
      </c>
      <c r="F64" s="188"/>
    </row>
    <row r="65" spans="1:7" s="92" customFormat="1" ht="58.5" customHeight="1" x14ac:dyDescent="0.25">
      <c r="A65" s="187"/>
      <c r="B65" s="28" t="s">
        <v>20</v>
      </c>
      <c r="C65" s="1">
        <f>общие!D269</f>
        <v>1046.9000000000001</v>
      </c>
      <c r="D65" s="1">
        <f>общие!E269</f>
        <v>0</v>
      </c>
      <c r="E65" s="1">
        <f t="shared" si="13"/>
        <v>0</v>
      </c>
      <c r="F65" s="188"/>
    </row>
    <row r="66" spans="1:7" ht="22.5" customHeight="1" x14ac:dyDescent="0.25">
      <c r="A66" s="187" t="s">
        <v>34</v>
      </c>
      <c r="B66" s="28" t="s">
        <v>217</v>
      </c>
      <c r="C66" s="1">
        <f>общие!D271</f>
        <v>34126.300000000003</v>
      </c>
      <c r="D66" s="1">
        <f>общие!E271</f>
        <v>0</v>
      </c>
      <c r="E66" s="1">
        <f t="shared" ref="E66" si="14">D66/C66*100</f>
        <v>0</v>
      </c>
      <c r="F66" s="188" t="str">
        <f>общие!G271</f>
        <v xml:space="preserve">Муниципальный контракт на выполнение работ по благоустройству территории парка по ул. Ленина заключен 31.07.2019 года на общую сумму 36103,3 тыс. рублей со сроком исполнения 92 календарных дня. Муниципальный контракт на выполнение работ по благоустройству территории сквера по ул. Ленина заключен 31.07.2019 года на общую сумму 4813,1 тыс. рублей со сроком исполнения 61 календарных дня </v>
      </c>
      <c r="G66" s="118"/>
    </row>
    <row r="67" spans="1:7" ht="26.25" customHeight="1" x14ac:dyDescent="0.25">
      <c r="A67" s="187"/>
      <c r="B67" s="28" t="s">
        <v>19</v>
      </c>
      <c r="C67" s="1">
        <f>общие!D272</f>
        <v>1421.9</v>
      </c>
      <c r="D67" s="1">
        <f>общие!E272</f>
        <v>0</v>
      </c>
      <c r="E67" s="1">
        <f>общие!F272</f>
        <v>0</v>
      </c>
      <c r="F67" s="188"/>
      <c r="G67" s="117"/>
    </row>
    <row r="68" spans="1:7" ht="126.75" customHeight="1" x14ac:dyDescent="0.25">
      <c r="A68" s="187"/>
      <c r="B68" s="28" t="s">
        <v>20</v>
      </c>
      <c r="C68" s="1">
        <f>общие!D273</f>
        <v>5786.9</v>
      </c>
      <c r="D68" s="1">
        <f>общие!E273</f>
        <v>0</v>
      </c>
      <c r="E68" s="1">
        <f>общие!F273</f>
        <v>0</v>
      </c>
      <c r="F68" s="188"/>
      <c r="G68" s="117"/>
    </row>
    <row r="69" spans="1:7" ht="35.25" customHeight="1" x14ac:dyDescent="0.25">
      <c r="A69" s="187" t="s">
        <v>36</v>
      </c>
      <c r="B69" s="28" t="s">
        <v>217</v>
      </c>
      <c r="C69" s="1">
        <f>общие!D277</f>
        <v>18914.3</v>
      </c>
      <c r="D69" s="1">
        <f>общие!E277</f>
        <v>0</v>
      </c>
      <c r="E69" s="1">
        <f t="shared" ref="E69" si="15">D69/C69*100</f>
        <v>0</v>
      </c>
      <c r="F69" s="188" t="str">
        <f>общие!G277</f>
        <v>Муниципальный контракт на обустройство сквера им. Ленина в г. Темрюк заключен 03.06.2019 года на общую сумму 5908,3 тыс. рублей со  сроком исполнения до 02.08.2019 года (на текущую дату работы не выполнены, произведена частичная оплата  в соответствии с представленными актами выполненных работ - 691,9 тыс. рублей). Муниципальный контракт на обустройство территорий многоквартирных домов заключен 03.06.2019 года на общую сумму 13511,2 тыс. рублей со  сроком исполнения до 15.10.2019 года (работы ведутся)</v>
      </c>
      <c r="G69" s="117"/>
    </row>
    <row r="70" spans="1:7" ht="35.25" customHeight="1" x14ac:dyDescent="0.25">
      <c r="A70" s="187"/>
      <c r="B70" s="28" t="s">
        <v>19</v>
      </c>
      <c r="C70" s="1">
        <f>общие!D278</f>
        <v>788.1</v>
      </c>
      <c r="D70" s="1">
        <f>общие!E278</f>
        <v>0</v>
      </c>
      <c r="E70" s="1">
        <f>общие!F275</f>
        <v>0</v>
      </c>
      <c r="F70" s="188"/>
      <c r="G70" s="117"/>
    </row>
    <row r="71" spans="1:7" ht="156" customHeight="1" x14ac:dyDescent="0.25">
      <c r="A71" s="187"/>
      <c r="B71" s="28" t="s">
        <v>20</v>
      </c>
      <c r="C71" s="1">
        <f>общие!D279</f>
        <v>1948.6</v>
      </c>
      <c r="D71" s="1">
        <f>общие!E279</f>
        <v>0</v>
      </c>
      <c r="E71" s="1">
        <f>общие!F276</f>
        <v>0</v>
      </c>
      <c r="F71" s="188"/>
      <c r="G71" s="117"/>
    </row>
    <row r="72" spans="1:7" ht="18.75" customHeight="1" x14ac:dyDescent="0.25">
      <c r="A72" s="189" t="s">
        <v>93</v>
      </c>
      <c r="B72" s="65" t="s">
        <v>120</v>
      </c>
      <c r="C72" s="8">
        <f>C66+C67+C68+C63+C64+C65+C57+C58+C59+C60+C61+C62+C69+C70+C71</f>
        <v>111159.40000000004</v>
      </c>
      <c r="D72" s="8">
        <f>D66+D67+D68+D63+D64+D65+D57+D58+D59+D60+D61+D62+D69+D70+D71</f>
        <v>0</v>
      </c>
      <c r="E72" s="8">
        <f>D72/C72*100</f>
        <v>0</v>
      </c>
      <c r="F72" s="185"/>
      <c r="G72" s="117"/>
    </row>
    <row r="73" spans="1:7" ht="20.25" customHeight="1" x14ac:dyDescent="0.25">
      <c r="A73" s="189"/>
      <c r="B73" s="65" t="s">
        <v>217</v>
      </c>
      <c r="C73" s="8">
        <f t="shared" ref="C73:D75" si="16">C66+C63+C57+C60+C69</f>
        <v>94169.500000000015</v>
      </c>
      <c r="D73" s="8">
        <f t="shared" si="16"/>
        <v>0</v>
      </c>
      <c r="E73" s="8">
        <f t="shared" ref="E73:E75" si="17">D73/C73*100</f>
        <v>0</v>
      </c>
      <c r="F73" s="190"/>
      <c r="G73" s="117"/>
    </row>
    <row r="74" spans="1:7" ht="17.25" customHeight="1" x14ac:dyDescent="0.25">
      <c r="A74" s="189"/>
      <c r="B74" s="65" t="s">
        <v>19</v>
      </c>
      <c r="C74" s="8">
        <f t="shared" si="16"/>
        <v>3923.6</v>
      </c>
      <c r="D74" s="8">
        <f t="shared" si="16"/>
        <v>0</v>
      </c>
      <c r="E74" s="8">
        <f t="shared" si="17"/>
        <v>0</v>
      </c>
      <c r="F74" s="190"/>
      <c r="G74" s="117"/>
    </row>
    <row r="75" spans="1:7" ht="21.75" customHeight="1" x14ac:dyDescent="0.25">
      <c r="A75" s="189"/>
      <c r="B75" s="65" t="s">
        <v>20</v>
      </c>
      <c r="C75" s="8">
        <f t="shared" si="16"/>
        <v>13066.300000000001</v>
      </c>
      <c r="D75" s="8">
        <f t="shared" si="16"/>
        <v>0</v>
      </c>
      <c r="E75" s="8">
        <f t="shared" si="17"/>
        <v>0</v>
      </c>
      <c r="F75" s="186"/>
      <c r="G75" s="117"/>
    </row>
    <row r="76" spans="1:7" ht="21.75" customHeight="1" x14ac:dyDescent="0.25">
      <c r="A76" s="148" t="s">
        <v>368</v>
      </c>
      <c r="B76" s="149"/>
      <c r="C76" s="149"/>
      <c r="D76" s="149"/>
      <c r="E76" s="149"/>
      <c r="F76" s="150"/>
      <c r="G76" s="117"/>
    </row>
    <row r="77" spans="1:7" s="92" customFormat="1" ht="162.75" customHeight="1" x14ac:dyDescent="0.25">
      <c r="A77" s="70" t="s">
        <v>27</v>
      </c>
      <c r="B77" s="28" t="s">
        <v>19</v>
      </c>
      <c r="C77" s="1">
        <f>общие!D191</f>
        <v>212.5</v>
      </c>
      <c r="D77" s="1">
        <f>общие!E191</f>
        <v>103.5</v>
      </c>
      <c r="E77" s="1">
        <f t="shared" ref="E77:E79" si="18">D77/C77*100</f>
        <v>48.705882352941174</v>
      </c>
      <c r="F77" s="119" t="str">
        <f>общие!G191</f>
        <v>Дотация на поощрение победителей краевого конкурса на звание "Лучший орган ТОС". Прямые договора  на обустройство спортивной площадки для занятия городошным спортом заключены и исполнены на 123,9 тыс. рублей. Прямые договора на приобретение асфальтового покрытия для этой площадки на общую сумму 88,6 тыс. рублей будут исполнены до 31.08.2019 года</v>
      </c>
    </row>
    <row r="78" spans="1:7" s="92" customFormat="1" ht="126.75" customHeight="1" x14ac:dyDescent="0.25">
      <c r="A78" s="134" t="s">
        <v>30</v>
      </c>
      <c r="B78" s="28" t="s">
        <v>19</v>
      </c>
      <c r="C78" s="1">
        <f>общие!D200</f>
        <v>100</v>
      </c>
      <c r="D78" s="1">
        <f>общие!E200</f>
        <v>0</v>
      </c>
      <c r="E78" s="1">
        <f t="shared" si="18"/>
        <v>0</v>
      </c>
      <c r="F78" s="119" t="str">
        <f>общие!G200</f>
        <v>Дотация на поощрение победителей краевого конкурса на звание "Лучший орган ТОС". Муниципальный контракт  на приобретение детского игрового оборудования для парка ст. Курчанской заключен 02.07.2019 года на 100,0 тыс. рублей, исполнен 05.07.2019 года в полном объеме</v>
      </c>
    </row>
    <row r="79" spans="1:7" s="92" customFormat="1" ht="112.5" customHeight="1" x14ac:dyDescent="0.25">
      <c r="A79" s="136"/>
      <c r="B79" s="28" t="s">
        <v>19</v>
      </c>
      <c r="C79" s="1">
        <f>общие!D356</f>
        <v>218.7</v>
      </c>
      <c r="D79" s="1">
        <f>общие!E356</f>
        <v>0</v>
      </c>
      <c r="E79" s="1">
        <f t="shared" si="18"/>
        <v>0</v>
      </c>
      <c r="F79" s="119" t="str">
        <f>общие!G356</f>
        <v>Дотация на поощрение победителей краевого конкурса на звание "Лучший орган ТОС". Планируется заключить муниципальный контракт на разработку ПСД по ремонту трибун  стадиона ст. Курчанской с полным освоением лимитов до конца октября 2019 года</v>
      </c>
    </row>
    <row r="80" spans="1:7" ht="192.75" customHeight="1" x14ac:dyDescent="0.25">
      <c r="A80" s="70" t="s">
        <v>33</v>
      </c>
      <c r="B80" s="28" t="s">
        <v>19</v>
      </c>
      <c r="C80" s="1">
        <f>общие!D359</f>
        <v>531.1</v>
      </c>
      <c r="D80" s="1">
        <f>общие!E359</f>
        <v>0</v>
      </c>
      <c r="E80" s="1">
        <f t="shared" ref="E80" si="19">D80/C80*100</f>
        <v>0</v>
      </c>
      <c r="F80" s="119" t="str">
        <f>общие!G359</f>
        <v xml:space="preserve">Дотация на поощрение победителей краевого конкурса на звание "Лучший орган ТОС". Муниципальный контракт на приобретение и установку детского игрового комплекса с подвесным мостиком в пос. Сенной заключен 29.07.2019 года на 435,0 тыс. рублей со сроком исполнения - до 31.08.2019 года. Прямой договор на установку игрового оборудования заключен 25.07.2019 года на сумму 96,1 тыс. рублей, со сроком исполнения - до 15.09.2019 года </v>
      </c>
      <c r="G80" s="117"/>
    </row>
    <row r="81" spans="1:7" ht="181.5" customHeight="1" x14ac:dyDescent="0.25">
      <c r="A81" s="68" t="s">
        <v>34</v>
      </c>
      <c r="B81" s="28" t="s">
        <v>19</v>
      </c>
      <c r="C81" s="1">
        <f>общие!D162</f>
        <v>2500</v>
      </c>
      <c r="D81" s="1">
        <f>общие!E162</f>
        <v>0</v>
      </c>
      <c r="E81" s="1">
        <f t="shared" ref="E81" si="20">D81/C81*100</f>
        <v>0</v>
      </c>
      <c r="F81" s="119" t="str">
        <f>общие!G162</f>
        <v>Дотация на поощрение победителю краевого смотра-конкурса по итогам деятельности ОМС по решению вопросов местного значения на звание лучшего поселения КК. Извещение о проведении электронного аукциона на выполнение текущего ремонта тротуара по пер. Ильича размещено 29.07.2019 года, 12.08.2019 года - аукцион. Прямой договор на приобретение щебня планируется заключить в августе 2019 года</v>
      </c>
      <c r="G81" s="117"/>
    </row>
    <row r="82" spans="1:7" ht="18" customHeight="1" x14ac:dyDescent="0.25">
      <c r="A82" s="189" t="s">
        <v>163</v>
      </c>
      <c r="B82" s="65" t="s">
        <v>120</v>
      </c>
      <c r="C82" s="8">
        <f>C81+C80+C77+C78+C79</f>
        <v>3562.2999999999997</v>
      </c>
      <c r="D82" s="8">
        <f>D81+D80+D77+D78+D79</f>
        <v>103.5</v>
      </c>
      <c r="E82" s="8">
        <f>D82/C82*100</f>
        <v>2.9054262695449569</v>
      </c>
      <c r="F82" s="204"/>
      <c r="G82" s="2"/>
    </row>
    <row r="83" spans="1:7" ht="18" customHeight="1" x14ac:dyDescent="0.25">
      <c r="A83" s="189"/>
      <c r="B83" s="65" t="s">
        <v>217</v>
      </c>
      <c r="C83" s="8">
        <v>0</v>
      </c>
      <c r="D83" s="8">
        <v>0</v>
      </c>
      <c r="E83" s="8">
        <v>0</v>
      </c>
      <c r="F83" s="205"/>
      <c r="G83" s="2"/>
    </row>
    <row r="84" spans="1:7" ht="20.25" customHeight="1" x14ac:dyDescent="0.25">
      <c r="A84" s="189"/>
      <c r="B84" s="65" t="s">
        <v>19</v>
      </c>
      <c r="C84" s="8">
        <f>C81+C80+C77+C78+C79</f>
        <v>3562.2999999999997</v>
      </c>
      <c r="D84" s="8">
        <f>D81+D80+D77+D78+D79</f>
        <v>103.5</v>
      </c>
      <c r="E84" s="8">
        <f t="shared" ref="E84" si="21">D84/C84*100</f>
        <v>2.9054262695449569</v>
      </c>
      <c r="F84" s="190"/>
      <c r="G84" s="15"/>
    </row>
    <row r="85" spans="1:7" ht="22.5" customHeight="1" x14ac:dyDescent="0.25">
      <c r="A85" s="189"/>
      <c r="B85" s="65" t="s">
        <v>20</v>
      </c>
      <c r="C85" s="8">
        <v>0</v>
      </c>
      <c r="D85" s="8">
        <v>0</v>
      </c>
      <c r="E85" s="8">
        <v>0</v>
      </c>
      <c r="F85" s="186"/>
      <c r="G85" s="2"/>
    </row>
    <row r="86" spans="1:7" ht="37.5" customHeight="1" x14ac:dyDescent="0.25">
      <c r="A86" s="148" t="s">
        <v>405</v>
      </c>
      <c r="B86" s="149"/>
      <c r="C86" s="149"/>
      <c r="D86" s="149"/>
      <c r="E86" s="149"/>
      <c r="F86" s="150"/>
      <c r="G86" s="2"/>
    </row>
    <row r="87" spans="1:7" ht="69.75" customHeight="1" x14ac:dyDescent="0.25">
      <c r="A87" s="187" t="s">
        <v>30</v>
      </c>
      <c r="B87" s="28" t="s">
        <v>19</v>
      </c>
      <c r="C87" s="1">
        <f>общие!D231</f>
        <v>2237.8000000000002</v>
      </c>
      <c r="D87" s="1">
        <f>общие!E231</f>
        <v>0</v>
      </c>
      <c r="E87" s="1">
        <f t="shared" ref="E87" si="22">D87/C87*100</f>
        <v>0</v>
      </c>
      <c r="F87" s="188" t="str">
        <f>общие!G231</f>
        <v>Субсидия на развитие газификации в сельской местности (Газификация западного микрорайона ст. Курчанской Темрюкского района Краснодарского края. Замена газопровода высокого давления от ул. Рыбачья до ул. Тургенева ст. Курчанской Темрюкского района). 19.07.2019 года размещен протокол о признании аукциона не состоявшимся, т.к вышел 1 участник и был отклонен за несоответствие требованиям. 27.07.2019 года повторно размещено извещение, процедура торгов признана несостоявшейся (вышел 1 участник), заключить муниципальный контракт с победителем планируется до 13.08.2019 года</v>
      </c>
      <c r="G87" s="117"/>
    </row>
    <row r="88" spans="1:7" ht="187.5" customHeight="1" x14ac:dyDescent="0.25">
      <c r="A88" s="187"/>
      <c r="B88" s="28" t="s">
        <v>20</v>
      </c>
      <c r="C88" s="1">
        <f>общие!D232</f>
        <v>941</v>
      </c>
      <c r="D88" s="1">
        <f>общие!E232</f>
        <v>0</v>
      </c>
      <c r="E88" s="1">
        <v>0</v>
      </c>
      <c r="F88" s="188"/>
      <c r="G88" s="117"/>
    </row>
    <row r="89" spans="1:7" ht="18.75" customHeight="1" x14ac:dyDescent="0.25">
      <c r="A89" s="189" t="s">
        <v>93</v>
      </c>
      <c r="B89" s="65" t="s">
        <v>120</v>
      </c>
      <c r="C89" s="8">
        <f>C87+C88</f>
        <v>3178.8</v>
      </c>
      <c r="D89" s="8">
        <f>D87+D88</f>
        <v>0</v>
      </c>
      <c r="E89" s="8">
        <f>D89/C89*100</f>
        <v>0</v>
      </c>
      <c r="F89" s="185"/>
      <c r="G89" s="117"/>
    </row>
    <row r="90" spans="1:7" ht="20.25" customHeight="1" x14ac:dyDescent="0.25">
      <c r="A90" s="189"/>
      <c r="B90" s="65" t="s">
        <v>217</v>
      </c>
      <c r="C90" s="8">
        <v>0</v>
      </c>
      <c r="D90" s="8">
        <v>0</v>
      </c>
      <c r="E90" s="8">
        <v>0</v>
      </c>
      <c r="F90" s="190"/>
      <c r="G90" s="117"/>
    </row>
    <row r="91" spans="1:7" ht="17.25" customHeight="1" x14ac:dyDescent="0.25">
      <c r="A91" s="189"/>
      <c r="B91" s="65" t="s">
        <v>19</v>
      </c>
      <c r="C91" s="8">
        <f>C87</f>
        <v>2237.8000000000002</v>
      </c>
      <c r="D91" s="8">
        <f>D87</f>
        <v>0</v>
      </c>
      <c r="E91" s="8">
        <f t="shared" ref="E91:E92" si="23">D91/C91*100</f>
        <v>0</v>
      </c>
      <c r="F91" s="190"/>
      <c r="G91" s="117"/>
    </row>
    <row r="92" spans="1:7" ht="21.75" customHeight="1" x14ac:dyDescent="0.25">
      <c r="A92" s="189"/>
      <c r="B92" s="65" t="s">
        <v>20</v>
      </c>
      <c r="C92" s="8">
        <f>C88</f>
        <v>941</v>
      </c>
      <c r="D92" s="8">
        <f>D88</f>
        <v>0</v>
      </c>
      <c r="E92" s="8">
        <f t="shared" si="23"/>
        <v>0</v>
      </c>
      <c r="F92" s="186"/>
      <c r="G92" s="117"/>
    </row>
    <row r="93" spans="1:7" ht="21" customHeight="1" x14ac:dyDescent="0.25">
      <c r="A93" s="148" t="s">
        <v>407</v>
      </c>
      <c r="B93" s="149"/>
      <c r="C93" s="149"/>
      <c r="D93" s="149"/>
      <c r="E93" s="149"/>
      <c r="F93" s="150"/>
      <c r="G93" s="2"/>
    </row>
    <row r="94" spans="1:7" ht="63" customHeight="1" x14ac:dyDescent="0.25">
      <c r="A94" s="187" t="s">
        <v>30</v>
      </c>
      <c r="B94" s="28" t="s">
        <v>19</v>
      </c>
      <c r="C94" s="1">
        <f>общие!D233</f>
        <v>2725</v>
      </c>
      <c r="D94" s="1">
        <f>общие!E233</f>
        <v>0</v>
      </c>
      <c r="E94" s="1">
        <f t="shared" ref="E94" si="24">D94/C94*100</f>
        <v>0</v>
      </c>
      <c r="F94" s="188" t="str">
        <f>общие!G233</f>
        <v>Субсидия на развитие газификации в сельской местности (Газификация западного микрорайона ст. Курчанской Темрюкского района Краснодарского края. Распределительный газопровод низкого давления). Муниципальный контракт заключен 23.07.2019 года на общую сумму 2797,3 тыс. рублей со сроком исполнения - до 30.11.2019 года (работы ведутся)</v>
      </c>
      <c r="G94" s="117"/>
    </row>
    <row r="95" spans="1:7" ht="105.75" customHeight="1" x14ac:dyDescent="0.25">
      <c r="A95" s="187"/>
      <c r="B95" s="28" t="s">
        <v>20</v>
      </c>
      <c r="C95" s="1">
        <f>общие!D234</f>
        <v>337.4</v>
      </c>
      <c r="D95" s="1">
        <f>общие!E234</f>
        <v>0</v>
      </c>
      <c r="E95" s="1">
        <v>0</v>
      </c>
      <c r="F95" s="188"/>
      <c r="G95" s="117"/>
    </row>
    <row r="96" spans="1:7" ht="18.75" customHeight="1" x14ac:dyDescent="0.25">
      <c r="A96" s="189" t="s">
        <v>93</v>
      </c>
      <c r="B96" s="65" t="s">
        <v>120</v>
      </c>
      <c r="C96" s="8">
        <f>C94+C95</f>
        <v>3062.4</v>
      </c>
      <c r="D96" s="8">
        <f>D94+D95</f>
        <v>0</v>
      </c>
      <c r="E96" s="8">
        <f>D96/C96*100</f>
        <v>0</v>
      </c>
      <c r="F96" s="185"/>
      <c r="G96" s="117"/>
    </row>
    <row r="97" spans="1:7" ht="20.25" customHeight="1" x14ac:dyDescent="0.25">
      <c r="A97" s="189"/>
      <c r="B97" s="65" t="s">
        <v>217</v>
      </c>
      <c r="C97" s="8">
        <v>0</v>
      </c>
      <c r="D97" s="8">
        <v>0</v>
      </c>
      <c r="E97" s="8">
        <v>0</v>
      </c>
      <c r="F97" s="190"/>
      <c r="G97" s="117"/>
    </row>
    <row r="98" spans="1:7" ht="17.25" customHeight="1" x14ac:dyDescent="0.25">
      <c r="A98" s="189"/>
      <c r="B98" s="65" t="s">
        <v>19</v>
      </c>
      <c r="C98" s="8">
        <f>C94</f>
        <v>2725</v>
      </c>
      <c r="D98" s="8">
        <f>D94</f>
        <v>0</v>
      </c>
      <c r="E98" s="8">
        <f t="shared" ref="E98:E99" si="25">D98/C98*100</f>
        <v>0</v>
      </c>
      <c r="F98" s="190"/>
      <c r="G98" s="117"/>
    </row>
    <row r="99" spans="1:7" ht="21.75" customHeight="1" x14ac:dyDescent="0.25">
      <c r="A99" s="189"/>
      <c r="B99" s="65" t="s">
        <v>20</v>
      </c>
      <c r="C99" s="8">
        <f>C95</f>
        <v>337.4</v>
      </c>
      <c r="D99" s="8">
        <f>D95</f>
        <v>0</v>
      </c>
      <c r="E99" s="8">
        <f t="shared" si="25"/>
        <v>0</v>
      </c>
      <c r="F99" s="186"/>
      <c r="G99" s="117"/>
    </row>
    <row r="100" spans="1:7" ht="21.75" customHeight="1" x14ac:dyDescent="0.25">
      <c r="A100" s="189" t="s">
        <v>164</v>
      </c>
      <c r="B100" s="65" t="s">
        <v>120</v>
      </c>
      <c r="C100" s="8">
        <f t="shared" ref="C100:D103" si="26">C9+C16+C29+C52+C72+C82+C89+C96</f>
        <v>193961.2</v>
      </c>
      <c r="D100" s="8">
        <f t="shared" si="26"/>
        <v>1029.8</v>
      </c>
      <c r="E100" s="8">
        <f>D100/C100*100</f>
        <v>0.53093092845373191</v>
      </c>
      <c r="F100" s="185"/>
      <c r="G100" s="2"/>
    </row>
    <row r="101" spans="1:7" ht="21.75" customHeight="1" x14ac:dyDescent="0.25">
      <c r="A101" s="189"/>
      <c r="B101" s="65" t="s">
        <v>217</v>
      </c>
      <c r="C101" s="8">
        <f t="shared" si="26"/>
        <v>95355.10000000002</v>
      </c>
      <c r="D101" s="8">
        <f t="shared" si="26"/>
        <v>240.3</v>
      </c>
      <c r="E101" s="8">
        <f t="shared" ref="E101:E103" si="27">D101/C101*100</f>
        <v>0.25200539876734435</v>
      </c>
      <c r="F101" s="190"/>
      <c r="G101" s="2"/>
    </row>
    <row r="102" spans="1:7" ht="22.5" customHeight="1" x14ac:dyDescent="0.25">
      <c r="A102" s="189"/>
      <c r="B102" s="65" t="s">
        <v>19</v>
      </c>
      <c r="C102" s="8">
        <f t="shared" si="26"/>
        <v>79563.700000000012</v>
      </c>
      <c r="D102" s="8">
        <f t="shared" si="26"/>
        <v>329.8</v>
      </c>
      <c r="E102" s="8">
        <f t="shared" si="27"/>
        <v>0.41451063738865829</v>
      </c>
      <c r="F102" s="190"/>
      <c r="G102" s="2"/>
    </row>
    <row r="103" spans="1:7" ht="20.25" customHeight="1" x14ac:dyDescent="0.25">
      <c r="A103" s="189"/>
      <c r="B103" s="65" t="s">
        <v>20</v>
      </c>
      <c r="C103" s="8">
        <f t="shared" si="26"/>
        <v>19042.400000000001</v>
      </c>
      <c r="D103" s="8">
        <f t="shared" si="26"/>
        <v>459.7</v>
      </c>
      <c r="E103" s="8">
        <f t="shared" si="27"/>
        <v>2.4140864596899547</v>
      </c>
      <c r="F103" s="186"/>
      <c r="G103" s="2"/>
    </row>
    <row r="104" spans="1:7" ht="26.25" customHeight="1" x14ac:dyDescent="0.25">
      <c r="A104" s="201" t="s">
        <v>165</v>
      </c>
      <c r="B104" s="202"/>
      <c r="C104" s="202"/>
      <c r="D104" s="202"/>
      <c r="E104" s="202"/>
      <c r="F104" s="203"/>
      <c r="G104" s="2"/>
    </row>
    <row r="105" spans="1:7" s="92" customFormat="1" ht="17.25" customHeight="1" x14ac:dyDescent="0.25">
      <c r="A105" s="134" t="s">
        <v>2</v>
      </c>
      <c r="B105" s="80" t="s">
        <v>217</v>
      </c>
      <c r="C105" s="78">
        <v>0</v>
      </c>
      <c r="D105" s="78">
        <v>0</v>
      </c>
      <c r="E105" s="1">
        <v>0</v>
      </c>
      <c r="F105" s="182"/>
    </row>
    <row r="106" spans="1:7" ht="15.75" customHeight="1" x14ac:dyDescent="0.25">
      <c r="A106" s="135"/>
      <c r="B106" s="28" t="s">
        <v>19</v>
      </c>
      <c r="C106" s="89">
        <f>C34</f>
        <v>4505.1000000000004</v>
      </c>
      <c r="D106" s="89">
        <f>D34</f>
        <v>0</v>
      </c>
      <c r="E106" s="1">
        <f t="shared" ref="E106" si="28">D106/C106*100</f>
        <v>0</v>
      </c>
      <c r="F106" s="183"/>
    </row>
    <row r="107" spans="1:7" x14ac:dyDescent="0.25">
      <c r="A107" s="135"/>
      <c r="B107" s="28" t="s">
        <v>20</v>
      </c>
      <c r="C107" s="89">
        <f>C35</f>
        <v>139.4</v>
      </c>
      <c r="D107" s="89">
        <f>D35</f>
        <v>0</v>
      </c>
      <c r="E107" s="1">
        <f t="shared" ref="E107:E156" si="29">D107/C107*100</f>
        <v>0</v>
      </c>
      <c r="F107" s="183"/>
    </row>
    <row r="108" spans="1:7" s="34" customFormat="1" x14ac:dyDescent="0.25">
      <c r="A108" s="136"/>
      <c r="B108" s="115" t="s">
        <v>22</v>
      </c>
      <c r="C108" s="116">
        <f>C106+C107+C105</f>
        <v>4644.5</v>
      </c>
      <c r="D108" s="116">
        <f>D106+D107+D105</f>
        <v>0</v>
      </c>
      <c r="E108" s="32">
        <f t="shared" si="29"/>
        <v>0</v>
      </c>
      <c r="F108" s="184"/>
      <c r="G108" s="33"/>
    </row>
    <row r="109" spans="1:7" ht="15.75" customHeight="1" x14ac:dyDescent="0.25">
      <c r="A109" s="187" t="s">
        <v>1</v>
      </c>
      <c r="B109" s="28" t="s">
        <v>217</v>
      </c>
      <c r="C109" s="89">
        <v>0</v>
      </c>
      <c r="D109" s="89">
        <v>0</v>
      </c>
      <c r="E109" s="1">
        <v>0</v>
      </c>
      <c r="F109" s="185"/>
    </row>
    <row r="110" spans="1:7" ht="15.75" customHeight="1" x14ac:dyDescent="0.25">
      <c r="A110" s="187"/>
      <c r="B110" s="28" t="s">
        <v>19</v>
      </c>
      <c r="C110" s="89">
        <f>C77</f>
        <v>212.5</v>
      </c>
      <c r="D110" s="89">
        <f>D77</f>
        <v>103.5</v>
      </c>
      <c r="E110" s="1">
        <f t="shared" ref="E110" si="30">D110/C110*100</f>
        <v>48.705882352941174</v>
      </c>
      <c r="F110" s="190"/>
    </row>
    <row r="111" spans="1:7" x14ac:dyDescent="0.25">
      <c r="A111" s="187"/>
      <c r="B111" s="28" t="s">
        <v>20</v>
      </c>
      <c r="C111" s="89">
        <v>0</v>
      </c>
      <c r="D111" s="89">
        <v>0</v>
      </c>
      <c r="E111" s="1">
        <v>0</v>
      </c>
      <c r="F111" s="190"/>
    </row>
    <row r="112" spans="1:7" s="121" customFormat="1" ht="16.5" customHeight="1" x14ac:dyDescent="0.25">
      <c r="A112" s="187"/>
      <c r="B112" s="66" t="s">
        <v>22</v>
      </c>
      <c r="C112" s="32">
        <f>C109+C111+C110</f>
        <v>212.5</v>
      </c>
      <c r="D112" s="32">
        <f>D109+D111+D110</f>
        <v>103.5</v>
      </c>
      <c r="E112" s="32">
        <f t="shared" si="29"/>
        <v>48.705882352941174</v>
      </c>
      <c r="F112" s="186"/>
      <c r="G112" s="120"/>
    </row>
    <row r="113" spans="1:7" s="92" customFormat="1" x14ac:dyDescent="0.25">
      <c r="A113" s="134" t="s">
        <v>3</v>
      </c>
      <c r="B113" s="28" t="s">
        <v>217</v>
      </c>
      <c r="C113" s="89">
        <v>0</v>
      </c>
      <c r="D113" s="89">
        <v>0</v>
      </c>
      <c r="E113" s="1">
        <v>0</v>
      </c>
      <c r="F113" s="182"/>
      <c r="G113" s="122"/>
    </row>
    <row r="114" spans="1:7" ht="15.75" customHeight="1" x14ac:dyDescent="0.25">
      <c r="A114" s="135"/>
      <c r="B114" s="28" t="s">
        <v>19</v>
      </c>
      <c r="C114" s="89">
        <f>C21+C36</f>
        <v>13156.4</v>
      </c>
      <c r="D114" s="89">
        <f>D21+D36</f>
        <v>0</v>
      </c>
      <c r="E114" s="1">
        <f t="shared" si="29"/>
        <v>0</v>
      </c>
      <c r="F114" s="183"/>
    </row>
    <row r="115" spans="1:7" x14ac:dyDescent="0.25">
      <c r="A115" s="135"/>
      <c r="B115" s="28" t="s">
        <v>20</v>
      </c>
      <c r="C115" s="89">
        <f>C22+C37</f>
        <v>625.4</v>
      </c>
      <c r="D115" s="89">
        <f>D22+D37</f>
        <v>0</v>
      </c>
      <c r="E115" s="1">
        <f t="shared" si="29"/>
        <v>0</v>
      </c>
      <c r="F115" s="183"/>
    </row>
    <row r="116" spans="1:7" s="34" customFormat="1" x14ac:dyDescent="0.25">
      <c r="A116" s="136"/>
      <c r="B116" s="66" t="s">
        <v>22</v>
      </c>
      <c r="C116" s="32">
        <f>C113+C115+C114</f>
        <v>13781.8</v>
      </c>
      <c r="D116" s="32">
        <f>D113+D115+D114</f>
        <v>0</v>
      </c>
      <c r="E116" s="32">
        <f t="shared" si="29"/>
        <v>0</v>
      </c>
      <c r="F116" s="184"/>
      <c r="G116" s="33"/>
    </row>
    <row r="117" spans="1:7" ht="15.75" customHeight="1" x14ac:dyDescent="0.25">
      <c r="A117" s="187" t="s">
        <v>4</v>
      </c>
      <c r="B117" s="28" t="s">
        <v>217</v>
      </c>
      <c r="C117" s="89">
        <f>C23+C57</f>
        <v>16649.900000000001</v>
      </c>
      <c r="D117" s="89">
        <f>D23+D57</f>
        <v>0</v>
      </c>
      <c r="E117" s="1">
        <f t="shared" si="29"/>
        <v>0</v>
      </c>
      <c r="F117" s="185"/>
    </row>
    <row r="118" spans="1:7" ht="15.75" customHeight="1" x14ac:dyDescent="0.25">
      <c r="A118" s="187"/>
      <c r="B118" s="28" t="s">
        <v>19</v>
      </c>
      <c r="C118" s="89">
        <f>C24+C38+C58</f>
        <v>8680.9</v>
      </c>
      <c r="D118" s="89">
        <f>D24+D38+D58</f>
        <v>0</v>
      </c>
      <c r="E118" s="1">
        <f t="shared" si="29"/>
        <v>0</v>
      </c>
      <c r="F118" s="190"/>
    </row>
    <row r="119" spans="1:7" x14ac:dyDescent="0.25">
      <c r="A119" s="187"/>
      <c r="B119" s="28" t="s">
        <v>20</v>
      </c>
      <c r="C119" s="1">
        <f>C25+C39+C59</f>
        <v>2347.5</v>
      </c>
      <c r="D119" s="1">
        <f>D25+D39+D59</f>
        <v>0</v>
      </c>
      <c r="E119" s="1">
        <f t="shared" si="29"/>
        <v>0</v>
      </c>
      <c r="F119" s="190"/>
    </row>
    <row r="120" spans="1:7" s="34" customFormat="1" x14ac:dyDescent="0.25">
      <c r="A120" s="187"/>
      <c r="B120" s="66" t="s">
        <v>22</v>
      </c>
      <c r="C120" s="32">
        <f>C117+C118+C119</f>
        <v>27678.300000000003</v>
      </c>
      <c r="D120" s="32">
        <f>D117+D118+D119</f>
        <v>0</v>
      </c>
      <c r="E120" s="32">
        <f t="shared" si="29"/>
        <v>0</v>
      </c>
      <c r="F120" s="186"/>
      <c r="G120" s="33"/>
    </row>
    <row r="121" spans="1:7" ht="15.75" customHeight="1" x14ac:dyDescent="0.25">
      <c r="A121" s="187" t="s">
        <v>9</v>
      </c>
      <c r="B121" s="28" t="s">
        <v>217</v>
      </c>
      <c r="C121" s="89">
        <v>0</v>
      </c>
      <c r="D121" s="89">
        <v>0</v>
      </c>
      <c r="E121" s="1">
        <v>0</v>
      </c>
      <c r="F121" s="185"/>
    </row>
    <row r="122" spans="1:7" ht="15.75" customHeight="1" x14ac:dyDescent="0.25">
      <c r="A122" s="187"/>
      <c r="B122" s="28" t="s">
        <v>19</v>
      </c>
      <c r="C122" s="89">
        <f>C42+C78+C79+C94+C87</f>
        <v>9258.4000000000015</v>
      </c>
      <c r="D122" s="89">
        <f>D49</f>
        <v>0</v>
      </c>
      <c r="E122" s="1">
        <f t="shared" ref="E122" si="31">D122/C122*100</f>
        <v>0</v>
      </c>
      <c r="F122" s="190"/>
    </row>
    <row r="123" spans="1:7" x14ac:dyDescent="0.25">
      <c r="A123" s="187"/>
      <c r="B123" s="28" t="s">
        <v>20</v>
      </c>
      <c r="C123" s="1">
        <f>C43+C95+C88</f>
        <v>1487.7</v>
      </c>
      <c r="D123" s="1">
        <v>0</v>
      </c>
      <c r="E123" s="1">
        <f t="shared" si="29"/>
        <v>0</v>
      </c>
      <c r="F123" s="190"/>
    </row>
    <row r="124" spans="1:7" s="34" customFormat="1" ht="17.25" customHeight="1" x14ac:dyDescent="0.25">
      <c r="A124" s="187"/>
      <c r="B124" s="66" t="s">
        <v>22</v>
      </c>
      <c r="C124" s="32">
        <f>C121+C122+C123</f>
        <v>10746.100000000002</v>
      </c>
      <c r="D124" s="32">
        <f>D121+D122+D123</f>
        <v>0</v>
      </c>
      <c r="E124" s="32">
        <f t="shared" si="29"/>
        <v>0</v>
      </c>
      <c r="F124" s="186"/>
      <c r="G124" s="33"/>
    </row>
    <row r="125" spans="1:7" ht="15.75" customHeight="1" x14ac:dyDescent="0.25">
      <c r="A125" s="187" t="s">
        <v>10</v>
      </c>
      <c r="B125" s="28" t="s">
        <v>217</v>
      </c>
      <c r="C125" s="89">
        <f>C60</f>
        <v>18317.599999999999</v>
      </c>
      <c r="D125" s="89">
        <f>D60</f>
        <v>0</v>
      </c>
      <c r="E125" s="1">
        <f t="shared" ref="E125:E126" si="32">D125/C125*100</f>
        <v>0</v>
      </c>
      <c r="F125" s="185"/>
    </row>
    <row r="126" spans="1:7" ht="15.75" customHeight="1" x14ac:dyDescent="0.25">
      <c r="A126" s="187"/>
      <c r="B126" s="28" t="s">
        <v>19</v>
      </c>
      <c r="C126" s="89">
        <f>C40+C61</f>
        <v>4333.3</v>
      </c>
      <c r="D126" s="89">
        <f>D40+D61</f>
        <v>0</v>
      </c>
      <c r="E126" s="1">
        <f t="shared" si="32"/>
        <v>0</v>
      </c>
      <c r="F126" s="190"/>
    </row>
    <row r="127" spans="1:7" x14ac:dyDescent="0.25">
      <c r="A127" s="187"/>
      <c r="B127" s="28" t="s">
        <v>20</v>
      </c>
      <c r="C127" s="89">
        <f>C41+C62</f>
        <v>2546.2000000000003</v>
      </c>
      <c r="D127" s="89">
        <f>D41+D62</f>
        <v>0</v>
      </c>
      <c r="E127" s="1">
        <f t="shared" si="29"/>
        <v>0</v>
      </c>
      <c r="F127" s="190"/>
    </row>
    <row r="128" spans="1:7" s="34" customFormat="1" x14ac:dyDescent="0.25">
      <c r="A128" s="187"/>
      <c r="B128" s="66" t="s">
        <v>22</v>
      </c>
      <c r="C128" s="32">
        <f>C125+C126+C127</f>
        <v>25197.1</v>
      </c>
      <c r="D128" s="32">
        <f>D125+D126+D127</f>
        <v>0</v>
      </c>
      <c r="E128" s="32">
        <f t="shared" si="29"/>
        <v>0</v>
      </c>
      <c r="F128" s="186"/>
      <c r="G128" s="33"/>
    </row>
    <row r="129" spans="1:7" ht="18.75" customHeight="1" x14ac:dyDescent="0.25">
      <c r="A129" s="187" t="s">
        <v>8</v>
      </c>
      <c r="B129" s="28" t="s">
        <v>217</v>
      </c>
      <c r="C129" s="89">
        <v>0</v>
      </c>
      <c r="D129" s="89">
        <v>0</v>
      </c>
      <c r="E129" s="1">
        <v>0</v>
      </c>
      <c r="F129" s="185"/>
    </row>
    <row r="130" spans="1:7" ht="18.75" customHeight="1" x14ac:dyDescent="0.25">
      <c r="A130" s="187"/>
      <c r="B130" s="28" t="s">
        <v>19</v>
      </c>
      <c r="C130" s="89">
        <f>C44</f>
        <v>6658</v>
      </c>
      <c r="D130" s="89">
        <f>D44</f>
        <v>0</v>
      </c>
      <c r="E130" s="1">
        <f t="shared" ref="E130" si="33">D130/C130*100</f>
        <v>0</v>
      </c>
      <c r="F130" s="190"/>
    </row>
    <row r="131" spans="1:7" ht="19.5" customHeight="1" x14ac:dyDescent="0.25">
      <c r="A131" s="187"/>
      <c r="B131" s="28" t="s">
        <v>20</v>
      </c>
      <c r="C131" s="89">
        <f>C45</f>
        <v>424.9</v>
      </c>
      <c r="D131" s="89">
        <f>D45</f>
        <v>0</v>
      </c>
      <c r="E131" s="1">
        <f t="shared" si="29"/>
        <v>0</v>
      </c>
      <c r="F131" s="190"/>
    </row>
    <row r="132" spans="1:7" s="34" customFormat="1" ht="15.75" customHeight="1" x14ac:dyDescent="0.25">
      <c r="A132" s="187"/>
      <c r="B132" s="66" t="s">
        <v>22</v>
      </c>
      <c r="C132" s="32">
        <f>C129+C130+C131</f>
        <v>7082.9</v>
      </c>
      <c r="D132" s="32">
        <f>D129+D130+D131</f>
        <v>0</v>
      </c>
      <c r="E132" s="32">
        <f t="shared" si="29"/>
        <v>0</v>
      </c>
      <c r="F132" s="186"/>
      <c r="G132" s="33"/>
    </row>
    <row r="133" spans="1:7" ht="15.75" customHeight="1" x14ac:dyDescent="0.25">
      <c r="A133" s="187" t="s">
        <v>5</v>
      </c>
      <c r="B133" s="28" t="s">
        <v>217</v>
      </c>
      <c r="C133" s="89">
        <f>C63</f>
        <v>6173.8</v>
      </c>
      <c r="D133" s="89">
        <f>D63</f>
        <v>0</v>
      </c>
      <c r="E133" s="1">
        <f t="shared" ref="E133:E134" si="34">D133/C133*100</f>
        <v>0</v>
      </c>
      <c r="F133" s="185"/>
    </row>
    <row r="134" spans="1:7" ht="15.75" customHeight="1" x14ac:dyDescent="0.25">
      <c r="A134" s="187"/>
      <c r="B134" s="28" t="s">
        <v>19</v>
      </c>
      <c r="C134" s="89">
        <f>C46+C64+C80</f>
        <v>6387.6</v>
      </c>
      <c r="D134" s="89">
        <f>D46+D64+D80</f>
        <v>0</v>
      </c>
      <c r="E134" s="1">
        <f t="shared" si="34"/>
        <v>0</v>
      </c>
      <c r="F134" s="190"/>
    </row>
    <row r="135" spans="1:7" x14ac:dyDescent="0.25">
      <c r="A135" s="187"/>
      <c r="B135" s="28" t="s">
        <v>20</v>
      </c>
      <c r="C135" s="1">
        <f>C47+C65</f>
        <v>1468.3000000000002</v>
      </c>
      <c r="D135" s="1">
        <f>D47+D65</f>
        <v>0</v>
      </c>
      <c r="E135" s="1">
        <f t="shared" si="29"/>
        <v>0</v>
      </c>
      <c r="F135" s="190"/>
    </row>
    <row r="136" spans="1:7" s="34" customFormat="1" x14ac:dyDescent="0.25">
      <c r="A136" s="187"/>
      <c r="B136" s="66" t="s">
        <v>22</v>
      </c>
      <c r="C136" s="32">
        <f>C133+C134+C135</f>
        <v>14029.7</v>
      </c>
      <c r="D136" s="32">
        <f>D133+D134+D135</f>
        <v>0</v>
      </c>
      <c r="E136" s="32">
        <f t="shared" si="29"/>
        <v>0</v>
      </c>
      <c r="F136" s="186"/>
      <c r="G136" s="33"/>
    </row>
    <row r="137" spans="1:7" ht="15.75" customHeight="1" x14ac:dyDescent="0.25">
      <c r="A137" s="192" t="s">
        <v>6</v>
      </c>
      <c r="B137" s="28" t="s">
        <v>217</v>
      </c>
      <c r="C137" s="89">
        <f>C66</f>
        <v>34126.300000000003</v>
      </c>
      <c r="D137" s="89">
        <f>D66</f>
        <v>0</v>
      </c>
      <c r="E137" s="1">
        <f t="shared" ref="E137:E138" si="35">D137/C137*100</f>
        <v>0</v>
      </c>
      <c r="F137" s="185"/>
    </row>
    <row r="138" spans="1:7" ht="15.75" customHeight="1" x14ac:dyDescent="0.25">
      <c r="A138" s="193"/>
      <c r="B138" s="28" t="s">
        <v>19</v>
      </c>
      <c r="C138" s="89">
        <f>C14+C48+C67+C81</f>
        <v>18066.2</v>
      </c>
      <c r="D138" s="89">
        <f>D14+D48+D67+D81</f>
        <v>0</v>
      </c>
      <c r="E138" s="1">
        <f t="shared" si="35"/>
        <v>0</v>
      </c>
      <c r="F138" s="190"/>
    </row>
    <row r="139" spans="1:7" x14ac:dyDescent="0.25">
      <c r="A139" s="193"/>
      <c r="B139" s="28" t="s">
        <v>20</v>
      </c>
      <c r="C139" s="89">
        <f>C15+C49+C68</f>
        <v>6851.5999999999995</v>
      </c>
      <c r="D139" s="89">
        <f>D15+D49+D68</f>
        <v>0</v>
      </c>
      <c r="E139" s="1">
        <f t="shared" si="29"/>
        <v>0</v>
      </c>
      <c r="F139" s="190"/>
    </row>
    <row r="140" spans="1:7" s="34" customFormat="1" x14ac:dyDescent="0.25">
      <c r="A140" s="194"/>
      <c r="B140" s="66" t="s">
        <v>22</v>
      </c>
      <c r="C140" s="32">
        <f>C137+C138+C139</f>
        <v>59044.1</v>
      </c>
      <c r="D140" s="32">
        <f>D137+D138+D139</f>
        <v>0</v>
      </c>
      <c r="E140" s="32">
        <f t="shared" si="29"/>
        <v>0</v>
      </c>
      <c r="F140" s="186"/>
      <c r="G140" s="33"/>
    </row>
    <row r="141" spans="1:7" ht="18" customHeight="1" x14ac:dyDescent="0.25">
      <c r="A141" s="187" t="s">
        <v>7</v>
      </c>
      <c r="B141" s="28" t="s">
        <v>217</v>
      </c>
      <c r="C141" s="89">
        <v>0</v>
      </c>
      <c r="D141" s="89">
        <v>0</v>
      </c>
      <c r="E141" s="1">
        <v>0</v>
      </c>
      <c r="F141" s="185"/>
    </row>
    <row r="142" spans="1:7" ht="18" customHeight="1" x14ac:dyDescent="0.25">
      <c r="A142" s="187"/>
      <c r="B142" s="28" t="s">
        <v>19</v>
      </c>
      <c r="C142" s="89">
        <v>0</v>
      </c>
      <c r="D142" s="89">
        <f>D107</f>
        <v>0</v>
      </c>
      <c r="E142" s="1">
        <v>0</v>
      </c>
      <c r="F142" s="190"/>
    </row>
    <row r="143" spans="1:7" x14ac:dyDescent="0.25">
      <c r="A143" s="187"/>
      <c r="B143" s="28" t="s">
        <v>20</v>
      </c>
      <c r="C143" s="1">
        <v>0</v>
      </c>
      <c r="D143" s="1">
        <v>0</v>
      </c>
      <c r="E143" s="1">
        <v>0</v>
      </c>
      <c r="F143" s="190"/>
    </row>
    <row r="144" spans="1:7" s="34" customFormat="1" x14ac:dyDescent="0.25">
      <c r="A144" s="187"/>
      <c r="B144" s="66" t="s">
        <v>22</v>
      </c>
      <c r="C144" s="32">
        <f>C141+C142+C143</f>
        <v>0</v>
      </c>
      <c r="D144" s="32">
        <f>D141+D142+D143</f>
        <v>0</v>
      </c>
      <c r="E144" s="32">
        <v>0</v>
      </c>
      <c r="F144" s="186"/>
      <c r="G144" s="33"/>
    </row>
    <row r="145" spans="1:7" s="92" customFormat="1" x14ac:dyDescent="0.25">
      <c r="A145" s="134" t="s">
        <v>11</v>
      </c>
      <c r="B145" s="80" t="s">
        <v>217</v>
      </c>
      <c r="C145" s="78">
        <f>C26</f>
        <v>932.9</v>
      </c>
      <c r="D145" s="78">
        <f>D26</f>
        <v>0</v>
      </c>
      <c r="E145" s="1">
        <f t="shared" ref="E145:E146" si="36">D145/C145*100</f>
        <v>0</v>
      </c>
      <c r="F145" s="182"/>
      <c r="G145" s="122"/>
    </row>
    <row r="146" spans="1:7" ht="15.75" customHeight="1" x14ac:dyDescent="0.25">
      <c r="A146" s="135"/>
      <c r="B146" s="28" t="s">
        <v>19</v>
      </c>
      <c r="C146" s="89">
        <f>C27+C50</f>
        <v>7290.9000000000005</v>
      </c>
      <c r="D146" s="89">
        <f>D27+D50</f>
        <v>0</v>
      </c>
      <c r="E146" s="1">
        <f t="shared" si="36"/>
        <v>0</v>
      </c>
      <c r="F146" s="183"/>
    </row>
    <row r="147" spans="1:7" x14ac:dyDescent="0.25">
      <c r="A147" s="135"/>
      <c r="B147" s="28" t="s">
        <v>20</v>
      </c>
      <c r="C147" s="89">
        <f>C28+C51</f>
        <v>754.6</v>
      </c>
      <c r="D147" s="89">
        <f>D28+D51</f>
        <v>11.5</v>
      </c>
      <c r="E147" s="1">
        <f t="shared" si="29"/>
        <v>1.5239862178637689</v>
      </c>
      <c r="F147" s="183"/>
    </row>
    <row r="148" spans="1:7" s="34" customFormat="1" x14ac:dyDescent="0.25">
      <c r="A148" s="136"/>
      <c r="B148" s="66" t="s">
        <v>22</v>
      </c>
      <c r="C148" s="32">
        <f>C145+C146+C147</f>
        <v>8978.4000000000015</v>
      </c>
      <c r="D148" s="32">
        <f>D145+D146+D147</f>
        <v>11.5</v>
      </c>
      <c r="E148" s="32">
        <f t="shared" si="29"/>
        <v>0.12808518221509396</v>
      </c>
      <c r="F148" s="184"/>
      <c r="G148" s="33"/>
    </row>
    <row r="149" spans="1:7" s="34" customFormat="1" x14ac:dyDescent="0.25">
      <c r="A149" s="134" t="s">
        <v>12</v>
      </c>
      <c r="B149" s="80" t="s">
        <v>217</v>
      </c>
      <c r="C149" s="78">
        <f>C6+C69</f>
        <v>19154.599999999999</v>
      </c>
      <c r="D149" s="78">
        <f>D6+D69</f>
        <v>240.3</v>
      </c>
      <c r="E149" s="1">
        <f t="shared" si="29"/>
        <v>1.2545289382184961</v>
      </c>
      <c r="F149" s="185"/>
      <c r="G149" s="33"/>
    </row>
    <row r="150" spans="1:7" ht="15.75" customHeight="1" x14ac:dyDescent="0.25">
      <c r="A150" s="135"/>
      <c r="B150" s="28" t="s">
        <v>19</v>
      </c>
      <c r="C150" s="78">
        <f t="shared" ref="C150:D151" si="37">C7+C70</f>
        <v>1014.4000000000001</v>
      </c>
      <c r="D150" s="78">
        <f t="shared" si="37"/>
        <v>226.3</v>
      </c>
      <c r="E150" s="1">
        <f t="shared" si="29"/>
        <v>22.308753943217667</v>
      </c>
      <c r="F150" s="190"/>
    </row>
    <row r="151" spans="1:7" x14ac:dyDescent="0.25">
      <c r="A151" s="135"/>
      <c r="B151" s="28" t="s">
        <v>20</v>
      </c>
      <c r="C151" s="78">
        <f t="shared" si="37"/>
        <v>2396.7999999999997</v>
      </c>
      <c r="D151" s="78">
        <f t="shared" si="37"/>
        <v>448.2</v>
      </c>
      <c r="E151" s="1">
        <f t="shared" si="29"/>
        <v>18.69993324432577</v>
      </c>
      <c r="F151" s="190"/>
    </row>
    <row r="152" spans="1:7" s="34" customFormat="1" x14ac:dyDescent="0.25">
      <c r="A152" s="136"/>
      <c r="B152" s="66" t="s">
        <v>22</v>
      </c>
      <c r="C152" s="32">
        <f>C149+C150+C151</f>
        <v>22565.8</v>
      </c>
      <c r="D152" s="32">
        <f>D149+D150+D151</f>
        <v>914.8</v>
      </c>
      <c r="E152" s="32">
        <f t="shared" si="29"/>
        <v>4.0539223072082535</v>
      </c>
      <c r="F152" s="186"/>
      <c r="G152" s="33"/>
    </row>
    <row r="153" spans="1:7" s="34" customFormat="1" x14ac:dyDescent="0.25">
      <c r="A153" s="195" t="s">
        <v>166</v>
      </c>
      <c r="B153" s="12" t="s">
        <v>217</v>
      </c>
      <c r="C153" s="13">
        <f>C105+C109+C113+C117+C121+C125+C129+C133+C137+C141+C145+C149</f>
        <v>95355.1</v>
      </c>
      <c r="D153" s="13">
        <f t="shared" ref="D153:D156" si="38">D105+D109+D113+D117+D121+D125+D129+D133+D137+D141+D145+D149</f>
        <v>240.3</v>
      </c>
      <c r="E153" s="13">
        <f t="shared" si="29"/>
        <v>0.2520053987673444</v>
      </c>
      <c r="F153" s="198"/>
      <c r="G153" s="33"/>
    </row>
    <row r="154" spans="1:7" s="11" customFormat="1" ht="18.75" customHeight="1" x14ac:dyDescent="0.25">
      <c r="A154" s="196"/>
      <c r="B154" s="12" t="s">
        <v>19</v>
      </c>
      <c r="C154" s="13">
        <f t="shared" ref="C154:C155" si="39">C106+C110+C114+C118+C122+C126+C130+C134+C138+C142+C146+C150</f>
        <v>79563.7</v>
      </c>
      <c r="D154" s="13">
        <f t="shared" si="38"/>
        <v>329.8</v>
      </c>
      <c r="E154" s="13">
        <f t="shared" si="29"/>
        <v>0.4145106373886584</v>
      </c>
      <c r="F154" s="199"/>
      <c r="G154" s="18"/>
    </row>
    <row r="155" spans="1:7" s="11" customFormat="1" ht="18" customHeight="1" x14ac:dyDescent="0.25">
      <c r="A155" s="196"/>
      <c r="B155" s="12" t="s">
        <v>20</v>
      </c>
      <c r="C155" s="13">
        <f t="shared" si="39"/>
        <v>19042.399999999998</v>
      </c>
      <c r="D155" s="13">
        <f t="shared" si="38"/>
        <v>459.7</v>
      </c>
      <c r="E155" s="13">
        <f t="shared" si="29"/>
        <v>2.4140864596899552</v>
      </c>
      <c r="F155" s="199"/>
      <c r="G155" s="18"/>
    </row>
    <row r="156" spans="1:7" s="11" customFormat="1" ht="16.5" customHeight="1" x14ac:dyDescent="0.25">
      <c r="A156" s="197"/>
      <c r="B156" s="12" t="s">
        <v>22</v>
      </c>
      <c r="C156" s="13">
        <f>C154+C155+C153</f>
        <v>193961.2</v>
      </c>
      <c r="D156" s="13">
        <f t="shared" si="38"/>
        <v>1029.8</v>
      </c>
      <c r="E156" s="13">
        <f t="shared" si="29"/>
        <v>0.53093092845373191</v>
      </c>
      <c r="F156" s="200"/>
      <c r="G156" s="18"/>
    </row>
  </sheetData>
  <mergeCells count="97">
    <mergeCell ref="A44:A45"/>
    <mergeCell ref="F44:F45"/>
    <mergeCell ref="A29:A32"/>
    <mergeCell ref="F29:F32"/>
    <mergeCell ref="A60:A62"/>
    <mergeCell ref="F60:F62"/>
    <mergeCell ref="A57:A59"/>
    <mergeCell ref="F57:F59"/>
    <mergeCell ref="A38:A39"/>
    <mergeCell ref="F38:F39"/>
    <mergeCell ref="A42:A43"/>
    <mergeCell ref="F42:F43"/>
    <mergeCell ref="A23:A25"/>
    <mergeCell ref="F23:F25"/>
    <mergeCell ref="F6:F8"/>
    <mergeCell ref="A6:A8"/>
    <mergeCell ref="A14:A15"/>
    <mergeCell ref="F14:F15"/>
    <mergeCell ref="A1:F1"/>
    <mergeCell ref="A5:F5"/>
    <mergeCell ref="A9:A12"/>
    <mergeCell ref="A21:A22"/>
    <mergeCell ref="F21:F22"/>
    <mergeCell ref="A20:F20"/>
    <mergeCell ref="A13:F13"/>
    <mergeCell ref="F9:F12"/>
    <mergeCell ref="A16:A19"/>
    <mergeCell ref="F16:F19"/>
    <mergeCell ref="A100:A103"/>
    <mergeCell ref="F100:F103"/>
    <mergeCell ref="A104:F104"/>
    <mergeCell ref="A26:A28"/>
    <mergeCell ref="F26:F28"/>
    <mergeCell ref="A82:A85"/>
    <mergeCell ref="F82:F85"/>
    <mergeCell ref="A33:F33"/>
    <mergeCell ref="A34:A35"/>
    <mergeCell ref="F34:F35"/>
    <mergeCell ref="A36:A37"/>
    <mergeCell ref="F36:F37"/>
    <mergeCell ref="A50:A51"/>
    <mergeCell ref="F50:F51"/>
    <mergeCell ref="A48:A49"/>
    <mergeCell ref="A52:A55"/>
    <mergeCell ref="A141:A144"/>
    <mergeCell ref="F141:F144"/>
    <mergeCell ref="A145:A148"/>
    <mergeCell ref="A149:A152"/>
    <mergeCell ref="F145:F148"/>
    <mergeCell ref="F149:F152"/>
    <mergeCell ref="A153:A156"/>
    <mergeCell ref="F153:F156"/>
    <mergeCell ref="A109:A112"/>
    <mergeCell ref="F109:F112"/>
    <mergeCell ref="A105:A108"/>
    <mergeCell ref="A137:A140"/>
    <mergeCell ref="F137:F140"/>
    <mergeCell ref="A113:A116"/>
    <mergeCell ref="A129:A132"/>
    <mergeCell ref="F129:F132"/>
    <mergeCell ref="A133:A136"/>
    <mergeCell ref="F133:F136"/>
    <mergeCell ref="A117:A120"/>
    <mergeCell ref="F117:F120"/>
    <mergeCell ref="A121:A124"/>
    <mergeCell ref="F121:F124"/>
    <mergeCell ref="A125:A128"/>
    <mergeCell ref="F125:F128"/>
    <mergeCell ref="F66:F68"/>
    <mergeCell ref="F48:F49"/>
    <mergeCell ref="A96:A99"/>
    <mergeCell ref="F96:F99"/>
    <mergeCell ref="A86:F86"/>
    <mergeCell ref="A87:A88"/>
    <mergeCell ref="F87:F88"/>
    <mergeCell ref="A89:A92"/>
    <mergeCell ref="F89:F92"/>
    <mergeCell ref="A76:F76"/>
    <mergeCell ref="F52:F55"/>
    <mergeCell ref="A69:A71"/>
    <mergeCell ref="F69:F71"/>
    <mergeCell ref="F105:F108"/>
    <mergeCell ref="F113:F116"/>
    <mergeCell ref="A78:A79"/>
    <mergeCell ref="A40:A41"/>
    <mergeCell ref="F40:F41"/>
    <mergeCell ref="A93:F93"/>
    <mergeCell ref="A94:A95"/>
    <mergeCell ref="F94:F95"/>
    <mergeCell ref="A72:A75"/>
    <mergeCell ref="F72:F75"/>
    <mergeCell ref="A46:A47"/>
    <mergeCell ref="F46:F47"/>
    <mergeCell ref="A63:A65"/>
    <mergeCell ref="F63:F65"/>
    <mergeCell ref="A56:F56"/>
    <mergeCell ref="A66:A68"/>
  </mergeCells>
  <pageMargins left="1.1811023622047245" right="0.39370078740157483" top="0.78740157480314965" bottom="0.78740157480314965" header="0.31496062992125984" footer="0.31496062992125984"/>
  <pageSetup paperSize="9" scale="6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СВОД</vt:lpstr>
      <vt:lpstr>общие</vt:lpstr>
      <vt:lpstr>КБ+ софин. МБ</vt:lpstr>
      <vt:lpstr>'КБ+ софин. МБ'!Заголовки_для_печати</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Kharlanova_E_V</cp:lastModifiedBy>
  <cp:lastPrinted>2019-08-02T12:00:35Z</cp:lastPrinted>
  <dcterms:created xsi:type="dcterms:W3CDTF">2012-11-13T08:43:34Z</dcterms:created>
  <dcterms:modified xsi:type="dcterms:W3CDTF">2019-08-02T12:55:09Z</dcterms:modified>
</cp:coreProperties>
</file>