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служебки\сайт\2019\ноябрь\Отчеты\"/>
    </mc:Choice>
  </mc:AlternateContent>
  <bookViews>
    <workbookView xWindow="240" yWindow="2205" windowWidth="15480" windowHeight="7305"/>
  </bookViews>
  <sheets>
    <sheet name="СВОД" sheetId="1" r:id="rId1"/>
    <sheet name="общие" sheetId="2" r:id="rId2"/>
    <sheet name="КБ+ софин. МБ" sheetId="4" r:id="rId3"/>
  </sheets>
  <definedNames>
    <definedName name="_xlnm._FilterDatabase" localSheetId="1" hidden="1">общие!$A$3:$F$450</definedName>
    <definedName name="_xlnm.Print_Titles" localSheetId="2">'КБ+ софин. МБ'!$3:$4</definedName>
    <definedName name="_xlnm.Print_Titles" localSheetId="1">общие!$3:$4</definedName>
    <definedName name="_xlnm.Print_Titles" localSheetId="0">СВОД!$4:$4</definedName>
    <definedName name="_xlnm.Print_Area" localSheetId="2">'КБ+ софин. МБ'!$A$1:$F$156</definedName>
    <definedName name="_xlnm.Print_Area" localSheetId="1">общие!$A$1:$F$450</definedName>
    <definedName name="_xlnm.Print_Area" localSheetId="0">СВОД!$A$1:$F$139</definedName>
  </definedNames>
  <calcPr calcId="162913"/>
</workbook>
</file>

<file path=xl/calcChain.xml><?xml version="1.0" encoding="utf-8"?>
<calcChain xmlns="http://schemas.openxmlformats.org/spreadsheetml/2006/main">
  <c r="F359" i="2" l="1"/>
  <c r="E432" i="2"/>
  <c r="D432" i="2"/>
  <c r="E349" i="2"/>
  <c r="D349" i="2"/>
  <c r="F336" i="2"/>
  <c r="F274" i="2" l="1"/>
  <c r="D441" i="2"/>
  <c r="D440" i="2"/>
  <c r="E369" i="2" l="1"/>
  <c r="E368" i="2"/>
  <c r="E367" i="2"/>
  <c r="D369" i="2"/>
  <c r="D368" i="2"/>
  <c r="E350" i="2"/>
  <c r="E348" i="2"/>
  <c r="E347" i="2"/>
  <c r="D350" i="2"/>
  <c r="D348" i="2"/>
  <c r="E309" i="2"/>
  <c r="E308" i="2"/>
  <c r="D309" i="2"/>
  <c r="D295" i="2"/>
  <c r="E284" i="2"/>
  <c r="E283" i="2"/>
  <c r="E282" i="2"/>
  <c r="E281" i="2"/>
  <c r="D284" i="2"/>
  <c r="D283" i="2"/>
  <c r="D282" i="2"/>
  <c r="F282" i="2" s="1"/>
  <c r="D281" i="2"/>
  <c r="E253" i="2"/>
  <c r="E252" i="2"/>
  <c r="D253" i="2"/>
  <c r="E242" i="2"/>
  <c r="E241" i="2"/>
  <c r="E240" i="2"/>
  <c r="D242" i="2"/>
  <c r="D241" i="2"/>
  <c r="E228" i="2"/>
  <c r="E227" i="2"/>
  <c r="E226" i="2"/>
  <c r="D228" i="2"/>
  <c r="D227" i="2"/>
  <c r="E217" i="2"/>
  <c r="E216" i="2"/>
  <c r="E215" i="2"/>
  <c r="D217" i="2"/>
  <c r="D216" i="2"/>
  <c r="E188" i="2"/>
  <c r="E187" i="2"/>
  <c r="E173" i="2"/>
  <c r="E172" i="2"/>
  <c r="E171" i="2"/>
  <c r="D173" i="2"/>
  <c r="D172" i="2"/>
  <c r="D171" i="2"/>
  <c r="E132" i="2"/>
  <c r="E131" i="2"/>
  <c r="E119" i="2"/>
  <c r="E118" i="2"/>
  <c r="D119" i="2"/>
  <c r="E88" i="2"/>
  <c r="E87" i="2"/>
  <c r="E76" i="2"/>
  <c r="F227" i="2" l="1"/>
  <c r="F368" i="2"/>
  <c r="F241" i="2"/>
  <c r="F283" i="2"/>
  <c r="E445" i="2"/>
  <c r="D445" i="2"/>
  <c r="E444" i="2"/>
  <c r="E443" i="2"/>
  <c r="D444" i="2"/>
  <c r="D443" i="2"/>
  <c r="D6" i="4"/>
  <c r="C8" i="4"/>
  <c r="C7" i="4"/>
  <c r="C6" i="4"/>
  <c r="F112" i="2"/>
  <c r="F280" i="2"/>
  <c r="E446" i="2" l="1"/>
  <c r="D71" i="4" l="1"/>
  <c r="D70" i="4"/>
  <c r="D69" i="4"/>
  <c r="D149" i="4" s="1"/>
  <c r="C71" i="4"/>
  <c r="C151" i="4" s="1"/>
  <c r="C70" i="4"/>
  <c r="C150" i="4" s="1"/>
  <c r="C69" i="4"/>
  <c r="C149" i="4" s="1"/>
  <c r="F279" i="2"/>
  <c r="F278" i="2"/>
  <c r="F277" i="2"/>
  <c r="F288" i="2"/>
  <c r="E437" i="2"/>
  <c r="D437" i="2"/>
  <c r="F276" i="2"/>
  <c r="E71" i="4" s="1"/>
  <c r="E69" i="4" l="1"/>
  <c r="E63" i="1"/>
  <c r="D63" i="1"/>
  <c r="E421" i="2"/>
  <c r="E420" i="2"/>
  <c r="E419" i="2"/>
  <c r="D420" i="2"/>
  <c r="F198" i="2"/>
  <c r="D421" i="2"/>
  <c r="D419" i="2"/>
  <c r="F63" i="1" l="1"/>
  <c r="F264" i="2"/>
  <c r="D62" i="4"/>
  <c r="D61" i="4"/>
  <c r="D60" i="4"/>
  <c r="D125" i="4" s="1"/>
  <c r="C62" i="4"/>
  <c r="C61" i="4"/>
  <c r="C60" i="4"/>
  <c r="F263" i="2"/>
  <c r="F262" i="2"/>
  <c r="F261" i="2"/>
  <c r="E60" i="4" l="1"/>
  <c r="C125" i="4"/>
  <c r="E61" i="4"/>
  <c r="E62" i="4"/>
  <c r="D41" i="4"/>
  <c r="D127" i="4" s="1"/>
  <c r="D40" i="4"/>
  <c r="D126" i="4" s="1"/>
  <c r="C41" i="4"/>
  <c r="C127" i="4" s="1"/>
  <c r="C40" i="4"/>
  <c r="C126" i="4" s="1"/>
  <c r="F146" i="2"/>
  <c r="F145" i="2"/>
  <c r="F30" i="2"/>
  <c r="E107" i="1"/>
  <c r="E64" i="1"/>
  <c r="D64" i="1"/>
  <c r="E417" i="2"/>
  <c r="E109" i="1" s="1"/>
  <c r="E416" i="2"/>
  <c r="E108" i="1" s="1"/>
  <c r="D417" i="2"/>
  <c r="D416" i="2"/>
  <c r="D79" i="4"/>
  <c r="C79" i="4"/>
  <c r="F358" i="2"/>
  <c r="F328" i="2"/>
  <c r="D78" i="4"/>
  <c r="C78" i="4"/>
  <c r="F200" i="2"/>
  <c r="F221" i="2"/>
  <c r="F64" i="1" l="1"/>
  <c r="E41" i="4"/>
  <c r="D128" i="4"/>
  <c r="E40" i="4"/>
  <c r="E110" i="1"/>
  <c r="E418" i="2"/>
  <c r="E79" i="4"/>
  <c r="E78" i="4"/>
  <c r="F265" i="2"/>
  <c r="D43" i="4"/>
  <c r="D42" i="4"/>
  <c r="C43" i="4"/>
  <c r="C42" i="4"/>
  <c r="F149" i="2"/>
  <c r="D95" i="4"/>
  <c r="D99" i="4" s="1"/>
  <c r="D94" i="4"/>
  <c r="D98" i="4" s="1"/>
  <c r="C95" i="4"/>
  <c r="C99" i="4" s="1"/>
  <c r="C94" i="4"/>
  <c r="C98" i="4" s="1"/>
  <c r="F234" i="2"/>
  <c r="F233" i="2"/>
  <c r="D88" i="4"/>
  <c r="D92" i="4" s="1"/>
  <c r="D87" i="4"/>
  <c r="C88" i="4"/>
  <c r="C87" i="4"/>
  <c r="F232" i="2"/>
  <c r="F231" i="2"/>
  <c r="F235" i="2"/>
  <c r="C122" i="4" l="1"/>
  <c r="C92" i="4"/>
  <c r="E92" i="4" s="1"/>
  <c r="C123" i="4"/>
  <c r="E42" i="4"/>
  <c r="E43" i="4"/>
  <c r="C96" i="4"/>
  <c r="D96" i="4"/>
  <c r="E99" i="4"/>
  <c r="E98" i="4"/>
  <c r="E94" i="4"/>
  <c r="E87" i="4"/>
  <c r="D89" i="4"/>
  <c r="D91" i="4"/>
  <c r="C89" i="4"/>
  <c r="C91" i="4"/>
  <c r="E60" i="1"/>
  <c r="F60" i="1" s="1"/>
  <c r="D60" i="1"/>
  <c r="E405" i="2"/>
  <c r="E404" i="2"/>
  <c r="D405" i="2"/>
  <c r="D404" i="2"/>
  <c r="F353" i="2"/>
  <c r="E96" i="4" l="1"/>
  <c r="E406" i="2"/>
  <c r="E91" i="4"/>
  <c r="E89" i="4"/>
  <c r="F256" i="2"/>
  <c r="D77" i="4"/>
  <c r="C77" i="4"/>
  <c r="C110" i="4" s="1"/>
  <c r="F191" i="2"/>
  <c r="F315" i="2"/>
  <c r="E77" i="4" l="1"/>
  <c r="D110" i="4"/>
  <c r="D112" i="4" s="1"/>
  <c r="E425" i="2"/>
  <c r="E424" i="2"/>
  <c r="D425" i="2"/>
  <c r="D424" i="2"/>
  <c r="F266" i="2"/>
  <c r="D45" i="4"/>
  <c r="D131" i="4" s="1"/>
  <c r="D44" i="4"/>
  <c r="D130" i="4" s="1"/>
  <c r="C45" i="4"/>
  <c r="C44" i="4"/>
  <c r="C130" i="4" s="1"/>
  <c r="F153" i="2"/>
  <c r="F152" i="2"/>
  <c r="E413" i="2"/>
  <c r="E412" i="2"/>
  <c r="E411" i="2"/>
  <c r="D413" i="2"/>
  <c r="D412" i="2"/>
  <c r="D411" i="2"/>
  <c r="D25" i="4"/>
  <c r="D24" i="4"/>
  <c r="D23" i="4"/>
  <c r="C25" i="4"/>
  <c r="C24" i="4"/>
  <c r="C23" i="4"/>
  <c r="F322" i="2"/>
  <c r="F323" i="2"/>
  <c r="F321" i="2"/>
  <c r="D59" i="4"/>
  <c r="D58" i="4"/>
  <c r="D57" i="4"/>
  <c r="C59" i="4"/>
  <c r="C58" i="4"/>
  <c r="C57" i="4"/>
  <c r="F260" i="2"/>
  <c r="F259" i="2"/>
  <c r="F258" i="2"/>
  <c r="F257" i="2"/>
  <c r="D132" i="4" l="1"/>
  <c r="E23" i="4"/>
  <c r="E45" i="4"/>
  <c r="C131" i="4"/>
  <c r="D32" i="1" s="1"/>
  <c r="E44" i="4"/>
  <c r="D117" i="4"/>
  <c r="E58" i="4"/>
  <c r="C117" i="4"/>
  <c r="D18" i="1" s="1"/>
  <c r="E24" i="4"/>
  <c r="E25" i="4"/>
  <c r="E59" i="4"/>
  <c r="E57" i="4"/>
  <c r="D39" i="4"/>
  <c r="D119" i="4" s="1"/>
  <c r="D38" i="4"/>
  <c r="D118" i="4" s="1"/>
  <c r="C39" i="4"/>
  <c r="C119" i="4" s="1"/>
  <c r="D20" i="1" s="1"/>
  <c r="C38" i="4"/>
  <c r="C118" i="4" s="1"/>
  <c r="F142" i="2"/>
  <c r="F141" i="2"/>
  <c r="E66" i="1"/>
  <c r="D66" i="1"/>
  <c r="E429" i="2"/>
  <c r="E428" i="2"/>
  <c r="E116" i="1" s="1"/>
  <c r="E427" i="2"/>
  <c r="E115" i="1" s="1"/>
  <c r="D429" i="2"/>
  <c r="D428" i="2"/>
  <c r="D427" i="2"/>
  <c r="D115" i="1" s="1"/>
  <c r="D80" i="4"/>
  <c r="C80" i="4"/>
  <c r="F360" i="2"/>
  <c r="F361" i="2"/>
  <c r="D65" i="4"/>
  <c r="D64" i="4"/>
  <c r="D63" i="4"/>
  <c r="D133" i="4" s="1"/>
  <c r="C65" i="4"/>
  <c r="C64" i="4"/>
  <c r="C63" i="4"/>
  <c r="C133" i="4" s="1"/>
  <c r="D34" i="1" s="1"/>
  <c r="F269" i="2"/>
  <c r="F268" i="2"/>
  <c r="F267" i="2"/>
  <c r="D47" i="4"/>
  <c r="D46" i="4"/>
  <c r="C47" i="4"/>
  <c r="C46" i="4"/>
  <c r="F158" i="2"/>
  <c r="F157" i="2"/>
  <c r="F156" i="2"/>
  <c r="E124" i="1"/>
  <c r="E123" i="1"/>
  <c r="D124" i="1"/>
  <c r="D123" i="1"/>
  <c r="E112" i="1"/>
  <c r="E111" i="1"/>
  <c r="D112" i="1"/>
  <c r="D111" i="1"/>
  <c r="D108" i="1"/>
  <c r="D107" i="1"/>
  <c r="E104" i="1"/>
  <c r="E103" i="1"/>
  <c r="D104" i="1"/>
  <c r="D103" i="1"/>
  <c r="E100" i="1"/>
  <c r="E99" i="1"/>
  <c r="D100" i="1"/>
  <c r="D99" i="1"/>
  <c r="E95" i="1"/>
  <c r="D95" i="1"/>
  <c r="E91" i="1"/>
  <c r="D91" i="1"/>
  <c r="E87" i="1"/>
  <c r="D87" i="1"/>
  <c r="E44" i="1"/>
  <c r="E42" i="1"/>
  <c r="D44" i="1"/>
  <c r="D43" i="1"/>
  <c r="D42" i="1"/>
  <c r="E32" i="1"/>
  <c r="E30" i="1"/>
  <c r="D31" i="1"/>
  <c r="D30" i="1"/>
  <c r="E28" i="1"/>
  <c r="E26" i="1"/>
  <c r="D28" i="1"/>
  <c r="D27" i="1"/>
  <c r="D26" i="1"/>
  <c r="E24" i="1"/>
  <c r="E22" i="1"/>
  <c r="D24" i="1"/>
  <c r="D23" i="1"/>
  <c r="D22" i="1"/>
  <c r="E14" i="1"/>
  <c r="E10" i="1"/>
  <c r="D10" i="1"/>
  <c r="D14" i="1"/>
  <c r="E6" i="1"/>
  <c r="D6" i="1"/>
  <c r="E127" i="4"/>
  <c r="E125" i="4"/>
  <c r="E123" i="4"/>
  <c r="C144" i="4"/>
  <c r="C128" i="4"/>
  <c r="C124" i="4"/>
  <c r="E433" i="2"/>
  <c r="E121" i="1" s="1"/>
  <c r="D433" i="2"/>
  <c r="E431" i="2"/>
  <c r="D431" i="2"/>
  <c r="F424" i="2"/>
  <c r="F420" i="2"/>
  <c r="F419" i="2"/>
  <c r="F411" i="2"/>
  <c r="F416" i="2"/>
  <c r="F412" i="2"/>
  <c r="D81" i="4"/>
  <c r="C81" i="4"/>
  <c r="F162" i="2"/>
  <c r="D68" i="4"/>
  <c r="D67" i="4"/>
  <c r="D66" i="4"/>
  <c r="C68" i="4"/>
  <c r="C67" i="4"/>
  <c r="C66" i="4"/>
  <c r="D49" i="4"/>
  <c r="D122" i="4" s="1"/>
  <c r="D124" i="4" s="1"/>
  <c r="D48" i="4"/>
  <c r="C49" i="4"/>
  <c r="C48" i="4"/>
  <c r="F273" i="2"/>
  <c r="E68" i="4" s="1"/>
  <c r="F272" i="2"/>
  <c r="E67" i="4" s="1"/>
  <c r="F271" i="2"/>
  <c r="F161" i="2"/>
  <c r="F160" i="2"/>
  <c r="F66" i="1" l="1"/>
  <c r="C74" i="4"/>
  <c r="D75" i="4"/>
  <c r="D134" i="4"/>
  <c r="E35" i="1" s="1"/>
  <c r="D74" i="4"/>
  <c r="E124" i="4"/>
  <c r="C75" i="4"/>
  <c r="C72" i="4"/>
  <c r="C73" i="4"/>
  <c r="D137" i="4"/>
  <c r="D72" i="4"/>
  <c r="D73" i="4"/>
  <c r="D135" i="4"/>
  <c r="E18" i="1"/>
  <c r="F18" i="1" s="1"/>
  <c r="C82" i="4"/>
  <c r="C84" i="4"/>
  <c r="D82" i="4"/>
  <c r="D84" i="4"/>
  <c r="E131" i="4"/>
  <c r="C132" i="4"/>
  <c r="E132" i="4" s="1"/>
  <c r="F428" i="2"/>
  <c r="E117" i="4"/>
  <c r="F431" i="2"/>
  <c r="F427" i="2"/>
  <c r="D116" i="1"/>
  <c r="F116" i="1" s="1"/>
  <c r="E20" i="1"/>
  <c r="F20" i="1" s="1"/>
  <c r="E119" i="4"/>
  <c r="D19" i="1"/>
  <c r="D21" i="1" s="1"/>
  <c r="C120" i="4"/>
  <c r="E47" i="4"/>
  <c r="E126" i="4"/>
  <c r="C137" i="4"/>
  <c r="D38" i="1" s="1"/>
  <c r="E48" i="4"/>
  <c r="E38" i="4"/>
  <c r="E39" i="4"/>
  <c r="E46" i="4"/>
  <c r="E49" i="4"/>
  <c r="C135" i="4"/>
  <c r="D36" i="1" s="1"/>
  <c r="E133" i="4"/>
  <c r="C134" i="4"/>
  <c r="E34" i="1"/>
  <c r="F34" i="1" s="1"/>
  <c r="E80" i="4"/>
  <c r="E434" i="2"/>
  <c r="E64" i="4"/>
  <c r="E65" i="4"/>
  <c r="E63" i="4"/>
  <c r="F432" i="2"/>
  <c r="F115" i="1"/>
  <c r="E31" i="1"/>
  <c r="F31" i="1" s="1"/>
  <c r="F108" i="1"/>
  <c r="E27" i="1"/>
  <c r="E29" i="1" s="1"/>
  <c r="F112" i="1"/>
  <c r="F103" i="1"/>
  <c r="F104" i="1"/>
  <c r="D45" i="1"/>
  <c r="F99" i="1"/>
  <c r="D33" i="1"/>
  <c r="F32" i="1"/>
  <c r="D29" i="1"/>
  <c r="F28" i="1"/>
  <c r="F22" i="1"/>
  <c r="D25" i="1"/>
  <c r="F24" i="1"/>
  <c r="E122" i="4"/>
  <c r="E130" i="4"/>
  <c r="D434" i="2"/>
  <c r="E81" i="4"/>
  <c r="E66" i="4"/>
  <c r="E441" i="2"/>
  <c r="E440" i="2"/>
  <c r="E439" i="2"/>
  <c r="E447" i="2" s="1"/>
  <c r="E70" i="4"/>
  <c r="D51" i="4"/>
  <c r="D50" i="4"/>
  <c r="C51" i="4"/>
  <c r="C50" i="4"/>
  <c r="F168" i="2"/>
  <c r="F167" i="2"/>
  <c r="D136" i="4" l="1"/>
  <c r="E137" i="4"/>
  <c r="D119" i="1"/>
  <c r="E75" i="4"/>
  <c r="E23" i="1"/>
  <c r="E25" i="1" s="1"/>
  <c r="E128" i="4"/>
  <c r="E51" i="4"/>
  <c r="E50" i="4"/>
  <c r="E84" i="4"/>
  <c r="C136" i="4"/>
  <c r="D35" i="1"/>
  <c r="E135" i="4"/>
  <c r="E36" i="1"/>
  <c r="F36" i="1" s="1"/>
  <c r="E74" i="4"/>
  <c r="E442" i="2"/>
  <c r="E38" i="1"/>
  <c r="F38" i="1" s="1"/>
  <c r="E119" i="1"/>
  <c r="E72" i="4"/>
  <c r="F27" i="1"/>
  <c r="E33" i="1"/>
  <c r="E73" i="4"/>
  <c r="E409" i="2"/>
  <c r="E97" i="1" s="1"/>
  <c r="E408" i="2"/>
  <c r="D409" i="2"/>
  <c r="D97" i="1" s="1"/>
  <c r="D408" i="2"/>
  <c r="D37" i="4"/>
  <c r="D36" i="4"/>
  <c r="C37" i="4"/>
  <c r="C36" i="4"/>
  <c r="A36" i="4"/>
  <c r="F139" i="2"/>
  <c r="F138" i="2"/>
  <c r="F119" i="1" l="1"/>
  <c r="F23" i="1"/>
  <c r="E37" i="4"/>
  <c r="E36" i="4"/>
  <c r="F35" i="1"/>
  <c r="D37" i="1"/>
  <c r="F97" i="1"/>
  <c r="E96" i="1"/>
  <c r="E98" i="1" s="1"/>
  <c r="E410" i="2"/>
  <c r="D96" i="1"/>
  <c r="D98" i="1" s="1"/>
  <c r="D410" i="2"/>
  <c r="E401" i="2"/>
  <c r="E400" i="2"/>
  <c r="E448" i="2" s="1"/>
  <c r="D401" i="2"/>
  <c r="D449" i="2" s="1"/>
  <c r="D35" i="4"/>
  <c r="D55" i="4" s="1"/>
  <c r="D34" i="4"/>
  <c r="D400" i="2"/>
  <c r="D448" i="2" s="1"/>
  <c r="F284" i="2"/>
  <c r="F281" i="2"/>
  <c r="F255" i="2"/>
  <c r="C35" i="4"/>
  <c r="C55" i="4" s="1"/>
  <c r="C34" i="4"/>
  <c r="F135" i="2"/>
  <c r="F134" i="2"/>
  <c r="E89" i="1" l="1"/>
  <c r="E449" i="2"/>
  <c r="C52" i="4"/>
  <c r="C54" i="4"/>
  <c r="D54" i="4"/>
  <c r="D52" i="4"/>
  <c r="D402" i="2"/>
  <c r="E88" i="1"/>
  <c r="E402" i="2"/>
  <c r="F400" i="2"/>
  <c r="D106" i="4"/>
  <c r="C106" i="4"/>
  <c r="C107" i="4"/>
  <c r="E55" i="4"/>
  <c r="D107" i="4"/>
  <c r="E19" i="1"/>
  <c r="E34" i="4"/>
  <c r="D142" i="4" l="1"/>
  <c r="D144" i="4" s="1"/>
  <c r="E52" i="4"/>
  <c r="E54" i="4"/>
  <c r="C108" i="4"/>
  <c r="E21" i="1"/>
  <c r="F19" i="1"/>
  <c r="E106" i="4"/>
  <c r="E118" i="4"/>
  <c r="D120" i="4"/>
  <c r="E120" i="4" s="1"/>
  <c r="D108" i="4"/>
  <c r="E43" i="1"/>
  <c r="E107" i="4"/>
  <c r="F286" i="2"/>
  <c r="E397" i="2"/>
  <c r="E396" i="2"/>
  <c r="D397" i="2"/>
  <c r="E393" i="2"/>
  <c r="E392" i="2"/>
  <c r="E382" i="2"/>
  <c r="E381" i="2"/>
  <c r="D382" i="2"/>
  <c r="E295" i="2"/>
  <c r="E294" i="2"/>
  <c r="E293" i="2"/>
  <c r="E292" i="2"/>
  <c r="D292" i="2"/>
  <c r="D294" i="2"/>
  <c r="D293" i="2"/>
  <c r="D132" i="2"/>
  <c r="E77" i="2"/>
  <c r="E129" i="1"/>
  <c r="E128" i="1"/>
  <c r="F395" i="2"/>
  <c r="E398" i="2" l="1"/>
  <c r="D446" i="2"/>
  <c r="E105" i="1"/>
  <c r="E422" i="2"/>
  <c r="E127" i="1"/>
  <c r="E130" i="1" s="1"/>
  <c r="E108" i="4"/>
  <c r="E45" i="1"/>
  <c r="F293" i="2"/>
  <c r="F443" i="2"/>
  <c r="D127" i="1"/>
  <c r="E106" i="1" l="1"/>
  <c r="F127" i="1"/>
  <c r="D8" i="4"/>
  <c r="D151" i="4" s="1"/>
  <c r="D7" i="4"/>
  <c r="D150" i="4" s="1"/>
  <c r="D15" i="4"/>
  <c r="D139" i="4" s="1"/>
  <c r="D14" i="4"/>
  <c r="D138" i="4" s="1"/>
  <c r="C15" i="4"/>
  <c r="C139" i="4" s="1"/>
  <c r="D40" i="1" s="1"/>
  <c r="C14" i="4"/>
  <c r="F206" i="2"/>
  <c r="F205" i="2"/>
  <c r="D140" i="4" l="1"/>
  <c r="D152" i="4"/>
  <c r="D406" i="2"/>
  <c r="C138" i="4"/>
  <c r="D120" i="1" s="1"/>
  <c r="C16" i="4"/>
  <c r="E39" i="1"/>
  <c r="E120" i="1"/>
  <c r="E122" i="1" s="1"/>
  <c r="E40" i="1"/>
  <c r="E139" i="4"/>
  <c r="E8" i="4"/>
  <c r="C9" i="4"/>
  <c r="C10" i="4"/>
  <c r="D9" i="4"/>
  <c r="D10" i="4"/>
  <c r="D18" i="4"/>
  <c r="D16" i="4"/>
  <c r="D47" i="1"/>
  <c r="C11" i="4"/>
  <c r="D11" i="4"/>
  <c r="C19" i="4"/>
  <c r="C18" i="4"/>
  <c r="D19" i="4"/>
  <c r="D48" i="1"/>
  <c r="C12" i="4"/>
  <c r="D12" i="4"/>
  <c r="E6" i="4"/>
  <c r="E7" i="4"/>
  <c r="C140" i="4" l="1"/>
  <c r="E140" i="4" s="1"/>
  <c r="D39" i="1"/>
  <c r="D41" i="1" s="1"/>
  <c r="E138" i="4"/>
  <c r="D438" i="2"/>
  <c r="D125" i="1"/>
  <c r="D126" i="1" s="1"/>
  <c r="E125" i="1"/>
  <c r="E438" i="2"/>
  <c r="E149" i="4"/>
  <c r="E48" i="1"/>
  <c r="E151" i="4"/>
  <c r="E47" i="1"/>
  <c r="F47" i="1" s="1"/>
  <c r="E150" i="4"/>
  <c r="E41" i="1"/>
  <c r="C152" i="4"/>
  <c r="D46" i="1"/>
  <c r="E46" i="1"/>
  <c r="E10" i="4"/>
  <c r="D28" i="4"/>
  <c r="D147" i="4" s="1"/>
  <c r="D27" i="4"/>
  <c r="D26" i="4"/>
  <c r="D30" i="4" s="1"/>
  <c r="C28" i="4"/>
  <c r="C147" i="4" s="1"/>
  <c r="D52" i="1" s="1"/>
  <c r="C27" i="4"/>
  <c r="C26" i="4"/>
  <c r="C30" i="4" s="1"/>
  <c r="C101" i="4" s="1"/>
  <c r="E132" i="1"/>
  <c r="D132" i="1"/>
  <c r="D439" i="2"/>
  <c r="D447" i="2" s="1"/>
  <c r="D146" i="4" l="1"/>
  <c r="E51" i="1" s="1"/>
  <c r="D101" i="4"/>
  <c r="D145" i="4"/>
  <c r="D131" i="1"/>
  <c r="D135" i="1" s="1"/>
  <c r="D442" i="2"/>
  <c r="E126" i="1"/>
  <c r="F125" i="1"/>
  <c r="D49" i="1"/>
  <c r="E49" i="1"/>
  <c r="C146" i="4"/>
  <c r="F46" i="1"/>
  <c r="C145" i="4"/>
  <c r="E26" i="4"/>
  <c r="F439" i="2"/>
  <c r="E133" i="1"/>
  <c r="E131" i="1"/>
  <c r="E135" i="1" s="1"/>
  <c r="D148" i="4" l="1"/>
  <c r="D153" i="4"/>
  <c r="C153" i="4"/>
  <c r="D50" i="1"/>
  <c r="D54" i="1" s="1"/>
  <c r="E146" i="4"/>
  <c r="D51" i="1"/>
  <c r="E50" i="1"/>
  <c r="E54" i="1" s="1"/>
  <c r="E147" i="4"/>
  <c r="E52" i="1"/>
  <c r="F49" i="1"/>
  <c r="E145" i="4"/>
  <c r="C148" i="4"/>
  <c r="E101" i="4"/>
  <c r="E134" i="1"/>
  <c r="F131" i="1"/>
  <c r="E62" i="1"/>
  <c r="D62" i="1"/>
  <c r="F194" i="2"/>
  <c r="F62" i="1" l="1"/>
  <c r="D53" i="1"/>
  <c r="E153" i="4"/>
  <c r="E53" i="1"/>
  <c r="F50" i="1"/>
  <c r="D101" i="1"/>
  <c r="D102" i="1" s="1"/>
  <c r="D414" i="2"/>
  <c r="D113" i="1"/>
  <c r="D114" i="1" s="1"/>
  <c r="D426" i="2"/>
  <c r="E101" i="1"/>
  <c r="E414" i="2"/>
  <c r="E113" i="1"/>
  <c r="E426" i="2"/>
  <c r="F54" i="1"/>
  <c r="F135" i="1"/>
  <c r="D418" i="2" l="1"/>
  <c r="D109" i="1"/>
  <c r="D110" i="1" s="1"/>
  <c r="E114" i="1"/>
  <c r="F113" i="1"/>
  <c r="F101" i="1"/>
  <c r="E102" i="1"/>
  <c r="E430" i="2"/>
  <c r="E117" i="1"/>
  <c r="E118" i="1" s="1"/>
  <c r="D117" i="1"/>
  <c r="D430" i="2"/>
  <c r="F352" i="2"/>
  <c r="F109" i="1" l="1"/>
  <c r="F117" i="1"/>
  <c r="D118" i="1"/>
  <c r="D347" i="2"/>
  <c r="F447" i="2"/>
  <c r="F345" i="2"/>
  <c r="F344" i="2"/>
  <c r="D77" i="2"/>
  <c r="D76" i="2"/>
  <c r="F74" i="2"/>
  <c r="F73" i="2"/>
  <c r="D87" i="2"/>
  <c r="F380" i="2"/>
  <c r="F366" i="2"/>
  <c r="F390" i="2"/>
  <c r="D131" i="2"/>
  <c r="F348" i="2" l="1"/>
  <c r="D393" i="2"/>
  <c r="D392" i="2"/>
  <c r="F66" i="2"/>
  <c r="F365" i="2"/>
  <c r="F379" i="2"/>
  <c r="F129" i="2"/>
  <c r="F61" i="2"/>
  <c r="F364" i="2" l="1"/>
  <c r="F389" i="2"/>
  <c r="F388" i="2"/>
  <c r="F387" i="2"/>
  <c r="F338" i="2"/>
  <c r="F59" i="2"/>
  <c r="F109" i="2" l="1"/>
  <c r="F363" i="2" l="1"/>
  <c r="F362" i="2"/>
  <c r="F378" i="2" l="1"/>
  <c r="F377" i="2"/>
  <c r="F376" i="2"/>
  <c r="F375" i="2"/>
  <c r="F374" i="2"/>
  <c r="F373" i="2"/>
  <c r="F357" i="2"/>
  <c r="F37" i="2"/>
  <c r="F77" i="2" l="1"/>
  <c r="F356" i="2"/>
  <c r="F355" i="2"/>
  <c r="F385" i="2"/>
  <c r="F386" i="2"/>
  <c r="F372" i="2" l="1"/>
  <c r="F354" i="2"/>
  <c r="F384" i="2"/>
  <c r="F164" i="2" l="1"/>
  <c r="D396" i="2"/>
  <c r="D381" i="2"/>
  <c r="D308" i="2"/>
  <c r="D252" i="2"/>
  <c r="D226" i="2"/>
  <c r="D188" i="2"/>
  <c r="D187" i="2"/>
  <c r="D118" i="2"/>
  <c r="D88" i="2"/>
  <c r="D240" i="2"/>
  <c r="F130" i="2"/>
  <c r="D129" i="1"/>
  <c r="D92" i="1"/>
  <c r="D22" i="4"/>
  <c r="D32" i="4" s="1"/>
  <c r="D21" i="4"/>
  <c r="C22" i="4"/>
  <c r="C32" i="4" s="1"/>
  <c r="C21" i="4"/>
  <c r="F287" i="2"/>
  <c r="B85" i="1"/>
  <c r="B135" i="1" s="1"/>
  <c r="D93" i="1"/>
  <c r="D128" i="1"/>
  <c r="F28" i="2"/>
  <c r="D133" i="1"/>
  <c r="D134" i="1" s="1"/>
  <c r="E93" i="1"/>
  <c r="E92" i="1"/>
  <c r="F316" i="2"/>
  <c r="F140" i="2"/>
  <c r="F317" i="2"/>
  <c r="F270" i="2"/>
  <c r="F24" i="2"/>
  <c r="F113" i="2"/>
  <c r="F19" i="2"/>
  <c r="F95" i="2"/>
  <c r="F224" i="2"/>
  <c r="F325" i="2"/>
  <c r="F163" i="2"/>
  <c r="F332" i="2"/>
  <c r="F102" i="2"/>
  <c r="F105" i="2"/>
  <c r="F314" i="2"/>
  <c r="F289" i="2"/>
  <c r="F169" i="2"/>
  <c r="F159" i="2"/>
  <c r="F147" i="2"/>
  <c r="F137" i="2"/>
  <c r="F114" i="2"/>
  <c r="F340" i="2"/>
  <c r="F212" i="2"/>
  <c r="F211" i="2"/>
  <c r="F128" i="2"/>
  <c r="F67" i="2"/>
  <c r="F65" i="2"/>
  <c r="F64" i="2"/>
  <c r="F63" i="2"/>
  <c r="F62" i="2"/>
  <c r="F60" i="2"/>
  <c r="F58" i="2"/>
  <c r="F339" i="2"/>
  <c r="F110" i="2"/>
  <c r="F57" i="2"/>
  <c r="F56" i="2"/>
  <c r="F54" i="2"/>
  <c r="F337" i="2"/>
  <c r="F107" i="2"/>
  <c r="F53" i="2"/>
  <c r="F52" i="2"/>
  <c r="F51" i="2"/>
  <c r="F50" i="2"/>
  <c r="F48" i="2"/>
  <c r="F334" i="2"/>
  <c r="F47" i="2"/>
  <c r="F333" i="2"/>
  <c r="F204" i="2"/>
  <c r="F46" i="2"/>
  <c r="F45" i="2"/>
  <c r="F44" i="2"/>
  <c r="F41" i="2"/>
  <c r="F155" i="2"/>
  <c r="F103" i="2"/>
  <c r="F101" i="2"/>
  <c r="F40" i="2"/>
  <c r="F39" i="2"/>
  <c r="F31" i="2"/>
  <c r="F327" i="2"/>
  <c r="F199" i="2"/>
  <c r="F29" i="2"/>
  <c r="F27" i="2"/>
  <c r="F25" i="2"/>
  <c r="F196" i="2"/>
  <c r="F144" i="2"/>
  <c r="F22" i="2"/>
  <c r="F21" i="2"/>
  <c r="F18" i="2"/>
  <c r="F17" i="2"/>
  <c r="F319" i="2"/>
  <c r="F15" i="2"/>
  <c r="F14" i="2"/>
  <c r="F192" i="2"/>
  <c r="F75" i="2"/>
  <c r="F346" i="2"/>
  <c r="F343" i="2"/>
  <c r="F342" i="2"/>
  <c r="F170" i="2"/>
  <c r="F117" i="2"/>
  <c r="F116" i="2"/>
  <c r="F72" i="2"/>
  <c r="F71" i="2"/>
  <c r="F70" i="2"/>
  <c r="F69" i="2"/>
  <c r="F201" i="2"/>
  <c r="F313" i="2"/>
  <c r="F12" i="2"/>
  <c r="F11" i="2"/>
  <c r="F9" i="2"/>
  <c r="F213" i="2"/>
  <c r="F210" i="2"/>
  <c r="F203" i="2"/>
  <c r="F202" i="2"/>
  <c r="F193" i="2"/>
  <c r="F190" i="2"/>
  <c r="F312" i="2"/>
  <c r="F10" i="2"/>
  <c r="F8" i="2"/>
  <c r="F7" i="2"/>
  <c r="F248" i="2"/>
  <c r="F330" i="2"/>
  <c r="F186" i="2"/>
  <c r="F185" i="2"/>
  <c r="F184" i="2"/>
  <c r="F183" i="2"/>
  <c r="F182" i="2"/>
  <c r="F181" i="2"/>
  <c r="F180" i="2"/>
  <c r="F179" i="2"/>
  <c r="F178" i="2"/>
  <c r="F177" i="2"/>
  <c r="F151" i="2"/>
  <c r="F99" i="2"/>
  <c r="F98" i="2"/>
  <c r="F36" i="2"/>
  <c r="F34" i="2"/>
  <c r="F86" i="2"/>
  <c r="F85" i="2"/>
  <c r="F84" i="2"/>
  <c r="F83" i="2"/>
  <c r="F82" i="2"/>
  <c r="F81" i="2"/>
  <c r="F80" i="2"/>
  <c r="F79" i="2"/>
  <c r="F33" i="2"/>
  <c r="F35" i="2"/>
  <c r="F148" i="2"/>
  <c r="F341" i="2"/>
  <c r="F326" i="2"/>
  <c r="F318" i="2"/>
  <c r="F20" i="2"/>
  <c r="F371" i="2"/>
  <c r="F307" i="2"/>
  <c r="F306" i="2"/>
  <c r="F305" i="2"/>
  <c r="F304" i="2"/>
  <c r="F303" i="2"/>
  <c r="F302" i="2"/>
  <c r="F301" i="2"/>
  <c r="F300" i="2"/>
  <c r="F299" i="2"/>
  <c r="F298" i="2"/>
  <c r="F297" i="2"/>
  <c r="F290" i="2"/>
  <c r="F251" i="2"/>
  <c r="F250" i="2"/>
  <c r="F249" i="2"/>
  <c r="F247" i="2"/>
  <c r="F244" i="2"/>
  <c r="F237" i="2"/>
  <c r="F230" i="2"/>
  <c r="F225" i="2"/>
  <c r="F223" i="2"/>
  <c r="F222" i="2"/>
  <c r="F220" i="2"/>
  <c r="F219" i="2"/>
  <c r="F166" i="2"/>
  <c r="F143" i="2"/>
  <c r="F127" i="2"/>
  <c r="F126" i="2"/>
  <c r="F124" i="2"/>
  <c r="F123" i="2"/>
  <c r="F122" i="2"/>
  <c r="F121" i="2"/>
  <c r="F115" i="2"/>
  <c r="F111" i="2"/>
  <c r="F108" i="2"/>
  <c r="F106" i="2"/>
  <c r="F104" i="2"/>
  <c r="F100" i="2"/>
  <c r="F97" i="2"/>
  <c r="F94" i="2"/>
  <c r="F93" i="2"/>
  <c r="F92" i="2"/>
  <c r="F91" i="2"/>
  <c r="F90" i="2"/>
  <c r="F68" i="2"/>
  <c r="F55" i="2"/>
  <c r="F49" i="2"/>
  <c r="F43" i="2"/>
  <c r="F38" i="2"/>
  <c r="F32" i="2"/>
  <c r="F26" i="2"/>
  <c r="F16" i="2"/>
  <c r="F13" i="2"/>
  <c r="F6" i="2"/>
  <c r="F335" i="2"/>
  <c r="F239" i="2"/>
  <c r="F154" i="2"/>
  <c r="F136" i="2"/>
  <c r="F195" i="2"/>
  <c r="F329" i="2"/>
  <c r="F441" i="2"/>
  <c r="F197" i="2"/>
  <c r="D367" i="2"/>
  <c r="D215" i="2"/>
  <c r="D121" i="1"/>
  <c r="D122" i="1" s="1"/>
  <c r="F324" i="2"/>
  <c r="F132" i="2"/>
  <c r="F331" i="2"/>
  <c r="F311" i="2"/>
  <c r="F207" i="2"/>
  <c r="F165" i="2"/>
  <c r="D398" i="2" l="1"/>
  <c r="D114" i="4"/>
  <c r="D154" i="4" s="1"/>
  <c r="D31" i="4"/>
  <c r="D102" i="4" s="1"/>
  <c r="D29" i="4"/>
  <c r="D100" i="4" s="1"/>
  <c r="C114" i="4"/>
  <c r="C29" i="4"/>
  <c r="C100" i="4" s="1"/>
  <c r="C31" i="4"/>
  <c r="C102" i="4" s="1"/>
  <c r="C115" i="4"/>
  <c r="C116" i="4" s="1"/>
  <c r="C103" i="4"/>
  <c r="D115" i="4"/>
  <c r="D103" i="4"/>
  <c r="E94" i="1"/>
  <c r="D94" i="1"/>
  <c r="D130" i="1"/>
  <c r="E22" i="4"/>
  <c r="E21" i="4"/>
  <c r="F119" i="2"/>
  <c r="F253" i="2"/>
  <c r="F217" i="2"/>
  <c r="F397" i="2"/>
  <c r="F433" i="2"/>
  <c r="F382" i="2"/>
  <c r="D7" i="1"/>
  <c r="D8" i="1"/>
  <c r="E7" i="1"/>
  <c r="F228" i="2"/>
  <c r="F88" i="2"/>
  <c r="D81" i="1"/>
  <c r="E81" i="1"/>
  <c r="D76" i="1"/>
  <c r="F396" i="2"/>
  <c r="F309" i="2"/>
  <c r="F369" i="2"/>
  <c r="F226" i="2"/>
  <c r="D80" i="1"/>
  <c r="E28" i="4"/>
  <c r="E15" i="4"/>
  <c r="F131" i="2"/>
  <c r="F413" i="2"/>
  <c r="F414" i="2"/>
  <c r="F295" i="2"/>
  <c r="F429" i="2"/>
  <c r="F240" i="2"/>
  <c r="F404" i="2"/>
  <c r="E79" i="1"/>
  <c r="F349" i="2"/>
  <c r="F188" i="2"/>
  <c r="F409" i="2"/>
  <c r="F118" i="2"/>
  <c r="F292" i="2"/>
  <c r="F350" i="2"/>
  <c r="F308" i="2"/>
  <c r="F252" i="2"/>
  <c r="F440" i="2"/>
  <c r="F408" i="2"/>
  <c r="D78" i="1"/>
  <c r="F76" i="2"/>
  <c r="F347" i="2"/>
  <c r="F171" i="2"/>
  <c r="F87" i="2"/>
  <c r="F128" i="1"/>
  <c r="E71" i="1"/>
  <c r="D84" i="1"/>
  <c r="E27" i="4"/>
  <c r="D83" i="1"/>
  <c r="E14" i="4"/>
  <c r="F367" i="2"/>
  <c r="F187" i="2"/>
  <c r="F294" i="2"/>
  <c r="F381" i="2"/>
  <c r="E90" i="1"/>
  <c r="F100" i="1"/>
  <c r="D88" i="1"/>
  <c r="D136" i="1" s="1"/>
  <c r="F120" i="1"/>
  <c r="D71" i="1"/>
  <c r="F444" i="2"/>
  <c r="F393" i="2"/>
  <c r="F392" i="2"/>
  <c r="F425" i="2"/>
  <c r="F401" i="2"/>
  <c r="F242" i="2"/>
  <c r="F132" i="1"/>
  <c r="F417" i="2"/>
  <c r="F437" i="2"/>
  <c r="F92" i="1"/>
  <c r="F405" i="2"/>
  <c r="D89" i="1"/>
  <c r="F215" i="2"/>
  <c r="F216" i="2"/>
  <c r="F173" i="2"/>
  <c r="F96" i="1"/>
  <c r="F445" i="2"/>
  <c r="F93" i="1"/>
  <c r="F121" i="1"/>
  <c r="F129" i="1"/>
  <c r="E15" i="1" l="1"/>
  <c r="E114" i="4"/>
  <c r="D16" i="1"/>
  <c r="D75" i="1" s="1"/>
  <c r="E115" i="4"/>
  <c r="D155" i="4"/>
  <c r="E16" i="1"/>
  <c r="E17" i="1" s="1"/>
  <c r="D116" i="4"/>
  <c r="D156" i="4" s="1"/>
  <c r="D422" i="2"/>
  <c r="F422" i="2" s="1"/>
  <c r="D105" i="1"/>
  <c r="D137" i="1" s="1"/>
  <c r="F421" i="2"/>
  <c r="E12" i="1"/>
  <c r="E110" i="4"/>
  <c r="E11" i="1"/>
  <c r="E55" i="1" s="1"/>
  <c r="D11" i="1"/>
  <c r="C154" i="4"/>
  <c r="D12" i="1"/>
  <c r="D74" i="1" s="1"/>
  <c r="C155" i="4"/>
  <c r="E32" i="4"/>
  <c r="E29" i="4"/>
  <c r="F89" i="1"/>
  <c r="D90" i="1"/>
  <c r="F90" i="1" s="1"/>
  <c r="F88" i="1"/>
  <c r="D9" i="1"/>
  <c r="F7" i="1"/>
  <c r="E31" i="4"/>
  <c r="C112" i="4"/>
  <c r="D450" i="2"/>
  <c r="E450" i="2"/>
  <c r="F426" i="2"/>
  <c r="E84" i="1"/>
  <c r="F84" i="1" s="1"/>
  <c r="F406" i="2"/>
  <c r="F430" i="2"/>
  <c r="F133" i="1"/>
  <c r="F410" i="2"/>
  <c r="F442" i="2"/>
  <c r="E16" i="4"/>
  <c r="F40" i="1"/>
  <c r="F52" i="1"/>
  <c r="E82" i="1"/>
  <c r="F118" i="1"/>
  <c r="E9" i="4"/>
  <c r="F446" i="2"/>
  <c r="F438" i="2"/>
  <c r="F98" i="1"/>
  <c r="F39" i="1"/>
  <c r="E11" i="4"/>
  <c r="E12" i="4"/>
  <c r="F126" i="1"/>
  <c r="F81" i="1"/>
  <c r="F434" i="2"/>
  <c r="E82" i="4"/>
  <c r="F418" i="2"/>
  <c r="F114" i="1"/>
  <c r="F122" i="1"/>
  <c r="E136" i="1"/>
  <c r="F130" i="1"/>
  <c r="E18" i="4"/>
  <c r="F448" i="2"/>
  <c r="D15" i="1"/>
  <c r="F398" i="2"/>
  <c r="F402" i="2"/>
  <c r="E83" i="1"/>
  <c r="F83" i="1" s="1"/>
  <c r="E77" i="1"/>
  <c r="F134" i="1"/>
  <c r="E8" i="1"/>
  <c r="F71" i="1"/>
  <c r="E76" i="1"/>
  <c r="F76" i="1" s="1"/>
  <c r="E19" i="4"/>
  <c r="F94" i="1"/>
  <c r="F110" i="1"/>
  <c r="D73" i="1"/>
  <c r="F449" i="2"/>
  <c r="F102" i="1"/>
  <c r="E137" i="1"/>
  <c r="D17" i="1" l="1"/>
  <c r="E75" i="1"/>
  <c r="E116" i="4"/>
  <c r="F16" i="1"/>
  <c r="E56" i="1"/>
  <c r="D106" i="1"/>
  <c r="F106" i="1" s="1"/>
  <c r="F105" i="1"/>
  <c r="D77" i="1"/>
  <c r="F77" i="1" s="1"/>
  <c r="D56" i="1"/>
  <c r="F15" i="1"/>
  <c r="D55" i="1"/>
  <c r="E9" i="1"/>
  <c r="F8" i="1"/>
  <c r="E13" i="1"/>
  <c r="F75" i="1"/>
  <c r="F11" i="1"/>
  <c r="D13" i="1"/>
  <c r="E112" i="4"/>
  <c r="E134" i="4"/>
  <c r="E136" i="4"/>
  <c r="E74" i="1"/>
  <c r="F74" i="1" s="1"/>
  <c r="E138" i="1"/>
  <c r="D138" i="1"/>
  <c r="C156" i="4"/>
  <c r="E148" i="4"/>
  <c r="F41" i="1"/>
  <c r="E155" i="4"/>
  <c r="E102" i="4"/>
  <c r="E152" i="4"/>
  <c r="E103" i="4"/>
  <c r="E37" i="1"/>
  <c r="E100" i="4"/>
  <c r="F136" i="1"/>
  <c r="F17" i="1"/>
  <c r="E80" i="1"/>
  <c r="F80" i="1" s="1"/>
  <c r="D82" i="1"/>
  <c r="F82" i="1" s="1"/>
  <c r="E78" i="1"/>
  <c r="F78" i="1" s="1"/>
  <c r="E73" i="1"/>
  <c r="F73" i="1" s="1"/>
  <c r="D79" i="1"/>
  <c r="F79" i="1" s="1"/>
  <c r="E154" i="4"/>
  <c r="F51" i="1"/>
  <c r="F53" i="1"/>
  <c r="F450" i="2"/>
  <c r="F137" i="1"/>
  <c r="F13" i="1" l="1"/>
  <c r="E156" i="4"/>
  <c r="E57" i="1"/>
  <c r="D57" i="1"/>
  <c r="F138" i="1"/>
  <c r="D85" i="1"/>
  <c r="E85" i="1"/>
  <c r="F56" i="1"/>
  <c r="F55" i="1"/>
  <c r="F57" i="1" l="1"/>
  <c r="F85" i="1"/>
</calcChain>
</file>

<file path=xl/sharedStrings.xml><?xml version="1.0" encoding="utf-8"?>
<sst xmlns="http://schemas.openxmlformats.org/spreadsheetml/2006/main" count="1377" uniqueCount="410">
  <si>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</si>
  <si>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</si>
  <si>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</si>
  <si>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</si>
  <si>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</si>
  <si>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</si>
  <si>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</si>
  <si>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</si>
  <si>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</si>
  <si>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</si>
  <si>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</si>
  <si>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</si>
  <si>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</si>
  <si>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</si>
  <si>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</si>
  <si>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</si>
  <si>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</si>
  <si>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</si>
  <si>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</si>
  <si>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</si>
  <si>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</si>
  <si>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</si>
  <si>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</si>
  <si>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</si>
  <si>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ИТОГО по краевым и поселенческим программам</t>
  </si>
  <si>
    <t>Наименование муниципальной программы</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</si>
  <si>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</si>
  <si>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</si>
  <si>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</si>
  <si>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</si>
  <si>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</si>
  <si>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</si>
  <si>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</si>
  <si>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</si>
  <si>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</si>
  <si>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</si>
  <si>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</si>
  <si>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</si>
  <si>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</si>
  <si>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</si>
  <si>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Муниципальная программа «Обеспечение информационного освещения деятельности администрации Ахтанизовского сельского поселения Темрюкского района»</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</si>
  <si>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</si>
  <si>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</si>
  <si>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Ахтанизовского сельского поселения Темрюкского района»</t>
  </si>
  <si>
    <t xml:space="preserve"> 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</si>
  <si>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</si>
  <si>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</si>
  <si>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</si>
  <si>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</si>
  <si>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</si>
  <si>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</si>
  <si>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"Ремонт здания администрации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</si>
  <si>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</si>
  <si>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</si>
  <si>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</si>
  <si>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</si>
  <si>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</si>
  <si>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</si>
  <si>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</si>
  <si>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</si>
  <si>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</si>
  <si>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</si>
  <si>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</si>
  <si>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</si>
  <si>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t>
  </si>
  <si>
    <t>Муниципальная программа "Молодежь   Вышестеблиевского сельского поселения Темрюкского района "</t>
  </si>
  <si>
    <t>Муниципальная программа "Развитие культуры Вышестеблиевского сельского поселения Темрюкского района"</t>
  </si>
  <si>
    <t>Муниципальная программа "Социальная поддержка граждан Вышестеблиевского сельского поселения Темрюкского района"</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</si>
  <si>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</si>
  <si>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</si>
  <si>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</si>
  <si>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</si>
  <si>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</si>
  <si>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</si>
  <si>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</si>
  <si>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</si>
  <si>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</si>
  <si>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</si>
  <si>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</si>
  <si>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</si>
  <si>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</si>
  <si>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</si>
  <si>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</si>
  <si>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</si>
  <si>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</si>
  <si>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</si>
  <si>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</si>
  <si>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</si>
  <si>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</si>
  <si>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</si>
  <si>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</si>
  <si>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</si>
  <si>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</si>
  <si>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</si>
  <si>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</si>
  <si>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</si>
  <si>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</si>
  <si>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</si>
  <si>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</si>
  <si>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</si>
  <si>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</si>
  <si>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</si>
  <si>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</si>
  <si>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</si>
  <si>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</si>
  <si>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</si>
  <si>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</si>
  <si>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</si>
  <si>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</si>
  <si>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</si>
  <si>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</si>
  <si>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</si>
  <si>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</si>
  <si>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</si>
  <si>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Муниципальная программа "Эффективное муниципальное управление" Вышестеблиевского сельского поселения Темрюкского района</t>
  </si>
  <si>
    <t xml:space="preserve">Муниципальная программа "Развитие жилищно-коммунального хозяйства" Вышестеблиевского сельского поселения Темрюкского района </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</si>
  <si>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</si>
  <si>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</si>
  <si>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</si>
  <si>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</si>
  <si>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</si>
  <si>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</si>
  <si>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</si>
  <si>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</si>
  <si>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</si>
  <si>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</si>
  <si>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"Энергоснабжение и повышение энергетической эффективности на территории Курчанского сельского поселения Темрюкского района на 2017-2019 годы"</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</si>
  <si>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</si>
  <si>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</si>
  <si>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</si>
  <si>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</si>
  <si>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</si>
  <si>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</si>
  <si>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</si>
  <si>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</si>
  <si>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</si>
  <si>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</si>
  <si>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</si>
  <si>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</si>
  <si>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</si>
  <si>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</si>
  <si>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</si>
  <si>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</si>
  <si>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</si>
  <si>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</si>
  <si>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</si>
  <si>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</si>
  <si>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</si>
  <si>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</si>
  <si>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</si>
  <si>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</si>
  <si>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</si>
  <si>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</si>
  <si>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</si>
  <si>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</si>
  <si>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</si>
  <si>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</si>
  <si>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</si>
  <si>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</si>
  <si>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</si>
  <si>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</si>
  <si>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</si>
  <si>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</si>
  <si>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</si>
  <si>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</si>
  <si>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</si>
  <si>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 xml:space="preserve"> 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</si>
  <si>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Поддержка деятельности ТОСов</t>
  </si>
  <si>
    <t>Дорожная деятельность</t>
  </si>
  <si>
    <t>Муниципальная программа "Обеспечение безопасности  Вышестеблиевского сельского поселения Темрюкского района "</t>
  </si>
  <si>
    <t>Муниципальная программа "Оформление прав на объекты недвижимости Новотаманского сельского поселения Темрюкского района" на 2019-2021 годы</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</si>
  <si>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</si>
  <si>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</si>
  <si>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</si>
  <si>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</si>
  <si>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</si>
  <si>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</si>
  <si>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</si>
  <si>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</si>
  <si>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</si>
  <si>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</si>
  <si>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</si>
  <si>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 xml:space="preserve">Муниципальная программа "Эффективное муниципальное управление на 2019 год" </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</si>
  <si>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</si>
  <si>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</si>
  <si>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2019 году»</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</si>
  <si>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2019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</si>
  <si>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2019 год"</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</si>
  <si>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</si>
  <si>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Муниципальная программа "Капитальный ремонт и ремонт автомобильных дорог на территории Фонталовского сельского поселения Темрюкского района на 2019 год"</t>
  </si>
  <si>
    <t xml:space="preserve"> Муниципальная программа "Газификация Фонталовского сельского поселения Темрюкского района на 2019 год"</t>
  </si>
  <si>
    <t>Муниципальная программа "Развитие систем наружного освещения в Фонталовском сельском поселении Темрюкского района в 2019 году"</t>
  </si>
  <si>
    <t>Муниципальная программа "Благоустройство территории Фонталовского сельского поселения Темрюкского района на 2019 год"</t>
  </si>
  <si>
    <t>Муниципальная программа "Развитие культуры Фонталовского сельского поселения Темрюкского района на 2019 год"</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</si>
  <si>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</si>
  <si>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2019 год"</t>
  </si>
  <si>
    <t>Муниципальная программа "Развитие массового спорта в Фонталовском сельском поселении Темрюкского района на 2019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</si>
  <si>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2019 год"</t>
  </si>
  <si>
    <t>Муниципальная программа "Улучшение условий и охраны труда работников администрации Фонталовского сельского поселения Темрюкского района на 2019 год"</t>
  </si>
  <si>
    <t>Муниципальная программа "Развитие архивного дела в Фонталовском сельском поселении Темрюкского района в 2019 году"</t>
  </si>
  <si>
    <t>федеральный бюджет</t>
  </si>
  <si>
    <t xml:space="preserve">федеральный бюджет </t>
  </si>
  <si>
    <t>Муниципальная программа "Развитие массового спорта в Вышестеблиевском сельском поселении Темрюкского района на 2019 год"</t>
  </si>
  <si>
    <t>Муниципальная программа "Развитие массового спорта в Запорожском сельском поселении Темрюкского района на 2019 год"</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</si>
  <si>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</si>
  <si>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</si>
  <si>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</si>
  <si>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</si>
  <si>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</si>
  <si>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</si>
  <si>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</si>
  <si>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</si>
  <si>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</si>
  <si>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</si>
  <si>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</si>
  <si>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</si>
  <si>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</si>
  <si>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</si>
  <si>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</si>
  <si>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</si>
  <si>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</si>
  <si>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</si>
  <si>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</si>
  <si>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</si>
  <si>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</si>
  <si>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</si>
  <si>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</si>
  <si>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</si>
  <si>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Краснострельского сельского поселения Темрюкского района "Эффективное муниципальное управление"</t>
  </si>
  <si>
    <t>Муниципальная программа Краснострельского сельского поселения Темрюкского района "Обеспечение функций муниципальных казенных учреждений Краснострельского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</si>
  <si>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</si>
  <si>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</si>
  <si>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</si>
  <si>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</si>
  <si>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</si>
  <si>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</si>
  <si>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</si>
  <si>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</si>
  <si>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</si>
  <si>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</si>
  <si>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</si>
  <si>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</si>
  <si>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</si>
  <si>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</si>
  <si>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</si>
  <si>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</si>
  <si>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</si>
  <si>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</si>
  <si>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</si>
  <si>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</si>
  <si>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"Развитие культуры Запорожского сельского поселения Темрюкского района на 2019 год"</t>
  </si>
  <si>
    <t>Муниципальная программа Запорожского  сельского поселения Темрюкского района "Эффективное муниципальное управление на 2019 год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</si>
  <si>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2019 год </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</si>
  <si>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</si>
  <si>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2019 год"</t>
  </si>
  <si>
    <t xml:space="preserve">Муниципальная программа "Капитальный и текущий ремонт здания администрации Запорожского  сельского поселения Темрюкского района на 2019 год" </t>
  </si>
  <si>
    <t>Муниципальная программа "Обеспечение безопасности населения в Запорожском  сельском поселении Темрюкского района на 2019 год"</t>
  </si>
  <si>
    <t>Муниципальная программа "Капитальный ремонт и ремонт автомобильных дорог на территории  Запорожского  сельского поселения Темрюкского района на 2019 год"</t>
  </si>
  <si>
    <t>Муниципальная программа "Повышение безопасности дорожного движения на территории Запорожского  сельского поселения Темрюкского района на 2019 год"</t>
  </si>
  <si>
    <t>Муниципальная программа Поддержка малого и среднего предпринимательства в Запорожскомсельском поселении Темрюкского района на 2019 год»</t>
  </si>
  <si>
    <t>Муниципальная программа "Развитие земельных и имущественных отношений Запорожского сельского поселения Темрюкского района на 2019 год"</t>
  </si>
  <si>
    <t>Муниципальная программа "Комплексное развитие систем коммунальной инфраструктуры Запорожского сельского поселения Темрюкского района на 2019 год"</t>
  </si>
  <si>
    <t>Муниципальная программа "Развитие водоснабжения и водоотведения Запорожского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</si>
  <si>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2019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</si>
  <si>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2019 год»</t>
  </si>
  <si>
    <t>Муниципальная программа "Создание доступной среды для инвалидов и других маломобильных групп населения в Запорожском сельском поселении на 2019 год"</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</si>
  <si>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2019 год»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</si>
  <si>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2019 год»</t>
  </si>
  <si>
    <t>Ммуниципальная программа "Жилище на 2019 год" Запорожского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</si>
  <si>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2019 год» </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</si>
  <si>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2019 год.»</t>
  </si>
  <si>
    <t>Муниципальная программа "Повышение безопасности дорожного движения на территории Фонталовского сельского поселения Темрюкского района на 2019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</si>
  <si>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2019 год"</t>
  </si>
  <si>
    <t>Муниципальная программа "Водоснабжение Фонталовского сельского поселения Темрюкского района на 2019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</si>
  <si>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2019 год"</t>
  </si>
  <si>
    <t>Муниципальная программа "Кадровое обеспечение сферы культуры и искусства Фонталовского сельского поселения Темрюкского района на 2019 год"</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</si>
  <si>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</si>
  <si>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</si>
  <si>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</si>
  <si>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</si>
  <si>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</si>
  <si>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</si>
  <si>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</si>
  <si>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</si>
  <si>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</si>
  <si>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</si>
  <si>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</si>
  <si>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</si>
  <si>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</si>
  <si>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</si>
  <si>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</si>
  <si>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</si>
  <si>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2019 год</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</si>
  <si>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2019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</si>
  <si>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2019 год</t>
  </si>
  <si>
    <t>Муниципальная программа«Развитие информационного общества» в Старотитаровском сельском поселении Темрюкского района на 2019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</si>
  <si>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2019 год</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</si>
  <si>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2019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</si>
  <si>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2019 год</t>
  </si>
  <si>
    <t>Муниципальная программа «Обеспечение безопасности населения  в Старотитаровском сельском поселении Темрюкского района» на 2019 год</t>
  </si>
  <si>
    <t>Муниципальная  программа «Противодействие коррупции в Старотитаровском сельском поселении Темрюкского района» на 2019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</si>
  <si>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</si>
  <si>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2019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</si>
  <si>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2019 год</t>
  </si>
  <si>
    <t>Муниципальная программа  «Развитие жилищно-коммунального хозяйства» в Старотитаровском сельском поселении Темрюкского района на 2019 год</t>
  </si>
  <si>
    <t>Муниципальная программа «Молодежь станицы» Старотитаровского сельского поселения Темрюкского района на 2019 год</t>
  </si>
  <si>
    <t>Муниципальная программа «Развитие культуры Старотитаровского сельского поселения Темрюкского района» на 2019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</si>
  <si>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2019 год</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</si>
  <si>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</si>
  <si>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2019 год</t>
  </si>
  <si>
    <t>1. Государственная программа Краснодарского края "Развитие жилищно-коммунального хозяйства"</t>
  </si>
  <si>
    <t xml:space="preserve">2. Государственная программа Краснодарского края "Комплексное и устойчивое развитие Краснодарского края в сфере строительства и архитектуры" </t>
  </si>
  <si>
    <t>3. Государственная программа Краснодарского края «Развитие культуры»</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</si>
  <si>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</si>
  <si>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 на 2019 год»</t>
  </si>
  <si>
    <t>4. Государственная программа Краснодарского края «Развитие сети автомобильных дорог»</t>
  </si>
  <si>
    <t>Комфортная городская среда</t>
  </si>
  <si>
    <t>Муниципальная программа "Формирование комфортной городской среды Ахтанизовского сельского поселения Темрюкского района на 2018 -2022 годы"</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</si>
  <si>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</si>
  <si>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</si>
  <si>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</si>
  <si>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</si>
  <si>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</si>
  <si>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5. Государственная программа Краснодарского края «Формирование современной городской среды»</t>
  </si>
  <si>
    <t>6. Государственная программа Краснодарского края «Региональная политика и развитие гражданского общества»</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</si>
  <si>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</si>
  <si>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</si>
  <si>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</si>
  <si>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</si>
  <si>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2019 год" </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</si>
  <si>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</si>
  <si>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</si>
  <si>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</si>
  <si>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Муниципальная программа «Благоустройство и озеленение Сенного сельского поселения Темрюкского района»</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</si>
  <si>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</si>
  <si>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</si>
  <si>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</si>
  <si>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</si>
  <si>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2019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</si>
  <si>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2019 год"</t>
  </si>
  <si>
    <t xml:space="preserve">Запорожское   </t>
  </si>
  <si>
    <t>Муниципальная программа «Молодежь  Запорожского сельского поселения в Запорожском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</si>
  <si>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</si>
  <si>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</si>
  <si>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</si>
  <si>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</si>
  <si>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"Формирование комфортной городской среды" Новотаманского сельского поселения Темрюкского района на 2018 -2022 годы"</t>
  </si>
  <si>
    <t xml:space="preserve">Государственная программа Краснодарского края "Региональная политика и развитие гражданского общества" с участием Вышестеблиевского сельского поселения Темрюкского района в рамках реализации муниципальной программы «Развитие жилищно-коммунального хозяйства" Вышестеблиевского сельского поселения Темрюкского района </t>
  </si>
  <si>
    <t>Муниципальная программа "Формирование комфортной городской (сельской) среды на 2018 -2022 год Новотаманского сельского поселения Темрюкского района ы"</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</si>
  <si>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</si>
  <si>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7.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</si>
  <si>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</si>
  <si>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8. Государственная программа Краснодарского края «Развитие топливно-энергетического комплекса»</t>
  </si>
  <si>
    <t xml:space="preserve">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</si>
  <si>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Муниципальная программа "Формирование современной городской среды Курчанского сельского поселения Темрюкского района на 2019 -2021 годы"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</si>
  <si>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</si>
  <si>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</si>
  <si>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</si>
  <si>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</si>
  <si>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</si>
  <si>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</si>
  <si>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</si>
  <si>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</si>
  <si>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</si>
  <si>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</si>
  <si>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</si>
  <si>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"Региональная политика и развитие гражданского общества")</t>
    </r>
  </si>
  <si>
    <r>
      <t xml:space="preserve">Голубицкое сельское поселение                                               </t>
    </r>
    <r>
      <rPr>
        <i/>
        <sz val="12"/>
        <rFont val="Times New Roman"/>
        <family val="1"/>
        <charset val="204"/>
      </rPr>
      <t>(ГП КК "Развитие культуры",                                   ГП КК "Развитие сети автомобильных дорог Краснодарского края")</t>
    </r>
  </si>
  <si>
    <r>
      <t>Запорожское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ГП КК  «Формирование современной городской среды»)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</si>
  <si>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«Формирование современной городской среды»)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</si>
  <si>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ГП КК «Развитие топливно-энергетического комплекса»,                                                                ГП КК «Региональная политика и развитие гражданского общества»                    </t>
    </r>
  </si>
  <si>
    <r>
      <t>Новотаманское сельское поселение                       (</t>
    </r>
    <r>
      <rPr>
        <i/>
        <sz val="12"/>
        <rFont val="Times New Roman"/>
        <family val="1"/>
        <charset val="204"/>
      </rPr>
      <t xml:space="preserve">ГП КК "Развитие сети автомобильных дорог Краснодарского края"                   </t>
    </r>
  </si>
  <si>
    <r>
      <t>Сенное сельское поселение                                   (</t>
    </r>
    <r>
      <rPr>
        <i/>
        <sz val="12"/>
        <rFont val="Times New Roman"/>
        <family val="1"/>
        <charset val="204"/>
      </rPr>
      <t xml:space="preserve">ГП КК «Развитие сети автомобильных дорог»,                                                                            ГП КК  «Формирование современной городской среды»,                                                                  ГП КК  «Региональная политика и развитие гражданского общества»)                          </t>
    </r>
    <r>
      <rPr>
        <sz val="12"/>
        <rFont val="Times New Roman"/>
        <family val="1"/>
        <charset val="204"/>
      </rPr>
      <t xml:space="preserve">          </t>
    </r>
  </si>
  <si>
    <r>
      <t>Старотитаровское сельское поселение                    (</t>
    </r>
    <r>
      <rPr>
        <i/>
        <sz val="12"/>
        <rFont val="Times New Roman"/>
        <family val="1"/>
        <charset val="204"/>
      </rPr>
      <t>ГП КК "Комплексное и устойчивое развитие Краснодарского края в сфере строительства и архитектуры",                                                     ГП КК «Развитие сети автомобильных дорог»,                                                                            ГП КК  «Формирование современной городской среды»,                                                                  ГП КК  «Региональная политика и развитие гражданского общества»)</t>
    </r>
  </si>
  <si>
    <r>
      <t xml:space="preserve">Темрюкское городское поселение                          </t>
    </r>
    <r>
      <rPr>
        <i/>
        <sz val="12"/>
        <rFont val="Times New Roman"/>
        <family val="1"/>
        <charset val="204"/>
      </rPr>
      <t>(ГП КК "Развитие жилищно-коммунального хозяйства",                                                                ГП КК  «Формирование современной городской среды»)</t>
    </r>
  </si>
  <si>
    <r>
      <t xml:space="preserve">Фонталовское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t>
    </r>
  </si>
  <si>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1 октября 2019 года                      </t>
  </si>
  <si>
    <t>Финансовое обеспечение деятельности органов местного самоуправления и подведомственных учреждений</t>
  </si>
  <si>
    <t>краевой бюджет (субсидия ЗСК)</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</si>
  <si>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</si>
  <si>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</si>
  <si>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r>
      <t>Муниципальная программа "Развитие  систем наружного освещения Запорожского сельского поселения Темрюкского района на 2019 год</t>
    </r>
    <r>
      <rPr>
        <b/>
        <sz val="12"/>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</si>
  <si>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2017 - 2019 годы</t>
    </r>
    <r>
      <rPr>
        <b/>
        <sz val="12"/>
        <rFont val="Times New Roman"/>
        <family val="1"/>
        <charset val="204"/>
      </rPr>
      <t>"</t>
    </r>
  </si>
  <si>
    <t xml:space="preserve">Сводная информация об исполнении муниципальных программ поселениями Темрюкского района                                                                                по итогам 9 месяцев 2019 года                 </t>
  </si>
  <si>
    <t xml:space="preserve">Муниципальный контракт на выполнение капитального ремонта входной группы здания СДК заключен 14.06.2019 года на общую сумму 2111,4 тыс. рублей со сроком исполнения до 24.07.2019 года. Сумма контракта была уменьшена до 2048,4 тыс. рублей, в октябре текущего года будет освоена в полном объеме. Было заключено допсоглашение о продлении срока - до 02.09.2019 года. Подрядчиком нарушен срок исполнения контракта, работы завершены 30.09.2019 года. Подрядчику направлено требование об уплате неустоек (штрафы, пени). В результате проведенных процедур торгов сложилась экономия средств в сумме 274,2 тыс. рублей (в том чмсле за счет средств краевого бюджета - 255,0 тыс. рублей). Будет направлено письмо направлено о заключении дополнительного соглашения на уменьшение лимитов  </t>
  </si>
  <si>
    <t xml:space="preserve">Приобретено аккустическое оборудование для СДК пос. Кучугуры и пос. Юбилейный </t>
  </si>
  <si>
    <t xml:space="preserve">Прямой договор на подключениек к Интернету сельской библиотеки планируется заключить в ноябре 2019 года, с освоением средств до конца 2019 года </t>
  </si>
  <si>
    <t xml:space="preserve">1. По объекту капитального стротельства "Обеспечение земельного участка, выделенного для многодетных семей, инженерной инфраструктурой в целях жилищного стротельства. Газоснабжение, водоснабжение" заключен муниципальный контракт на сумму 9002,2 тыс. рублей, со сроком исполнения до 27.11.2019 года.  2. По объекту капитального строительства "Обеспечение земельного участка, выделенного для многодетных семей, инженерной инфраструктурой в целях жилищного строительства. Электроснабжение" заключен муниципальный контракт на сумму 1926,8 тыс. рублей со сроком исполнения до 15.10.2019 года. В результате проведенных процедур торгов сложилась экономия средств в сумме 1408,4 тыс. рублей (из них: средства краевого бюджета - 1309,8 тыс. рублей). После завершения муниципального контракта будет направлено письмо на уменьшение лимитов  </t>
  </si>
  <si>
    <t>Предоставлена социальная выплата 1 молодой семье на приобретение (строительство) жилья</t>
  </si>
  <si>
    <t>Муниципальный контракт на выполнение работ по благоустройству парка ст. Запорожской  заключен 02.07.2019 года на общую сумму 19139,8 тыс. рублей, со сроком исполнения - 90 календарных дней. Заключено допсоглашение 17.09.2019 года на продление срока исполнения контракта - до 20.10.2019 года. Работы выполняются согласно графика, оплата будет произведена по завершению работ</t>
  </si>
  <si>
    <t xml:space="preserve">Муниципальный контракт на благоустройство центрального парка с прилегающей территорией по ул. Ленина пос. Стрелка заключен 19.06.2019 года на общую сумму 18330,4 тыс. рублей со сроком исполнения до 21.08.2019 года. Заключено  допсоглашение о продлении срока исполнения муниципального контракт до 10.10.2019 года. С учетом сложившейся экономии заключено допсоглашение о предоставлении субсидии из краевого бюджета, внесение изменений в сводную бюджетную роспись поселения будет произведено после получения уведомления о предоставлении межбюджетных трансфертов (в соответствии с постановлением главы администрации  (губернатора) КК от 12.09.2019 года № 609 - ЛБО федерального и краевого бюджетов уменьшены на 1948,2 тыс. рублей). Остаток средств 919,6 тыс. рублей (из них: средства федерального бюджета - 785,8 тыс. рублей, краевого - 32,7 тыс. рублей) планируется направить на выполнение дополнительного объема на обустройство парка после завершения работ по основному контракту  </t>
  </si>
  <si>
    <t>Муниципальный контракт на строительство парка по ул. Набережная пос. Сенной заключен 02.07.2019 года на общую сумму 7065,8 тыс. рублей со сроком исполнения - до 29.09.2019 года. Работы завершены в срок, оплата будет произведена в полном объеме в октябре 2019 года. 30.09.2019 года заключено допсоглашение на увеличение объемов на 706,6 тыс. рублей, оплата будет произведена в октябре 2019 года</t>
  </si>
  <si>
    <t xml:space="preserve">Муниципальный контракт на благоустройство территории парка по ул. Ленина в ст. Старотитаровской заключен на сумму 36103,3 тыс. рублей, со сроком исполнения до 31.10.2019 года. Муниципальный контракт на благоустройство территории сквера по ул. Ленина ст. Старотитаровской заключен на сумму 4813,1 тыс. рублей со сроком исполнения до 12.10.2019 года. Оплата будет произведена по окончанию выполненных работ.  С учетом сложившейся экономии заключено допсоглашение (в соответствии с постановлением главы администрации  (губернатора) КК от 12.09.2019 года № 609 -   уменьшены ЛБО на 359,8 тыс. рублей, из них: средства федерального бюджета - 345,5 тыс. рублей, средства краевого бюджета - 14,4 тыс. рублей). </t>
  </si>
  <si>
    <t>1. Муниципальный контракт по обустройству сквера им. Ленина в г. Темрюке, по ул. Розы Люксембург (работы по капитальному ремонту объекта) заключен 03.06.2019 г. на общую сумму 5908,3 тыс.рублей со сроком исполнения до 03.08.19 года. Работы планируется завершить до 30.10.19 года. Сдерживающим фактором является проведение работ по эксгумации иностранных военнослужащих, погибших во время Второй мировой войны и погребенных на территории сквера им. Ленина, общественной организацией "Народный Союз Германии в Российской Федерации", а также ошибки в проектно-сметной документации. 2. Муниципальный контракт по благоустройству дворовой территории в г.Темрюке, по ул.Ленина, 98, ул.Ленина, 100, ул.Октябрьская, 135 (работы по капитальному ремонту объекта и приобретение оборудования) заключен 03.06.2019 года на сумму 13511,2 тыс. рублей со сроком исполнения до 15.10.2019 года. В результате проведенных процедур торгов сложилась экономия средств в сумме 2231,4 тыс. руб. (из них за счет средств федерального бюджета - 1 949,4 тыс. руб., краевого бюджета - 81,2 тыс. рублей). С учетом сложившейся экономии заключено допсоглашение о предоставлении субсидии из краевого бюджета, внесение изменений в сводную бюджетную роспись Темрюкского городского поселения Темрюкского района будет произведено после получения уведомления о предоставлении межбюджетных трансфертов (в соответствии с постановлением главы администрации  (губернатора) КК от 12.09.2019 года № 609 - ЛБО федерального и краевого бюджетов уменьшены на 2030,6 тыс. рублей)</t>
  </si>
  <si>
    <t xml:space="preserve">Муниципальный котракт по ремонту пер. Берегового (0,401 км) и ул. 8 Марта (0,340 км) в ст. Ахтанизовской заключен 15.07.2019 года на общую сумму 3715,6 тыс. рублей со сроком исполнения до 10.10.2019 года, оплата произведена 08.10.2019 года в полном объеме. Работы завершены 10.09.2019 года. В результате проведенных процедур торгов сложилась экономия средств в сумме 928,9 тыс. рублей (из них средства краевого бюджета - 901,0 тыс. рублей). На остаток средств принято решение заключить муниципальный контракт на ремонт ул. Таманской от ул. Победы до ул. Морской пос. За Родину. В настоящее время контракт  находится на стадии заключения, планируемая дата заключения - 21.10.2019 года, на общую сумму 879,4 тыс. рублей, из них 853,0 тыс. рублей средства краевого бюджета. После заключения муниципального контракта будет направлено письмо о заключении дополнительного соглашения на уменьшение лимитов  </t>
  </si>
  <si>
    <t>Муниципальный контракт заключен 15.07.2019 года  на общую сумму 10690,1 тыс. рублей, со сроком исполнения до 27.09.2019 года. Работы выполнены 19.09.2019 года на общую сумму 10614,6 тыс. рублей, оплата произведена 04.10.2019 года в полном объеме. В результате проведенных процедур торгов сложилась экономия средств в сумме 697,7 тыс. рублей (из них - 669,8 тыс. рублей средства краевого бюджета). Направлено письмо о заключении дополнительного соглашения на уменьшение лимитов по причине уменьшения объема выполненных работ</t>
  </si>
  <si>
    <t xml:space="preserve">1. Муниципальный контракт на выполнение текущего ремонта дорог поселения  заключен  09.07.2019 года на общую сумму 7311,4 тыс. рублей, на отчетную дату контракт исполнен в полном объеме. в результате выполнен ремонт: 1. в пос.Красноармейский, ул.Садовая от ул.Калинина до дома № 10/2 (0,35 км); пос. Гаркуши, пер.Западный от ул.Северной до ул.Ленина  (0,21 км); 3. пос. Гаркуши, ул.Северная от а/д Запорожская - Гаркуши, км  8+120 до дома №47/3 (0,57 км);  пос. Ильич, ул.Школьная от дома №5 до дома № 29 (0,35 км). 2.Муниципальный контракт на выпеолнение ремонта  ул.Набережной от дома №21/1 до дома №43 пос. Батарейка (0,305 км) заключен  30.09.2019 года на общую сумму 1020,8 тыс. рублей, со сроком исполнения - до 20.10.2019 года.  В результате проведенных процедур торгов сложилась экономия средств в сумме 71,7 тыс. рублей (из них средства краевого бюджета - 68,2 тыс. рублей). Будет направлено письмо о заключении дополнительного соглашения на уменьшение лимитов  </t>
  </si>
  <si>
    <t>Муниципальные контракты заключены 03.07.2019 года на общую сумму 2974,1 тыс. рублей, исполнены на отчетную дату в полном объеме, отремонтированы: 1) ул. Мира от ПК 0+00 (пер. Садовый) до ПК 4+00 (пункт учета распределения газа) в х. Белом (0,400 км); 2) пер. Южного от ул. Таманской до ул. Советской в п. Стрелка (0,280 км); 3) пер. Юбилейного от ул. Дружбы до ул. Виноградной в х. Белом (0,200 км). Муниципальный контракт на выполнение работ по ремонту ул. Советской от ПК 0+00 (от ул. Чапаева до ПК 2+10 в пос. Стрелка)  заключен 27.09.2019 года на общую сумму 829,5 тыс. рублей (из них 744,7 тыс. рублей - средства краевого бюджета,  софинансирование из средств местного бюджета  - 39,2 тыс. рублей, средства сверхустановленного уровня софинансирования  - 45,6 тыс. рублей), со сроком исполнения до - 27.10.2019 года</t>
  </si>
  <si>
    <t xml:space="preserve">Муниципальный контракт на выполнение ремонтных работ заключен 15.07.2019 года на общую сумму 2930,3 тыс. рублей, исполнение в полном объеме - до 15.08.2019 года. В результате исполнения контракта выполнено: ремонт ул. Красной от ПК 0+00 (ул. Северная) до ПК 1+05 (0,105 км) в ст-це Курчанской; ремонт ул. К. Маркса от ул. Красной до ул. Чапаева (0,270 км) в ст-це Курчанской; ремонт ул. Северной от ул. Красной до дома №2/1 (0,410 км) в ст-це Курчанской; ремонт ул. Рабочей от ПК 0+00 (ул. Северная) до ПК 1+85  в пос. Светлый Путь Ленина (0,185 км); оказание услуг по осуществлению строительного контроля. 15.10.2019 года планируется заключить муниципальный контракт на общую сумму 842,1 тыс. рублей, со сроком исполнения условий контракта до конца 2019 года. В результате проведенных процедур торгов сложилась экономия средств в сумме 413,6 тыс. рублей (из них - 392,9 тыс. рублей средства краевого бюджета). После заключения муниципального контракта будет направлено письмо о заключении дополнительного соглашения на уменьшение лимитов  </t>
  </si>
  <si>
    <t>Выполнен ремонт: ул. Гаражной от дома №1/1 до дома №11 в пос. Таманском (205 м);  ул. Гвардейской от ул. Центральной до ул. Босфорской в пос. Веселовка (640 м); ул. Парковой от ул. Мартыненко до ул. Крайней в пос. Прогресс (250 м).
В результате проведенных процедур торгов сложилась экономия средств в сумме 2183,4 тыс. руб. (из них средства краевого бюджета - 2052,3 тыс. руб.). Направлено письмо о заключении дополнительного соглашения на уменьшение лимитов</t>
  </si>
  <si>
    <t>Муниципальный контракт заключен 15.07.2019 года  на общую сумму 4509,5 тыс. рублей, на отчетную дату исполнен в полном объеме.  Выполнен ремонт: ул. Садовая от ул. Лермонтова до дома 34 в пос. Сенном (0,368 км), ул. 383 Стрелковой дивизии от ул. Ленина до переулка Солнечного в пос. Приморский (0,330 км). В результате проведенных процедур торгов сложилась экономия средств в сумме 1511,2 тыс. рублей (из них средства краевого бюджета - 1405,4 тыс. рублей). Направлено письмо о заключении дополнительного соглашения на уменьшение лимитов</t>
  </si>
  <si>
    <t>Муниципальный контракт заключен на общую сумму 2010,1 тыс. рублей, на отчетную дату контракт выполнен в полном объеме. В результате проведенных прооцедур торгов сложилась экономия средств в сумме 861,5 тыс. рублей (из них: средства краевого бюджета 801,2 тыс. рублей). Направлено письмо о заключении дополнительного соглашения на уменьшение лимитов</t>
  </si>
  <si>
    <t xml:space="preserve">Муниципальный контракт заключен  15.07.2019 года на общую сумму 5107,3 тыс. рублей, исполнен в полном объеме. В рамках реализации программы выполнен ремонт:  ул.Юбилейной от ул.Красной до дома № 39 в п.Юбилейном (0,415 км);  ул.Набережной от ул.1-я улица до пер.Паркового в п.Волна Революции (0,745 км);  ул.Степной от ул.Гагарина до ул.Красной в п.Кучугуры (0,360 км); ул.Ленина от ул.Собина до дома № 27 в ст-це Фонталовской (0,270 км). В результате проведенных процедур торгов сложилась экономия средств в сумме 2415,6 тыс. рублей (из них - 2246,5 тыс. рублей средства краевого бюджета). Письмо направлено о заключении дополнительного соглашения на уменьшение лимитов  </t>
  </si>
  <si>
    <t xml:space="preserve">Муниципальный контракт по замене газопровода высокого давления от ул. Рыбачья до ул. Тургенева ст. Курчанской  заключен 23.07.2019 года на общую сумму  2797,3 тыс. рублей со сроком исполнения до 30.11.2019 года. В результате торгов сложилась экономия средств 381,5 тыс. руб. (из них за счет средств краевого бюджета - 339,5 тыс. рублей). Будет направлено письмо о заключении дополнительного соглашения на уменьшение лимитов  </t>
  </si>
  <si>
    <t>Муниципальный контракт по строительству  распределительного газопровода низкого давления в ст. Курчанской  заключен 14.08.2019 года на общую сумму  3062,4 тыс. рублей со сроком исполнения до 14.10.2019 года</t>
  </si>
  <si>
    <t xml:space="preserve">Выполнено обустройство спортивной площадки для занятия городошным спортом на стадионе ст. Вышестеблиевской </t>
  </si>
  <si>
    <t>Приобретено детское игровое оборудование для парка ст. Курчанской (100,0 тыс. рублей). Выполнен ремонт трибун стадиона ст. Курчанской (218,7 тыс. рублей)</t>
  </si>
  <si>
    <t xml:space="preserve">Приобретен и установлен детский игровой комплекс с подвесным мостиком в пос. Сенной </t>
  </si>
  <si>
    <t>1. Прямые договора на приобретение щебня (520 тонн) заключены в 26 августа и 16 сентября текущего года на общую сумму 514,6 тыс. рублей, на отчетную дату оплата произведена в полном объеме. 2. Заключены прямые договора на приобретение модульного туалета с оборудованием  - 02.09.2019 года на общую сумму 405,0 тыс. рублей, на отчетную дату оплата произведена в полном объеме. 3. Муниципальный контракт на устройство тротуара по пер. Ильича от ул. Ростовской до ул. Заводской заключен 26.08.2019 года на общую сумму 1580,3 тыс. рублей со сроком исполнения до 26.09.2019 года. Работы завершены, оплата произведена 09.10.2019 года в полном объеме</t>
  </si>
  <si>
    <t xml:space="preserve">Информация об исполнении государственных программ поселениями Темрюкского района  по итогам 9 месяцев 2019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</si>
</sst>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0"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i/>
      <sz val="12"/>
      <name val="Times New Roman"/>
      <family val="1"/>
      <charset val="204"/>
    </font>
    <font>
      <sz val="11"/>
      <name val="Calibri"/>
      <family val="2"/>
      <charset val="204"/>
      <scheme val="minor"/>
    </font>
  </fonts>
  <fills count="11">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7030A0"/>
        <bgColor indexed="64"/>
      </patternFill>
    </fill>
    <fill>
      <patternFill patternType="solid">
        <fgColor rgb="FF00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196">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2" fillId="5" borderId="0" xfId="0" applyFont="1" applyFill="1" applyAlignment="1">
      <alignment horizontal="center" vertical="top"/>
    </xf>
    <xf numFmtId="164" fontId="2" fillId="0" borderId="1" xfId="0" applyNumberFormat="1" applyFont="1" applyFill="1" applyBorder="1" applyAlignment="1">
      <alignment horizontal="center" vertical="top" wrapText="1"/>
    </xf>
    <xf numFmtId="0" fontId="2" fillId="0" borderId="0" xfId="0" applyFont="1" applyFill="1" applyAlignment="1">
      <alignment horizontal="center" vertical="top"/>
    </xf>
    <xf numFmtId="164" fontId="2" fillId="0" borderId="1" xfId="0" applyNumberFormat="1" applyFont="1" applyFill="1" applyBorder="1" applyAlignment="1">
      <alignment horizontal="center" vertical="top"/>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164" fontId="3" fillId="0" borderId="1" xfId="0" applyNumberFormat="1" applyFont="1" applyFill="1" applyBorder="1" applyAlignment="1">
      <alignment horizontal="center" vertical="top"/>
    </xf>
    <xf numFmtId="0" fontId="4" fillId="0" borderId="0" xfId="0" applyFont="1" applyFill="1" applyAlignment="1">
      <alignment horizontal="center" vertical="top"/>
    </xf>
    <xf numFmtId="0" fontId="3" fillId="6" borderId="0" xfId="0" applyFont="1" applyFill="1" applyAlignment="1">
      <alignment horizontal="left" vertical="top"/>
    </xf>
    <xf numFmtId="0" fontId="2" fillId="6" borderId="1" xfId="1" applyFont="1" applyFill="1" applyBorder="1" applyAlignment="1">
      <alignment horizontal="center" vertical="top" wrapText="1"/>
    </xf>
    <xf numFmtId="164" fontId="2" fillId="6" borderId="1" xfId="1" applyNumberFormat="1" applyFont="1" applyFill="1" applyBorder="1" applyAlignment="1">
      <alignment horizontal="center" vertical="top" wrapText="1"/>
    </xf>
    <xf numFmtId="164" fontId="3" fillId="6"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left" vertical="top"/>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0" xfId="0" applyFont="1" applyFill="1" applyAlignment="1">
      <alignment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6" borderId="1" xfId="0" applyFont="1" applyFill="1" applyBorder="1" applyAlignment="1">
      <alignment horizontal="center" vertical="top" wrapText="1"/>
    </xf>
    <xf numFmtId="0" fontId="3" fillId="5" borderId="0" xfId="0" applyFont="1" applyFill="1" applyAlignment="1">
      <alignment horizontal="center" vertical="top"/>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center" vertical="top" wrapText="1"/>
    </xf>
    <xf numFmtId="0" fontId="4" fillId="0" borderId="0" xfId="0" applyFont="1" applyFill="1" applyAlignment="1">
      <alignment horizontal="left" vertical="top"/>
    </xf>
    <xf numFmtId="164" fontId="3" fillId="0" borderId="6" xfId="0" applyNumberFormat="1" applyFont="1" applyFill="1" applyBorder="1" applyAlignment="1">
      <alignment horizontal="center" vertical="top" wrapText="1"/>
    </xf>
    <xf numFmtId="0" fontId="2" fillId="0" borderId="0" xfId="0" applyFont="1" applyFill="1" applyBorder="1" applyAlignment="1">
      <alignment horizontal="justify" vertical="top" wrapText="1"/>
    </xf>
    <xf numFmtId="0" fontId="3" fillId="0" borderId="0" xfId="0" applyFont="1" applyFill="1" applyAlignment="1">
      <alignment horizontal="justify" vertical="top"/>
    </xf>
    <xf numFmtId="0" fontId="2" fillId="7" borderId="0" xfId="0" applyFont="1" applyFill="1" applyAlignment="1">
      <alignment vertical="top" wrapText="1"/>
    </xf>
    <xf numFmtId="164" fontId="3" fillId="7" borderId="1" xfId="0" applyNumberFormat="1" applyFont="1" applyFill="1" applyBorder="1" applyAlignment="1">
      <alignment horizontal="center"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0" fontId="3" fillId="2" borderId="0" xfId="0" applyFont="1" applyFill="1" applyAlignment="1">
      <alignment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64" fontId="3" fillId="0" borderId="1" xfId="1" applyNumberFormat="1" applyFont="1" applyBorder="1" applyAlignment="1">
      <alignment horizontal="center"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164" fontId="3" fillId="0" borderId="1" xfId="1" applyNumberFormat="1" applyFont="1" applyFill="1" applyBorder="1" applyAlignment="1">
      <alignment horizontal="center" vertical="top" wrapText="1"/>
    </xf>
    <xf numFmtId="0" fontId="3" fillId="7" borderId="1" xfId="0" applyFont="1" applyFill="1" applyBorder="1" applyAlignment="1">
      <alignment horizontal="justify" vertical="top" wrapText="1"/>
    </xf>
    <xf numFmtId="0" fontId="3" fillId="7" borderId="0" xfId="0" applyFont="1" applyFill="1" applyAlignment="1">
      <alignment horizontal="center" vertical="top"/>
    </xf>
    <xf numFmtId="166" fontId="3" fillId="0" borderId="1" xfId="0" applyNumberFormat="1" applyFont="1" applyBorder="1" applyAlignment="1">
      <alignment horizontal="center" vertical="top" wrapText="1"/>
    </xf>
    <xf numFmtId="0" fontId="3" fillId="7" borderId="1" xfId="0" applyFont="1" applyFill="1" applyBorder="1" applyAlignment="1">
      <alignment horizontal="center" vertical="top"/>
    </xf>
    <xf numFmtId="164" fontId="3" fillId="7" borderId="1" xfId="0" applyNumberFormat="1" applyFont="1" applyFill="1" applyBorder="1" applyAlignment="1">
      <alignment horizontal="justify" vertical="top" wrapText="1"/>
    </xf>
    <xf numFmtId="164" fontId="3" fillId="7" borderId="6"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164" fontId="3" fillId="7" borderId="1" xfId="1"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9" borderId="0" xfId="0" applyFont="1" applyFill="1" applyAlignment="1">
      <alignment horizontal="center" vertical="top"/>
    </xf>
    <xf numFmtId="16" fontId="3" fillId="9" borderId="0" xfId="0" applyNumberFormat="1" applyFont="1" applyFill="1" applyAlignment="1">
      <alignment horizontal="center" vertical="top"/>
    </xf>
    <xf numFmtId="0" fontId="2" fillId="2" borderId="0" xfId="0" applyFont="1" applyFill="1" applyAlignment="1">
      <alignment horizontal="left" vertical="top"/>
    </xf>
    <xf numFmtId="0" fontId="2" fillId="2" borderId="0" xfId="0" applyFont="1" applyFill="1" applyAlignment="1">
      <alignment horizontal="center" vertical="top"/>
    </xf>
    <xf numFmtId="0" fontId="3" fillId="7" borderId="0" xfId="0" applyFont="1" applyFill="1" applyAlignment="1">
      <alignment horizontal="left" vertical="top"/>
    </xf>
    <xf numFmtId="0" fontId="3" fillId="10" borderId="1" xfId="0" applyFont="1" applyFill="1" applyBorder="1" applyAlignment="1">
      <alignment horizontal="justify" vertical="top" wrapText="1"/>
    </xf>
    <xf numFmtId="0" fontId="3" fillId="10" borderId="1" xfId="0" applyFont="1" applyFill="1" applyBorder="1" applyAlignment="1">
      <alignment horizontal="center" vertical="top" wrapText="1"/>
    </xf>
    <xf numFmtId="164" fontId="3" fillId="10" borderId="1" xfId="0" applyNumberFormat="1" applyFont="1" applyFill="1" applyBorder="1" applyAlignment="1">
      <alignment horizontal="center" vertical="top" wrapText="1"/>
    </xf>
    <xf numFmtId="0" fontId="3" fillId="10" borderId="0" xfId="0" applyFont="1" applyFill="1" applyAlignment="1">
      <alignment horizontal="center" vertical="top"/>
    </xf>
    <xf numFmtId="0" fontId="2"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7" borderId="6" xfId="0" applyFont="1" applyFill="1" applyBorder="1" applyAlignment="1">
      <alignment horizontal="justify" vertical="top" wrapText="1"/>
    </xf>
    <xf numFmtId="0" fontId="3" fillId="7" borderId="2" xfId="0" applyFont="1" applyFill="1" applyBorder="1" applyAlignment="1">
      <alignment horizontal="justify" vertical="top" wrapText="1"/>
    </xf>
    <xf numFmtId="0" fontId="3" fillId="7" borderId="7" xfId="0" applyFont="1" applyFill="1" applyBorder="1" applyAlignment="1">
      <alignment horizontal="justify"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2" xfId="0" applyFont="1" applyFill="1" applyBorder="1" applyAlignment="1">
      <alignment horizontal="center" vertical="top" wrapText="1"/>
    </xf>
    <xf numFmtId="164" fontId="3" fillId="7" borderId="2" xfId="0" applyNumberFormat="1" applyFont="1" applyFill="1" applyBorder="1" applyAlignment="1">
      <alignment horizontal="center" vertical="top" wrapText="1"/>
    </xf>
    <xf numFmtId="0" fontId="3" fillId="7" borderId="0" xfId="0"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166" fontId="3" fillId="0" borderId="1" xfId="0" applyNumberFormat="1" applyFont="1" applyBorder="1" applyAlignment="1">
      <alignment horizontal="center" vertical="top"/>
    </xf>
    <xf numFmtId="2" fontId="3" fillId="7" borderId="1" xfId="2"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164" fontId="3" fillId="7" borderId="6" xfId="0" applyNumberFormat="1" applyFont="1" applyFill="1" applyBorder="1" applyAlignment="1">
      <alignment horizontal="justify" vertical="top" wrapText="1"/>
    </xf>
    <xf numFmtId="164" fontId="3" fillId="7" borderId="2" xfId="0" applyNumberFormat="1"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9" fillId="0" borderId="7" xfId="0" applyFont="1" applyBorder="1" applyAlignment="1">
      <alignment horizontal="justify" vertical="top" wrapText="1"/>
    </xf>
    <xf numFmtId="0" fontId="9" fillId="0" borderId="2" xfId="0" applyFont="1" applyBorder="1" applyAlignment="1">
      <alignment horizontal="justify" vertical="top" wrapText="1"/>
    </xf>
    <xf numFmtId="0" fontId="3" fillId="7" borderId="6" xfId="0" applyFont="1" applyFill="1" applyBorder="1" applyAlignment="1">
      <alignment horizontal="justify" vertical="top" wrapText="1"/>
    </xf>
    <xf numFmtId="0" fontId="3" fillId="7" borderId="2" xfId="0" applyFont="1" applyFill="1" applyBorder="1" applyAlignment="1">
      <alignment horizontal="justify" vertical="top" wrapText="1"/>
    </xf>
    <xf numFmtId="0" fontId="2" fillId="6" borderId="1" xfId="1" applyFont="1" applyFill="1" applyBorder="1" applyAlignment="1">
      <alignment horizontal="justify" vertical="top" wrapText="1"/>
    </xf>
    <xf numFmtId="0" fontId="2" fillId="6" borderId="8" xfId="0" applyFont="1" applyFill="1" applyBorder="1" applyAlignment="1">
      <alignment horizontal="justify" vertical="top" wrapText="1"/>
    </xf>
    <xf numFmtId="0" fontId="2" fillId="6" borderId="9" xfId="0" applyFont="1" applyFill="1" applyBorder="1" applyAlignment="1">
      <alignment horizontal="justify" vertical="top" wrapText="1"/>
    </xf>
    <xf numFmtId="0" fontId="2" fillId="6" borderId="10" xfId="0" applyFont="1" applyFill="1" applyBorder="1" applyAlignment="1">
      <alignment horizontal="justify" vertical="top" wrapText="1"/>
    </xf>
    <xf numFmtId="0" fontId="2" fillId="6" borderId="11" xfId="0" applyFont="1" applyFill="1" applyBorder="1" applyAlignment="1">
      <alignment horizontal="justify" vertical="top" wrapText="1"/>
    </xf>
    <xf numFmtId="0" fontId="2" fillId="6" borderId="12" xfId="0" applyFont="1" applyFill="1" applyBorder="1" applyAlignment="1">
      <alignment horizontal="justify" vertical="top" wrapText="1"/>
    </xf>
    <xf numFmtId="0" fontId="2" fillId="6" borderId="13" xfId="0" applyFont="1" applyFill="1" applyBorder="1" applyAlignment="1">
      <alignment horizontal="justify" vertical="top" wrapText="1"/>
    </xf>
    <xf numFmtId="164" fontId="3" fillId="7" borderId="1" xfId="0" applyNumberFormat="1" applyFont="1" applyFill="1" applyBorder="1" applyAlignment="1">
      <alignment horizontal="justify" vertical="top" wrapText="1"/>
    </xf>
    <xf numFmtId="0" fontId="3" fillId="7" borderId="7" xfId="0" applyFont="1" applyFill="1" applyBorder="1" applyAlignment="1">
      <alignment horizontal="justify" vertical="top" wrapText="1"/>
    </xf>
    <xf numFmtId="0" fontId="5" fillId="0" borderId="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164" fontId="3" fillId="7" borderId="6" xfId="0" applyNumberFormat="1" applyFont="1" applyFill="1" applyBorder="1" applyAlignment="1">
      <alignment horizontal="left" vertical="top" wrapText="1"/>
    </xf>
    <xf numFmtId="164" fontId="3" fillId="7" borderId="7" xfId="0" applyNumberFormat="1" applyFont="1" applyFill="1" applyBorder="1" applyAlignment="1">
      <alignment horizontal="left" vertical="top" wrapText="1"/>
    </xf>
    <xf numFmtId="164" fontId="3" fillId="7" borderId="2" xfId="0" applyNumberFormat="1" applyFont="1" applyFill="1" applyBorder="1" applyAlignment="1">
      <alignment horizontal="left" vertical="top" wrapText="1"/>
    </xf>
    <xf numFmtId="2" fontId="3" fillId="7" borderId="6" xfId="2" applyNumberFormat="1" applyFont="1" applyFill="1" applyBorder="1" applyAlignment="1">
      <alignment horizontal="center" vertical="top" wrapText="1"/>
    </xf>
    <xf numFmtId="2" fontId="3" fillId="7" borderId="2" xfId="2"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2" fontId="3" fillId="0" borderId="6"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FF66FF"/>
      <color rgb="FF00FFFF"/>
      <color rgb="FF3333CC"/>
      <color rgb="FFFFFF00"/>
      <color rgb="FF173E49"/>
      <color rgb="FF993366"/>
      <color rgb="FF660033"/>
      <color rgb="FF669900"/>
      <color rgb="FFFF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abSelected="1" view="pageBreakPreview" zoomScaleNormal="75" zoomScaleSheetLayoutView="100" workbookViewId="0">
      <selection activeCell="A140" sqref="A140:XFD140"/>
    </sheetView>
  </sheetViews>
  <sheetFormatPr defaultRowHeight="15.75" x14ac:dyDescent="0.25"/>
  <cols>
    <col min="1" max="1" width="46.28515625" style="50" customWidth="1"/>
    <col min="2" max="2" width="18.5703125" style="34" customWidth="1"/>
    <col min="3" max="3" width="28.85546875" style="51" customWidth="1"/>
    <col min="4" max="4" width="22.5703125" style="45" customWidth="1"/>
    <col min="5" max="5" width="21.140625" style="45" customWidth="1"/>
    <col min="6" max="6" width="23.7109375" style="45" customWidth="1"/>
    <col min="7" max="8" width="9.5703125" style="34" bestFit="1" customWidth="1"/>
    <col min="9" max="16384" width="9.140625" style="34"/>
  </cols>
  <sheetData>
    <row r="1" spans="1:6" s="27" customFormat="1" ht="39" customHeight="1" x14ac:dyDescent="0.25">
      <c r="A1" s="130" t="s">
        <v>383</v>
      </c>
      <c r="B1" s="130"/>
      <c r="C1" s="130"/>
      <c r="D1" s="130"/>
      <c r="E1" s="130"/>
      <c r="F1" s="130"/>
    </row>
    <row r="2" spans="1:6" s="30" customFormat="1" ht="24" customHeight="1" x14ac:dyDescent="0.25">
      <c r="A2" s="28"/>
      <c r="B2" s="54"/>
      <c r="C2" s="54"/>
      <c r="D2" s="29"/>
      <c r="E2" s="29"/>
      <c r="F2" s="54"/>
    </row>
    <row r="3" spans="1:6" ht="63" customHeight="1" x14ac:dyDescent="0.25">
      <c r="A3" s="31" t="s">
        <v>16</v>
      </c>
      <c r="B3" s="32" t="s">
        <v>15</v>
      </c>
      <c r="C3" s="32" t="s">
        <v>17</v>
      </c>
      <c r="D3" s="33" t="s">
        <v>128</v>
      </c>
      <c r="E3" s="33" t="s">
        <v>18</v>
      </c>
      <c r="F3" s="33" t="s">
        <v>21</v>
      </c>
    </row>
    <row r="4" spans="1:6" ht="15.75" customHeight="1" x14ac:dyDescent="0.25">
      <c r="A4" s="32">
        <v>1</v>
      </c>
      <c r="B4" s="32">
        <v>2</v>
      </c>
      <c r="C4" s="32">
        <v>3</v>
      </c>
      <c r="D4" s="35">
        <v>4</v>
      </c>
      <c r="E4" s="36">
        <v>5</v>
      </c>
      <c r="F4" s="35">
        <v>6</v>
      </c>
    </row>
    <row r="5" spans="1:6" ht="17.25" customHeight="1" x14ac:dyDescent="0.25">
      <c r="A5" s="120" t="s">
        <v>125</v>
      </c>
      <c r="B5" s="120"/>
      <c r="C5" s="120"/>
      <c r="D5" s="120"/>
      <c r="E5" s="120"/>
      <c r="F5" s="120"/>
    </row>
    <row r="6" spans="1:6" ht="17.25" customHeight="1" x14ac:dyDescent="0.25">
      <c r="A6" s="116" t="s">
        <v>365</v>
      </c>
      <c r="B6" s="117" t="s">
        <v>154</v>
      </c>
      <c r="C6" s="32" t="s">
        <v>200</v>
      </c>
      <c r="D6" s="33">
        <f>'КБ+ софин. МБ'!C105</f>
        <v>0</v>
      </c>
      <c r="E6" s="33">
        <f>'КБ+ софин. МБ'!D105</f>
        <v>0</v>
      </c>
      <c r="F6" s="33">
        <v>0</v>
      </c>
    </row>
    <row r="7" spans="1:6" ht="15" customHeight="1" x14ac:dyDescent="0.25">
      <c r="A7" s="116"/>
      <c r="B7" s="117"/>
      <c r="C7" s="32" t="s">
        <v>19</v>
      </c>
      <c r="D7" s="33">
        <f>'КБ+ софин. МБ'!C106</f>
        <v>4505.1000000000004</v>
      </c>
      <c r="E7" s="33">
        <f>'КБ+ софин. МБ'!D106</f>
        <v>0</v>
      </c>
      <c r="F7" s="33">
        <f t="shared" ref="F7:F8" si="0">E7/D7*100</f>
        <v>0</v>
      </c>
    </row>
    <row r="8" spans="1:6" ht="33.75" customHeight="1" x14ac:dyDescent="0.25">
      <c r="A8" s="116"/>
      <c r="B8" s="117"/>
      <c r="C8" s="32" t="s">
        <v>131</v>
      </c>
      <c r="D8" s="33">
        <f>'КБ+ софин. МБ'!C107</f>
        <v>139.4</v>
      </c>
      <c r="E8" s="33">
        <f>'КБ+ софин. МБ'!D107</f>
        <v>0</v>
      </c>
      <c r="F8" s="33">
        <f t="shared" si="0"/>
        <v>0</v>
      </c>
    </row>
    <row r="9" spans="1:6" s="37" customFormat="1" ht="15.75" customHeight="1" x14ac:dyDescent="0.25">
      <c r="A9" s="116"/>
      <c r="B9" s="117"/>
      <c r="C9" s="56" t="s">
        <v>22</v>
      </c>
      <c r="D9" s="24">
        <f>D7+D8+D6</f>
        <v>4644.5</v>
      </c>
      <c r="E9" s="24">
        <f>E7+E8+E6</f>
        <v>0</v>
      </c>
      <c r="F9" s="24">
        <v>0</v>
      </c>
    </row>
    <row r="10" spans="1:6" s="65" customFormat="1" ht="18" customHeight="1" x14ac:dyDescent="0.25">
      <c r="A10" s="127" t="s">
        <v>366</v>
      </c>
      <c r="B10" s="121" t="s">
        <v>154</v>
      </c>
      <c r="C10" s="32" t="s">
        <v>200</v>
      </c>
      <c r="D10" s="33">
        <f>'КБ+ софин. МБ'!C109</f>
        <v>0</v>
      </c>
      <c r="E10" s="33">
        <f>'КБ+ софин. МБ'!D109</f>
        <v>0</v>
      </c>
      <c r="F10" s="33">
        <v>0</v>
      </c>
    </row>
    <row r="11" spans="1:6" ht="15.75" customHeight="1" x14ac:dyDescent="0.25">
      <c r="A11" s="128"/>
      <c r="B11" s="122"/>
      <c r="C11" s="32" t="s">
        <v>19</v>
      </c>
      <c r="D11" s="33">
        <f>'КБ+ софин. МБ'!C110</f>
        <v>212.5</v>
      </c>
      <c r="E11" s="33">
        <f>'КБ+ софин. МБ'!D110</f>
        <v>212.5</v>
      </c>
      <c r="F11" s="33">
        <f>E11/D11*100</f>
        <v>100</v>
      </c>
    </row>
    <row r="12" spans="1:6" ht="32.25" customHeight="1" x14ac:dyDescent="0.25">
      <c r="A12" s="128"/>
      <c r="B12" s="122"/>
      <c r="C12" s="32" t="s">
        <v>131</v>
      </c>
      <c r="D12" s="33">
        <f>'КБ+ софин. МБ'!C111</f>
        <v>0</v>
      </c>
      <c r="E12" s="33">
        <f>'КБ+ софин. МБ'!D111</f>
        <v>0</v>
      </c>
      <c r="F12" s="33">
        <v>0</v>
      </c>
    </row>
    <row r="13" spans="1:6" s="37" customFormat="1" ht="14.25" customHeight="1" x14ac:dyDescent="0.25">
      <c r="A13" s="129"/>
      <c r="B13" s="123"/>
      <c r="C13" s="56" t="s">
        <v>22</v>
      </c>
      <c r="D13" s="24">
        <f>D11+D12+D10</f>
        <v>212.5</v>
      </c>
      <c r="E13" s="24">
        <f>E11+E12+E10</f>
        <v>212.5</v>
      </c>
      <c r="F13" s="24">
        <f t="shared" ref="F13:F16" si="1">E13/D13*100</f>
        <v>100</v>
      </c>
    </row>
    <row r="14" spans="1:6" s="65" customFormat="1" ht="18" customHeight="1" x14ac:dyDescent="0.25">
      <c r="A14" s="127" t="s">
        <v>367</v>
      </c>
      <c r="B14" s="121" t="s">
        <v>154</v>
      </c>
      <c r="C14" s="32" t="s">
        <v>200</v>
      </c>
      <c r="D14" s="66">
        <f>'КБ+ софин. МБ'!C113</f>
        <v>0</v>
      </c>
      <c r="E14" s="33">
        <f>'КБ+ софин. МБ'!D113</f>
        <v>0</v>
      </c>
      <c r="F14" s="33">
        <v>0</v>
      </c>
    </row>
    <row r="15" spans="1:6" ht="18" customHeight="1" x14ac:dyDescent="0.25">
      <c r="A15" s="128"/>
      <c r="B15" s="122"/>
      <c r="C15" s="32" t="s">
        <v>19</v>
      </c>
      <c r="D15" s="33">
        <f>'КБ+ софин. МБ'!C114</f>
        <v>13019.8</v>
      </c>
      <c r="E15" s="33">
        <f>'КБ+ софин. МБ'!D114</f>
        <v>0</v>
      </c>
      <c r="F15" s="33">
        <f t="shared" si="1"/>
        <v>0</v>
      </c>
    </row>
    <row r="16" spans="1:6" ht="31.5" customHeight="1" x14ac:dyDescent="0.25">
      <c r="A16" s="128"/>
      <c r="B16" s="122"/>
      <c r="C16" s="32" t="s">
        <v>131</v>
      </c>
      <c r="D16" s="33">
        <f>'КБ+ софин. МБ'!C115</f>
        <v>615.1</v>
      </c>
      <c r="E16" s="33">
        <f>'КБ+ софин. МБ'!D115</f>
        <v>0</v>
      </c>
      <c r="F16" s="33">
        <f t="shared" si="1"/>
        <v>0</v>
      </c>
    </row>
    <row r="17" spans="1:6" s="37" customFormat="1" ht="15" customHeight="1" x14ac:dyDescent="0.25">
      <c r="A17" s="129"/>
      <c r="B17" s="123"/>
      <c r="C17" s="56" t="s">
        <v>22</v>
      </c>
      <c r="D17" s="24">
        <f>D15+D16+D14</f>
        <v>13634.9</v>
      </c>
      <c r="E17" s="24">
        <f>E15+E16+E14</f>
        <v>0</v>
      </c>
      <c r="F17" s="24">
        <f t="shared" ref="F17:F36" si="2">E17/D17*100</f>
        <v>0</v>
      </c>
    </row>
    <row r="18" spans="1:6" s="65" customFormat="1" ht="17.25" customHeight="1" x14ac:dyDescent="0.25">
      <c r="A18" s="124" t="s">
        <v>368</v>
      </c>
      <c r="B18" s="121" t="s">
        <v>154</v>
      </c>
      <c r="C18" s="32" t="s">
        <v>200</v>
      </c>
      <c r="D18" s="66">
        <f>'КБ+ софин. МБ'!C117</f>
        <v>16549.300000000003</v>
      </c>
      <c r="E18" s="66">
        <f>'КБ+ софин. МБ'!D117</f>
        <v>4157.1000000000004</v>
      </c>
      <c r="F18" s="33">
        <f t="shared" si="2"/>
        <v>25.119491458853243</v>
      </c>
    </row>
    <row r="19" spans="1:6" ht="16.5" customHeight="1" x14ac:dyDescent="0.25">
      <c r="A19" s="125"/>
      <c r="B19" s="122"/>
      <c r="C19" s="32" t="s">
        <v>19</v>
      </c>
      <c r="D19" s="66">
        <f>'КБ+ софин. МБ'!C118</f>
        <v>8676.7000000000007</v>
      </c>
      <c r="E19" s="66">
        <f>'КБ+ софин. МБ'!D118</f>
        <v>7119.0999999999995</v>
      </c>
      <c r="F19" s="33">
        <f t="shared" si="2"/>
        <v>82.048474650500765</v>
      </c>
    </row>
    <row r="20" spans="1:6" ht="31.5" customHeight="1" x14ac:dyDescent="0.25">
      <c r="A20" s="125"/>
      <c r="B20" s="122"/>
      <c r="C20" s="32" t="s">
        <v>131</v>
      </c>
      <c r="D20" s="66">
        <f>'КБ+ софин. МБ'!C119</f>
        <v>2335.8000000000002</v>
      </c>
      <c r="E20" s="66">
        <f>'КБ+ софин. МБ'!D119</f>
        <v>846.6</v>
      </c>
      <c r="F20" s="33">
        <f t="shared" si="2"/>
        <v>36.244541484716152</v>
      </c>
    </row>
    <row r="21" spans="1:6" s="37" customFormat="1" ht="31.5" customHeight="1" x14ac:dyDescent="0.25">
      <c r="A21" s="126"/>
      <c r="B21" s="123"/>
      <c r="C21" s="56" t="s">
        <v>22</v>
      </c>
      <c r="D21" s="24">
        <f>D19+D20+D18</f>
        <v>27561.800000000003</v>
      </c>
      <c r="E21" s="24">
        <f>E19+E20+E18</f>
        <v>12122.8</v>
      </c>
      <c r="F21" s="24">
        <v>0</v>
      </c>
    </row>
    <row r="22" spans="1:6" s="67" customFormat="1" ht="15" customHeight="1" x14ac:dyDescent="0.25">
      <c r="A22" s="127" t="s">
        <v>369</v>
      </c>
      <c r="B22" s="121" t="s">
        <v>154</v>
      </c>
      <c r="C22" s="32" t="s">
        <v>200</v>
      </c>
      <c r="D22" s="66">
        <f>'КБ+ софин. МБ'!C125</f>
        <v>18317.599999999999</v>
      </c>
      <c r="E22" s="66">
        <f>'КБ+ софин. МБ'!D125</f>
        <v>7620.2</v>
      </c>
      <c r="F22" s="33">
        <f t="shared" si="2"/>
        <v>41.600428003668604</v>
      </c>
    </row>
    <row r="23" spans="1:6" s="38" customFormat="1" ht="16.5" customHeight="1" x14ac:dyDescent="0.25">
      <c r="A23" s="128"/>
      <c r="B23" s="122"/>
      <c r="C23" s="32" t="s">
        <v>19</v>
      </c>
      <c r="D23" s="66">
        <f>'КБ+ софин. МБ'!C126</f>
        <v>4333.3</v>
      </c>
      <c r="E23" s="66">
        <f>'КБ+ софин. МБ'!D126</f>
        <v>3142.9</v>
      </c>
      <c r="F23" s="33">
        <f t="shared" si="2"/>
        <v>72.529019453995801</v>
      </c>
    </row>
    <row r="24" spans="1:6" s="38" customFormat="1" ht="33" customHeight="1" x14ac:dyDescent="0.25">
      <c r="A24" s="128"/>
      <c r="B24" s="122"/>
      <c r="C24" s="32" t="s">
        <v>131</v>
      </c>
      <c r="D24" s="66">
        <f>'КБ+ софин. МБ'!C127</f>
        <v>2546.2000000000003</v>
      </c>
      <c r="E24" s="66">
        <f>'КБ+ софин. МБ'!D127</f>
        <v>1129.8</v>
      </c>
      <c r="F24" s="33">
        <f t="shared" si="2"/>
        <v>44.372005341292905</v>
      </c>
    </row>
    <row r="25" spans="1:6" s="38" customFormat="1" ht="17.25" customHeight="1" x14ac:dyDescent="0.25">
      <c r="A25" s="129"/>
      <c r="B25" s="123"/>
      <c r="C25" s="56" t="s">
        <v>22</v>
      </c>
      <c r="D25" s="24">
        <f>D23+D24+D22</f>
        <v>25197.1</v>
      </c>
      <c r="E25" s="24">
        <f>E23+E24+E22</f>
        <v>11892.9</v>
      </c>
      <c r="F25" s="24">
        <v>0</v>
      </c>
    </row>
    <row r="26" spans="1:6" s="67" customFormat="1" ht="17.25" customHeight="1" x14ac:dyDescent="0.25">
      <c r="A26" s="127" t="s">
        <v>370</v>
      </c>
      <c r="B26" s="121" t="s">
        <v>154</v>
      </c>
      <c r="C26" s="32" t="s">
        <v>200</v>
      </c>
      <c r="D26" s="66">
        <f>'КБ+ софин. МБ'!C121</f>
        <v>0</v>
      </c>
      <c r="E26" s="66">
        <f>'КБ+ софин. МБ'!D121</f>
        <v>0</v>
      </c>
      <c r="F26" s="33">
        <v>0</v>
      </c>
    </row>
    <row r="27" spans="1:6" s="38" customFormat="1" ht="16.5" customHeight="1" x14ac:dyDescent="0.25">
      <c r="A27" s="128"/>
      <c r="B27" s="122"/>
      <c r="C27" s="32" t="s">
        <v>19</v>
      </c>
      <c r="D27" s="66">
        <f>'КБ+ софин. МБ'!C122</f>
        <v>9258.4000000000015</v>
      </c>
      <c r="E27" s="66">
        <f>'КБ+ софин. МБ'!D122</f>
        <v>140.69999999999999</v>
      </c>
      <c r="F27" s="33">
        <f t="shared" si="2"/>
        <v>1.5197010282554217</v>
      </c>
    </row>
    <row r="28" spans="1:6" s="38" customFormat="1" ht="31.5" customHeight="1" x14ac:dyDescent="0.25">
      <c r="A28" s="128"/>
      <c r="B28" s="122"/>
      <c r="C28" s="32" t="s">
        <v>131</v>
      </c>
      <c r="D28" s="66">
        <f>'КБ+ софин. МБ'!C123</f>
        <v>1487.7</v>
      </c>
      <c r="E28" s="66">
        <f>'КБ+ софин. МБ'!D123</f>
        <v>0</v>
      </c>
      <c r="F28" s="33">
        <f t="shared" si="2"/>
        <v>0</v>
      </c>
    </row>
    <row r="29" spans="1:6" s="38" customFormat="1" ht="63" customHeight="1" x14ac:dyDescent="0.25">
      <c r="A29" s="129"/>
      <c r="B29" s="123"/>
      <c r="C29" s="56" t="s">
        <v>22</v>
      </c>
      <c r="D29" s="24">
        <f>D27+D28+D26</f>
        <v>10746.100000000002</v>
      </c>
      <c r="E29" s="24">
        <f>E27+E28+E26</f>
        <v>140.69999999999999</v>
      </c>
      <c r="F29" s="24">
        <v>0</v>
      </c>
    </row>
    <row r="30" spans="1:6" s="67" customFormat="1" ht="15" customHeight="1" x14ac:dyDescent="0.25">
      <c r="A30" s="127" t="s">
        <v>371</v>
      </c>
      <c r="B30" s="121" t="s">
        <v>154</v>
      </c>
      <c r="C30" s="32" t="s">
        <v>200</v>
      </c>
      <c r="D30" s="66">
        <f>'КБ+ софин. МБ'!C129</f>
        <v>0</v>
      </c>
      <c r="E30" s="66">
        <f>'КБ+ софин. МБ'!D129</f>
        <v>0</v>
      </c>
      <c r="F30" s="33">
        <v>0</v>
      </c>
    </row>
    <row r="31" spans="1:6" s="38" customFormat="1" ht="16.5" customHeight="1" x14ac:dyDescent="0.25">
      <c r="A31" s="128"/>
      <c r="B31" s="122"/>
      <c r="C31" s="32" t="s">
        <v>19</v>
      </c>
      <c r="D31" s="66">
        <f>'КБ+ софин. МБ'!C130</f>
        <v>6658</v>
      </c>
      <c r="E31" s="66">
        <f>'КБ+ софин. МБ'!D130</f>
        <v>4605.7</v>
      </c>
      <c r="F31" s="33">
        <f t="shared" si="2"/>
        <v>69.175428056473407</v>
      </c>
    </row>
    <row r="32" spans="1:6" s="38" customFormat="1" ht="30.75" customHeight="1" x14ac:dyDescent="0.25">
      <c r="A32" s="128"/>
      <c r="B32" s="122"/>
      <c r="C32" s="32" t="s">
        <v>131</v>
      </c>
      <c r="D32" s="66">
        <f>'КБ+ софин. МБ'!C131</f>
        <v>425</v>
      </c>
      <c r="E32" s="66">
        <f>'КБ+ софин. МБ'!D131</f>
        <v>293.89999999999998</v>
      </c>
      <c r="F32" s="33">
        <f t="shared" si="2"/>
        <v>69.152941176470577</v>
      </c>
    </row>
    <row r="33" spans="1:6" s="38" customFormat="1" ht="15" customHeight="1" x14ac:dyDescent="0.25">
      <c r="A33" s="129"/>
      <c r="B33" s="123"/>
      <c r="C33" s="56" t="s">
        <v>22</v>
      </c>
      <c r="D33" s="24">
        <f>D31+D32+D30</f>
        <v>7083</v>
      </c>
      <c r="E33" s="24">
        <f>E31+E32+E30</f>
        <v>4899.5999999999995</v>
      </c>
      <c r="F33" s="24">
        <v>0</v>
      </c>
    </row>
    <row r="34" spans="1:6" s="67" customFormat="1" ht="18" customHeight="1" x14ac:dyDescent="0.25">
      <c r="A34" s="127" t="s">
        <v>372</v>
      </c>
      <c r="B34" s="121" t="s">
        <v>154</v>
      </c>
      <c r="C34" s="32" t="s">
        <v>200</v>
      </c>
      <c r="D34" s="66">
        <f>'КБ+ софин. МБ'!C133</f>
        <v>6173.8</v>
      </c>
      <c r="E34" s="66">
        <f>'КБ+ софин. МБ'!D133</f>
        <v>1871.5</v>
      </c>
      <c r="F34" s="33">
        <f t="shared" si="2"/>
        <v>30.313583206453075</v>
      </c>
    </row>
    <row r="35" spans="1:6" ht="18" customHeight="1" x14ac:dyDescent="0.25">
      <c r="A35" s="128"/>
      <c r="B35" s="122"/>
      <c r="C35" s="32" t="s">
        <v>19</v>
      </c>
      <c r="D35" s="66">
        <f>'КБ+ софин. МБ'!C134</f>
        <v>6387.6</v>
      </c>
      <c r="E35" s="66">
        <f>'КБ+ софин. МБ'!D134</f>
        <v>4802.8999999999996</v>
      </c>
      <c r="F35" s="33">
        <f t="shared" si="2"/>
        <v>75.190995052915014</v>
      </c>
    </row>
    <row r="36" spans="1:6" ht="32.25" customHeight="1" x14ac:dyDescent="0.25">
      <c r="A36" s="128"/>
      <c r="B36" s="122"/>
      <c r="C36" s="32" t="s">
        <v>131</v>
      </c>
      <c r="D36" s="66">
        <f>'КБ+ софин. МБ'!C135</f>
        <v>1468.3000000000002</v>
      </c>
      <c r="E36" s="66">
        <f>'КБ+ софин. МБ'!D135</f>
        <v>633</v>
      </c>
      <c r="F36" s="33">
        <f t="shared" si="2"/>
        <v>43.111080841789814</v>
      </c>
    </row>
    <row r="37" spans="1:6" s="37" customFormat="1" ht="44.25" customHeight="1" x14ac:dyDescent="0.25">
      <c r="A37" s="129"/>
      <c r="B37" s="123"/>
      <c r="C37" s="56" t="s">
        <v>22</v>
      </c>
      <c r="D37" s="24">
        <f>D35+D36+D34</f>
        <v>14029.7</v>
      </c>
      <c r="E37" s="24">
        <f>E35+E36</f>
        <v>5435.9</v>
      </c>
      <c r="F37" s="24">
        <v>0</v>
      </c>
    </row>
    <row r="38" spans="1:6" s="69" customFormat="1" ht="21" customHeight="1" x14ac:dyDescent="0.25">
      <c r="A38" s="116" t="s">
        <v>373</v>
      </c>
      <c r="B38" s="117" t="s">
        <v>154</v>
      </c>
      <c r="C38" s="68" t="s">
        <v>200</v>
      </c>
      <c r="D38" s="66">
        <f>'КБ+ софин. МБ'!C137</f>
        <v>34126.300000000003</v>
      </c>
      <c r="E38" s="66">
        <f>'КБ+ софин. МБ'!D137</f>
        <v>0</v>
      </c>
      <c r="F38" s="33">
        <f>E38/D38*100</f>
        <v>0</v>
      </c>
    </row>
    <row r="39" spans="1:6" ht="19.5" customHeight="1" x14ac:dyDescent="0.25">
      <c r="A39" s="116"/>
      <c r="B39" s="117"/>
      <c r="C39" s="32" t="s">
        <v>19</v>
      </c>
      <c r="D39" s="33">
        <f>'КБ+ софин. МБ'!C138</f>
        <v>18066.2</v>
      </c>
      <c r="E39" s="33">
        <f>'КБ+ софин. МБ'!D138</f>
        <v>2789</v>
      </c>
      <c r="F39" s="33">
        <f>E39/D39*100</f>
        <v>15.437668131649158</v>
      </c>
    </row>
    <row r="40" spans="1:6" ht="33.75" customHeight="1" x14ac:dyDescent="0.25">
      <c r="A40" s="116"/>
      <c r="B40" s="117"/>
      <c r="C40" s="32" t="s">
        <v>131</v>
      </c>
      <c r="D40" s="33">
        <f>'КБ+ софин. МБ'!C139</f>
        <v>6851.5999999999995</v>
      </c>
      <c r="E40" s="33">
        <f>'КБ+ софин. МБ'!D139</f>
        <v>140.69999999999999</v>
      </c>
      <c r="F40" s="33">
        <f t="shared" ref="F40:F41" si="3">E40/D40*100</f>
        <v>2.0535349407437677</v>
      </c>
    </row>
    <row r="41" spans="1:6" s="37" customFormat="1" ht="85.5" customHeight="1" x14ac:dyDescent="0.25">
      <c r="A41" s="116"/>
      <c r="B41" s="117"/>
      <c r="C41" s="56" t="s">
        <v>22</v>
      </c>
      <c r="D41" s="24">
        <f>D39+D40+D38</f>
        <v>59044.100000000006</v>
      </c>
      <c r="E41" s="24">
        <f>E39+E40+E38</f>
        <v>2929.7</v>
      </c>
      <c r="F41" s="24">
        <f t="shared" si="3"/>
        <v>4.9618844219828899</v>
      </c>
    </row>
    <row r="42" spans="1:6" s="67" customFormat="1" ht="16.5" customHeight="1" x14ac:dyDescent="0.25">
      <c r="A42" s="127" t="s">
        <v>291</v>
      </c>
      <c r="B42" s="121" t="s">
        <v>154</v>
      </c>
      <c r="C42" s="68" t="s">
        <v>200</v>
      </c>
      <c r="D42" s="66">
        <f>'КБ+ софин. МБ'!C141</f>
        <v>0</v>
      </c>
      <c r="E42" s="66">
        <f>'КБ+ софин. МБ'!D141</f>
        <v>0</v>
      </c>
      <c r="F42" s="33">
        <v>0</v>
      </c>
    </row>
    <row r="43" spans="1:6" ht="16.5" customHeight="1" x14ac:dyDescent="0.25">
      <c r="A43" s="128"/>
      <c r="B43" s="122"/>
      <c r="C43" s="32" t="s">
        <v>19</v>
      </c>
      <c r="D43" s="66">
        <f>'КБ+ софин. МБ'!C142</f>
        <v>0</v>
      </c>
      <c r="E43" s="66">
        <f>'КБ+ софин. МБ'!D142</f>
        <v>0</v>
      </c>
      <c r="F43" s="33">
        <v>0</v>
      </c>
    </row>
    <row r="44" spans="1:6" ht="30" customHeight="1" x14ac:dyDescent="0.25">
      <c r="A44" s="128"/>
      <c r="B44" s="122"/>
      <c r="C44" s="32" t="s">
        <v>131</v>
      </c>
      <c r="D44" s="66">
        <f>'КБ+ софин. МБ'!C143</f>
        <v>0</v>
      </c>
      <c r="E44" s="66">
        <f>'КБ+ софин. МБ'!D143</f>
        <v>0</v>
      </c>
      <c r="F44" s="33">
        <v>0</v>
      </c>
    </row>
    <row r="45" spans="1:6" s="37" customFormat="1" ht="16.5" customHeight="1" x14ac:dyDescent="0.25">
      <c r="A45" s="129"/>
      <c r="B45" s="123"/>
      <c r="C45" s="56" t="s">
        <v>22</v>
      </c>
      <c r="D45" s="24">
        <f>D43+D44+D42</f>
        <v>0</v>
      </c>
      <c r="E45" s="24">
        <f>E43+E44+E42</f>
        <v>0</v>
      </c>
      <c r="F45" s="24">
        <v>0</v>
      </c>
    </row>
    <row r="46" spans="1:6" s="37" customFormat="1" ht="16.5" customHeight="1" x14ac:dyDescent="0.25">
      <c r="A46" s="116" t="s">
        <v>374</v>
      </c>
      <c r="B46" s="117" t="s">
        <v>154</v>
      </c>
      <c r="C46" s="68" t="s">
        <v>200</v>
      </c>
      <c r="D46" s="1">
        <f>'КБ+ софин. МБ'!C149</f>
        <v>19154.599999999999</v>
      </c>
      <c r="E46" s="1">
        <f>'КБ+ софин. МБ'!D149</f>
        <v>3640.6000000000004</v>
      </c>
      <c r="F46" s="33">
        <f t="shared" ref="F46:F51" si="4">E46/D46*100</f>
        <v>19.006400551303607</v>
      </c>
    </row>
    <row r="47" spans="1:6" ht="17.25" customHeight="1" x14ac:dyDescent="0.25">
      <c r="A47" s="116"/>
      <c r="B47" s="117"/>
      <c r="C47" s="22" t="s">
        <v>19</v>
      </c>
      <c r="D47" s="1">
        <f>'КБ+ софин. МБ'!C150</f>
        <v>1014.4000000000001</v>
      </c>
      <c r="E47" s="1">
        <f>'КБ+ софин. МБ'!D150</f>
        <v>368</v>
      </c>
      <c r="F47" s="1">
        <f t="shared" si="4"/>
        <v>36.277602523659304</v>
      </c>
    </row>
    <row r="48" spans="1:6" ht="33" customHeight="1" x14ac:dyDescent="0.25">
      <c r="A48" s="116"/>
      <c r="B48" s="117"/>
      <c r="C48" s="32" t="s">
        <v>131</v>
      </c>
      <c r="D48" s="1">
        <f>'КБ+ софин. МБ'!C151</f>
        <v>2396.7999999999997</v>
      </c>
      <c r="E48" s="1">
        <f>'КБ+ софин. МБ'!D151</f>
        <v>798.5</v>
      </c>
      <c r="F48" s="33">
        <v>0</v>
      </c>
    </row>
    <row r="49" spans="1:6" ht="18.75" customHeight="1" x14ac:dyDescent="0.25">
      <c r="A49" s="116"/>
      <c r="B49" s="117"/>
      <c r="C49" s="56" t="s">
        <v>22</v>
      </c>
      <c r="D49" s="24">
        <f>D47+D48+D46</f>
        <v>22565.8</v>
      </c>
      <c r="E49" s="24">
        <f>E47+E48+E46</f>
        <v>4807.1000000000004</v>
      </c>
      <c r="F49" s="24">
        <f t="shared" si="4"/>
        <v>21.302590646021859</v>
      </c>
    </row>
    <row r="50" spans="1:6" ht="18" customHeight="1" x14ac:dyDescent="0.25">
      <c r="A50" s="116" t="s">
        <v>375</v>
      </c>
      <c r="B50" s="117" t="s">
        <v>154</v>
      </c>
      <c r="C50" s="68" t="s">
        <v>200</v>
      </c>
      <c r="D50" s="66">
        <f>'КБ+ софин. МБ'!C145</f>
        <v>932.9</v>
      </c>
      <c r="E50" s="66">
        <f>'КБ+ софин. МБ'!D145</f>
        <v>932.9</v>
      </c>
      <c r="F50" s="33">
        <f t="shared" si="4"/>
        <v>100</v>
      </c>
    </row>
    <row r="51" spans="1:6" ht="16.5" customHeight="1" x14ac:dyDescent="0.25">
      <c r="A51" s="116"/>
      <c r="B51" s="117"/>
      <c r="C51" s="32" t="s">
        <v>19</v>
      </c>
      <c r="D51" s="33">
        <f>'КБ+ софин. МБ'!C146</f>
        <v>7290.9000000000005</v>
      </c>
      <c r="E51" s="33">
        <f>'КБ+ софин. МБ'!D146</f>
        <v>5044.4000000000005</v>
      </c>
      <c r="F51" s="33">
        <f t="shared" si="4"/>
        <v>69.187617440919496</v>
      </c>
    </row>
    <row r="52" spans="1:6" ht="35.25" customHeight="1" x14ac:dyDescent="0.25">
      <c r="A52" s="116"/>
      <c r="B52" s="117"/>
      <c r="C52" s="32" t="s">
        <v>131</v>
      </c>
      <c r="D52" s="33">
        <f>'КБ+ софин. МБ'!C147</f>
        <v>754.6</v>
      </c>
      <c r="E52" s="33">
        <f>'КБ+ софин. МБ'!D147</f>
        <v>585.5</v>
      </c>
      <c r="F52" s="33">
        <f t="shared" ref="F52:F53" si="5">E52/D52*100</f>
        <v>77.590776570368405</v>
      </c>
    </row>
    <row r="53" spans="1:6" s="37" customFormat="1" ht="17.25" customHeight="1" x14ac:dyDescent="0.25">
      <c r="A53" s="116"/>
      <c r="B53" s="117"/>
      <c r="C53" s="56" t="s">
        <v>22</v>
      </c>
      <c r="D53" s="24">
        <f>D50+D51+D52</f>
        <v>8978.4000000000015</v>
      </c>
      <c r="E53" s="24">
        <f>E50+E51+E52</f>
        <v>6562.8</v>
      </c>
      <c r="F53" s="24">
        <f t="shared" si="5"/>
        <v>73.095429029671195</v>
      </c>
    </row>
    <row r="54" spans="1:6" s="37" customFormat="1" ht="15.75" customHeight="1" x14ac:dyDescent="0.25">
      <c r="A54" s="119" t="s">
        <v>163</v>
      </c>
      <c r="B54" s="118">
        <v>8</v>
      </c>
      <c r="C54" s="57" t="s">
        <v>200</v>
      </c>
      <c r="D54" s="39">
        <f>D6+D10+D14+D18+D22+D26+D30+D34+D38+D42+D46+D50</f>
        <v>95254.5</v>
      </c>
      <c r="E54" s="39">
        <f t="shared" ref="E54:E57" si="6">E6+E10+E14+E18+E22+E26+E30+E34+E38+E42+E46+E50</f>
        <v>18222.300000000003</v>
      </c>
      <c r="F54" s="39">
        <f t="shared" ref="F54:F90" si="7">E54/D54*100</f>
        <v>19.130119836858103</v>
      </c>
    </row>
    <row r="55" spans="1:6" s="40" customFormat="1" ht="15.75" customHeight="1" x14ac:dyDescent="0.25">
      <c r="A55" s="119"/>
      <c r="B55" s="118"/>
      <c r="C55" s="57" t="s">
        <v>19</v>
      </c>
      <c r="D55" s="39">
        <f t="shared" ref="D55:D56" si="8">D7+D11+D15+D19+D23+D27+D31+D35+D39+D43+D47+D51</f>
        <v>79422.899999999994</v>
      </c>
      <c r="E55" s="39">
        <f t="shared" si="6"/>
        <v>28225.200000000004</v>
      </c>
      <c r="F55" s="39">
        <f t="shared" si="7"/>
        <v>35.537861246567431</v>
      </c>
    </row>
    <row r="56" spans="1:6" s="40" customFormat="1" ht="15.75" customHeight="1" x14ac:dyDescent="0.25">
      <c r="A56" s="119"/>
      <c r="B56" s="118"/>
      <c r="C56" s="57" t="s">
        <v>20</v>
      </c>
      <c r="D56" s="39">
        <f t="shared" si="8"/>
        <v>19020.499999999996</v>
      </c>
      <c r="E56" s="39">
        <f t="shared" si="6"/>
        <v>4428</v>
      </c>
      <c r="F56" s="39">
        <f t="shared" si="7"/>
        <v>23.280145106595519</v>
      </c>
    </row>
    <row r="57" spans="1:6" s="40" customFormat="1" ht="15.75" customHeight="1" x14ac:dyDescent="0.25">
      <c r="A57" s="119"/>
      <c r="B57" s="118"/>
      <c r="C57" s="57" t="s">
        <v>22</v>
      </c>
      <c r="D57" s="39">
        <f>D55+D56+D54</f>
        <v>193697.9</v>
      </c>
      <c r="E57" s="39">
        <f t="shared" si="6"/>
        <v>49003.999999999993</v>
      </c>
      <c r="F57" s="39">
        <f t="shared" si="7"/>
        <v>25.299190130610604</v>
      </c>
    </row>
    <row r="58" spans="1:6" s="38" customFormat="1" ht="16.5" customHeight="1" x14ac:dyDescent="0.25">
      <c r="A58" s="131" t="s">
        <v>130</v>
      </c>
      <c r="B58" s="131"/>
      <c r="C58" s="131"/>
      <c r="D58" s="131"/>
      <c r="E58" s="131"/>
      <c r="F58" s="131"/>
    </row>
    <row r="59" spans="1:6" s="38" customFormat="1" ht="18" customHeight="1" x14ac:dyDescent="0.25">
      <c r="A59" s="31" t="s">
        <v>2</v>
      </c>
      <c r="B59" s="32" t="s">
        <v>154</v>
      </c>
      <c r="C59" s="32" t="s">
        <v>19</v>
      </c>
      <c r="D59" s="33">
        <v>0</v>
      </c>
      <c r="E59" s="33">
        <v>0</v>
      </c>
      <c r="F59" s="33">
        <v>0</v>
      </c>
    </row>
    <row r="60" spans="1:6" s="38" customFormat="1" ht="18" customHeight="1" x14ac:dyDescent="0.25">
      <c r="A60" s="31" t="s">
        <v>1</v>
      </c>
      <c r="B60" s="32" t="s">
        <v>154</v>
      </c>
      <c r="C60" s="32" t="s">
        <v>19</v>
      </c>
      <c r="D60" s="33">
        <f>общие!D314</f>
        <v>600</v>
      </c>
      <c r="E60" s="33">
        <f>общие!E314</f>
        <v>600</v>
      </c>
      <c r="F60" s="33">
        <f t="shared" ref="F60:F66" si="9">E60/D60*100</f>
        <v>100</v>
      </c>
    </row>
    <row r="61" spans="1:6" s="38" customFormat="1" ht="18" customHeight="1" x14ac:dyDescent="0.25">
      <c r="A61" s="31" t="s">
        <v>3</v>
      </c>
      <c r="B61" s="32" t="s">
        <v>154</v>
      </c>
      <c r="C61" s="32" t="s">
        <v>19</v>
      </c>
      <c r="D61" s="33">
        <v>0</v>
      </c>
      <c r="E61" s="33">
        <v>0</v>
      </c>
      <c r="F61" s="33">
        <v>0</v>
      </c>
    </row>
    <row r="62" spans="1:6" s="38" customFormat="1" ht="18" customHeight="1" x14ac:dyDescent="0.25">
      <c r="A62" s="59" t="s">
        <v>4</v>
      </c>
      <c r="B62" s="32" t="s">
        <v>154</v>
      </c>
      <c r="C62" s="32" t="s">
        <v>19</v>
      </c>
      <c r="D62" s="1">
        <f>общие!D194</f>
        <v>300</v>
      </c>
      <c r="E62" s="1">
        <f>общие!E194</f>
        <v>300</v>
      </c>
      <c r="F62" s="33">
        <f t="shared" si="9"/>
        <v>100</v>
      </c>
    </row>
    <row r="63" spans="1:6" s="38" customFormat="1" ht="18" customHeight="1" x14ac:dyDescent="0.25">
      <c r="A63" s="31" t="s">
        <v>10</v>
      </c>
      <c r="B63" s="32" t="s">
        <v>154</v>
      </c>
      <c r="C63" s="32" t="s">
        <v>19</v>
      </c>
      <c r="D63" s="33">
        <f>общие!D198</f>
        <v>550</v>
      </c>
      <c r="E63" s="33">
        <f>общие!E198</f>
        <v>550</v>
      </c>
      <c r="F63" s="33">
        <f t="shared" si="9"/>
        <v>100</v>
      </c>
    </row>
    <row r="64" spans="1:6" s="38" customFormat="1" ht="18" customHeight="1" x14ac:dyDescent="0.25">
      <c r="A64" s="31" t="s">
        <v>9</v>
      </c>
      <c r="B64" s="32" t="s">
        <v>154</v>
      </c>
      <c r="C64" s="32" t="s">
        <v>19</v>
      </c>
      <c r="D64" s="33">
        <f>общие!D220+общие!D328</f>
        <v>1000</v>
      </c>
      <c r="E64" s="33">
        <f>общие!E220+общие!E328</f>
        <v>1000</v>
      </c>
      <c r="F64" s="33">
        <f t="shared" si="9"/>
        <v>100</v>
      </c>
    </row>
    <row r="65" spans="1:8" s="38" customFormat="1" ht="18" customHeight="1" x14ac:dyDescent="0.25">
      <c r="A65" s="31" t="s">
        <v>8</v>
      </c>
      <c r="B65" s="32" t="s">
        <v>154</v>
      </c>
      <c r="C65" s="32" t="s">
        <v>19</v>
      </c>
      <c r="D65" s="33">
        <v>0</v>
      </c>
      <c r="E65" s="33">
        <v>0</v>
      </c>
      <c r="F65" s="33">
        <v>0</v>
      </c>
    </row>
    <row r="66" spans="1:8" s="38" customFormat="1" ht="18" customHeight="1" x14ac:dyDescent="0.25">
      <c r="A66" s="31" t="s">
        <v>5</v>
      </c>
      <c r="B66" s="32" t="s">
        <v>154</v>
      </c>
      <c r="C66" s="32" t="s">
        <v>19</v>
      </c>
      <c r="D66" s="33">
        <f>общие!D361</f>
        <v>700</v>
      </c>
      <c r="E66" s="33">
        <f>общие!E361</f>
        <v>641.79999999999995</v>
      </c>
      <c r="F66" s="33">
        <f t="shared" si="9"/>
        <v>91.685714285714283</v>
      </c>
    </row>
    <row r="67" spans="1:8" s="38" customFormat="1" ht="18" customHeight="1" x14ac:dyDescent="0.25">
      <c r="A67" s="31" t="s">
        <v>6</v>
      </c>
      <c r="B67" s="32" t="s">
        <v>154</v>
      </c>
      <c r="C67" s="32" t="s">
        <v>19</v>
      </c>
      <c r="D67" s="33">
        <v>0</v>
      </c>
      <c r="E67" s="33">
        <v>0</v>
      </c>
      <c r="F67" s="33">
        <v>0</v>
      </c>
    </row>
    <row r="68" spans="1:8" s="38" customFormat="1" ht="18" customHeight="1" x14ac:dyDescent="0.25">
      <c r="A68" s="31" t="s">
        <v>7</v>
      </c>
      <c r="B68" s="32" t="s">
        <v>154</v>
      </c>
      <c r="C68" s="32" t="s">
        <v>19</v>
      </c>
      <c r="D68" s="33">
        <v>0</v>
      </c>
      <c r="E68" s="33">
        <v>0</v>
      </c>
      <c r="F68" s="33">
        <v>0</v>
      </c>
    </row>
    <row r="69" spans="1:8" s="38" customFormat="1" ht="18" customHeight="1" x14ac:dyDescent="0.25">
      <c r="A69" s="31" t="s">
        <v>12</v>
      </c>
      <c r="B69" s="32" t="s">
        <v>154</v>
      </c>
      <c r="C69" s="32" t="s">
        <v>19</v>
      </c>
      <c r="D69" s="33">
        <v>0</v>
      </c>
      <c r="E69" s="33">
        <v>0</v>
      </c>
      <c r="F69" s="33">
        <v>0</v>
      </c>
    </row>
    <row r="70" spans="1:8" s="38" customFormat="1" ht="18" customHeight="1" x14ac:dyDescent="0.25">
      <c r="A70" s="31" t="s">
        <v>11</v>
      </c>
      <c r="B70" s="32" t="s">
        <v>154</v>
      </c>
      <c r="C70" s="32" t="s">
        <v>19</v>
      </c>
      <c r="D70" s="33">
        <v>0</v>
      </c>
      <c r="E70" s="33">
        <v>0</v>
      </c>
      <c r="F70" s="33">
        <v>0</v>
      </c>
    </row>
    <row r="71" spans="1:8" s="38" customFormat="1" ht="15.75" customHeight="1" x14ac:dyDescent="0.25">
      <c r="A71" s="41" t="s">
        <v>13</v>
      </c>
      <c r="B71" s="42" t="s">
        <v>154</v>
      </c>
      <c r="C71" s="42" t="s">
        <v>14</v>
      </c>
      <c r="D71" s="43">
        <f>D59+D60+D61+D62+D66+D67+D68+D65+D64+D63+D70+D69</f>
        <v>3150</v>
      </c>
      <c r="E71" s="43">
        <f>E59+E60+E61+E62+E66+E67+E68+E65+E64+E63+E70+E69</f>
        <v>3091.8</v>
      </c>
      <c r="F71" s="44">
        <f t="shared" ref="F71" si="10">E71/D71*100</f>
        <v>98.152380952380952</v>
      </c>
    </row>
    <row r="72" spans="1:8" ht="15.75" customHeight="1" x14ac:dyDescent="0.25">
      <c r="A72" s="120" t="s">
        <v>23</v>
      </c>
      <c r="B72" s="120"/>
      <c r="C72" s="120"/>
      <c r="D72" s="120"/>
      <c r="E72" s="120"/>
      <c r="F72" s="120"/>
    </row>
    <row r="73" spans="1:8" ht="18" customHeight="1" x14ac:dyDescent="0.25">
      <c r="A73" s="31" t="s">
        <v>2</v>
      </c>
      <c r="B73" s="32">
        <v>21</v>
      </c>
      <c r="C73" s="32" t="s">
        <v>20</v>
      </c>
      <c r="D73" s="33">
        <f>D89-D8</f>
        <v>26558.7</v>
      </c>
      <c r="E73" s="33">
        <f>E89-E8</f>
        <v>17895.299999999996</v>
      </c>
      <c r="F73" s="33">
        <f t="shared" si="7"/>
        <v>67.380180505822935</v>
      </c>
      <c r="G73" s="45"/>
      <c r="H73" s="45"/>
    </row>
    <row r="74" spans="1:8" ht="18" customHeight="1" x14ac:dyDescent="0.25">
      <c r="A74" s="31" t="s">
        <v>1</v>
      </c>
      <c r="B74" s="32">
        <v>12</v>
      </c>
      <c r="C74" s="32" t="s">
        <v>20</v>
      </c>
      <c r="D74" s="33">
        <f>D93-D12</f>
        <v>40634.700000000004</v>
      </c>
      <c r="E74" s="33">
        <f>E93-E12</f>
        <v>29616.300000000003</v>
      </c>
      <c r="F74" s="33">
        <f t="shared" si="7"/>
        <v>72.884259020000144</v>
      </c>
    </row>
    <row r="75" spans="1:8" ht="18" customHeight="1" x14ac:dyDescent="0.25">
      <c r="A75" s="31" t="s">
        <v>3</v>
      </c>
      <c r="B75" s="32">
        <v>13</v>
      </c>
      <c r="C75" s="32" t="s">
        <v>20</v>
      </c>
      <c r="D75" s="33">
        <f>D97-D16</f>
        <v>40826.699999999997</v>
      </c>
      <c r="E75" s="33">
        <f>E97-E16</f>
        <v>28930.199999999997</v>
      </c>
      <c r="F75" s="33">
        <f t="shared" si="7"/>
        <v>70.860980681759727</v>
      </c>
    </row>
    <row r="76" spans="1:8" ht="18" customHeight="1" x14ac:dyDescent="0.25">
      <c r="A76" s="59" t="s">
        <v>4</v>
      </c>
      <c r="B76" s="22">
        <v>25</v>
      </c>
      <c r="C76" s="32" t="s">
        <v>20</v>
      </c>
      <c r="D76" s="1">
        <f>D101-D20</f>
        <v>51533.9</v>
      </c>
      <c r="E76" s="1">
        <f>E101-E20</f>
        <v>33755.299999999996</v>
      </c>
      <c r="F76" s="33">
        <f t="shared" si="7"/>
        <v>65.501155550035989</v>
      </c>
    </row>
    <row r="77" spans="1:8" ht="18" customHeight="1" x14ac:dyDescent="0.25">
      <c r="A77" s="31" t="s">
        <v>10</v>
      </c>
      <c r="B77" s="32">
        <v>24</v>
      </c>
      <c r="C77" s="32" t="s">
        <v>20</v>
      </c>
      <c r="D77" s="33">
        <f>D105-D24</f>
        <v>35320.800000000003</v>
      </c>
      <c r="E77" s="33">
        <f>E105-E24</f>
        <v>24507.500000000004</v>
      </c>
      <c r="F77" s="33">
        <f>E77/D77*100</f>
        <v>69.385461257955654</v>
      </c>
    </row>
    <row r="78" spans="1:8" ht="18" customHeight="1" x14ac:dyDescent="0.25">
      <c r="A78" s="31" t="s">
        <v>9</v>
      </c>
      <c r="B78" s="32">
        <v>26</v>
      </c>
      <c r="C78" s="32" t="s">
        <v>20</v>
      </c>
      <c r="D78" s="33">
        <f>D109-D28</f>
        <v>26178.200000000004</v>
      </c>
      <c r="E78" s="33">
        <f>E109-E28</f>
        <v>18366.600000000002</v>
      </c>
      <c r="F78" s="33">
        <f>E78/D78*100</f>
        <v>70.159904042294727</v>
      </c>
    </row>
    <row r="79" spans="1:8" ht="18" customHeight="1" x14ac:dyDescent="0.25">
      <c r="A79" s="31" t="s">
        <v>8</v>
      </c>
      <c r="B79" s="32">
        <v>21</v>
      </c>
      <c r="C79" s="32" t="s">
        <v>20</v>
      </c>
      <c r="D79" s="33">
        <f>D113-D32</f>
        <v>42496.4</v>
      </c>
      <c r="E79" s="33">
        <f>E113-E32</f>
        <v>25421.699999999997</v>
      </c>
      <c r="F79" s="33">
        <f>E79/D79*100</f>
        <v>59.820831882230017</v>
      </c>
    </row>
    <row r="80" spans="1:8" ht="18" customHeight="1" x14ac:dyDescent="0.25">
      <c r="A80" s="31" t="s">
        <v>5</v>
      </c>
      <c r="B80" s="32">
        <v>19</v>
      </c>
      <c r="C80" s="32" t="s">
        <v>20</v>
      </c>
      <c r="D80" s="33">
        <f>D117-D36</f>
        <v>44155.100000000006</v>
      </c>
      <c r="E80" s="33">
        <f>E117-E36</f>
        <v>32504.800000000003</v>
      </c>
      <c r="F80" s="33">
        <f t="shared" si="7"/>
        <v>73.615052394853592</v>
      </c>
    </row>
    <row r="81" spans="1:8" ht="18" customHeight="1" x14ac:dyDescent="0.25">
      <c r="A81" s="31" t="s">
        <v>6</v>
      </c>
      <c r="B81" s="32">
        <v>21</v>
      </c>
      <c r="C81" s="32" t="s">
        <v>20</v>
      </c>
      <c r="D81" s="33">
        <f>D121-D40</f>
        <v>48732.740180000001</v>
      </c>
      <c r="E81" s="33">
        <f>E121-E40</f>
        <v>29613.200000000001</v>
      </c>
      <c r="F81" s="33">
        <f t="shared" si="7"/>
        <v>60.766539888010051</v>
      </c>
      <c r="G81" s="45"/>
    </row>
    <row r="82" spans="1:8" ht="18" customHeight="1" x14ac:dyDescent="0.25">
      <c r="A82" s="31" t="s">
        <v>7</v>
      </c>
      <c r="B82" s="32">
        <v>24</v>
      </c>
      <c r="C82" s="32" t="s">
        <v>20</v>
      </c>
      <c r="D82" s="33">
        <f>D125-D44</f>
        <v>339269.5</v>
      </c>
      <c r="E82" s="33">
        <f>E125-E44</f>
        <v>92973.5</v>
      </c>
      <c r="F82" s="33">
        <f t="shared" si="7"/>
        <v>27.404025413425021</v>
      </c>
    </row>
    <row r="83" spans="1:8" ht="18" customHeight="1" x14ac:dyDescent="0.25">
      <c r="A83" s="31" t="s">
        <v>12</v>
      </c>
      <c r="B83" s="32">
        <v>33</v>
      </c>
      <c r="C83" s="32" t="s">
        <v>20</v>
      </c>
      <c r="D83" s="33">
        <f>D129-D48</f>
        <v>260943.2</v>
      </c>
      <c r="E83" s="33">
        <f>E129-E48</f>
        <v>138943.70000000001</v>
      </c>
      <c r="F83" s="33">
        <f>E83/D83*100</f>
        <v>53.246721891967297</v>
      </c>
    </row>
    <row r="84" spans="1:8" ht="18" customHeight="1" x14ac:dyDescent="0.25">
      <c r="A84" s="31" t="s">
        <v>11</v>
      </c>
      <c r="B84" s="32">
        <v>29</v>
      </c>
      <c r="C84" s="32" t="s">
        <v>20</v>
      </c>
      <c r="D84" s="33">
        <f>D133-D52</f>
        <v>28311.600000000002</v>
      </c>
      <c r="E84" s="33">
        <f>E133-E52</f>
        <v>19111.499999999996</v>
      </c>
      <c r="F84" s="33">
        <f t="shared" si="7"/>
        <v>67.504132581697945</v>
      </c>
    </row>
    <row r="85" spans="1:8" s="47" customFormat="1" ht="19.5" customHeight="1" x14ac:dyDescent="0.25">
      <c r="A85" s="41" t="s">
        <v>13</v>
      </c>
      <c r="B85" s="42">
        <f>SUM(B73:B84)</f>
        <v>268</v>
      </c>
      <c r="C85" s="42" t="s">
        <v>14</v>
      </c>
      <c r="D85" s="43">
        <f>D73+D74+D75+D76+D80+D81+D82+D79+D78+D77+D84+D83</f>
        <v>984961.54018000001</v>
      </c>
      <c r="E85" s="43">
        <f>E73+E74+E75+E76+E80+E81+E82+E79+E78+E77+E84+E83</f>
        <v>491639.6</v>
      </c>
      <c r="F85" s="44">
        <f t="shared" si="7"/>
        <v>49.914598686782604</v>
      </c>
      <c r="G85" s="46"/>
      <c r="H85" s="46"/>
    </row>
    <row r="86" spans="1:8" ht="16.5" customHeight="1" x14ac:dyDescent="0.25">
      <c r="A86" s="120" t="s">
        <v>0</v>
      </c>
      <c r="B86" s="120"/>
      <c r="C86" s="120"/>
      <c r="D86" s="120"/>
      <c r="E86" s="120"/>
      <c r="F86" s="120"/>
    </row>
    <row r="87" spans="1:8" ht="16.5" customHeight="1" x14ac:dyDescent="0.25">
      <c r="A87" s="127" t="s">
        <v>2</v>
      </c>
      <c r="B87" s="121" t="s">
        <v>154</v>
      </c>
      <c r="C87" s="68" t="s">
        <v>200</v>
      </c>
      <c r="D87" s="33">
        <f>общие!D399</f>
        <v>0</v>
      </c>
      <c r="E87" s="33">
        <f>общие!E399</f>
        <v>0</v>
      </c>
      <c r="F87" s="33">
        <v>0</v>
      </c>
    </row>
    <row r="88" spans="1:8" ht="18" customHeight="1" x14ac:dyDescent="0.25">
      <c r="A88" s="128"/>
      <c r="B88" s="122"/>
      <c r="C88" s="32" t="s">
        <v>19</v>
      </c>
      <c r="D88" s="72">
        <f>общие!D400</f>
        <v>4505.1000000000004</v>
      </c>
      <c r="E88" s="72">
        <f>общие!E400</f>
        <v>0</v>
      </c>
      <c r="F88" s="33">
        <f t="shared" ref="F88:F89" si="11">E88/D88*100</f>
        <v>0</v>
      </c>
    </row>
    <row r="89" spans="1:8" ht="18" customHeight="1" x14ac:dyDescent="0.25">
      <c r="A89" s="128"/>
      <c r="B89" s="122"/>
      <c r="C89" s="32" t="s">
        <v>20</v>
      </c>
      <c r="D89" s="33">
        <f>общие!D401</f>
        <v>26698.100000000002</v>
      </c>
      <c r="E89" s="33">
        <f>общие!E401</f>
        <v>17895.299999999996</v>
      </c>
      <c r="F89" s="33">
        <f t="shared" si="11"/>
        <v>67.028365314385638</v>
      </c>
    </row>
    <row r="90" spans="1:8" s="48" customFormat="1" ht="18" customHeight="1" x14ac:dyDescent="0.25">
      <c r="A90" s="129"/>
      <c r="B90" s="123"/>
      <c r="C90" s="70" t="s">
        <v>22</v>
      </c>
      <c r="D90" s="71">
        <f>D88+D89+D87</f>
        <v>31203.200000000004</v>
      </c>
      <c r="E90" s="71">
        <f>E88+E89</f>
        <v>17895.299999999996</v>
      </c>
      <c r="F90" s="71">
        <f t="shared" si="7"/>
        <v>57.350848630909624</v>
      </c>
    </row>
    <row r="91" spans="1:8" s="65" customFormat="1" ht="18" customHeight="1" x14ac:dyDescent="0.25">
      <c r="A91" s="127" t="s">
        <v>1</v>
      </c>
      <c r="B91" s="121" t="s">
        <v>154</v>
      </c>
      <c r="C91" s="68" t="s">
        <v>200</v>
      </c>
      <c r="D91" s="66">
        <f>общие!D403</f>
        <v>0</v>
      </c>
      <c r="E91" s="66">
        <f>общие!E403</f>
        <v>0</v>
      </c>
      <c r="F91" s="33">
        <v>0</v>
      </c>
    </row>
    <row r="92" spans="1:8" ht="18" customHeight="1" x14ac:dyDescent="0.25">
      <c r="A92" s="128"/>
      <c r="B92" s="122"/>
      <c r="C92" s="32" t="s">
        <v>19</v>
      </c>
      <c r="D92" s="72">
        <f>общие!D404</f>
        <v>812.5</v>
      </c>
      <c r="E92" s="72">
        <f>общие!E404</f>
        <v>812.5</v>
      </c>
      <c r="F92" s="33">
        <f t="shared" ref="F92:F138" si="12">E92/D92*100</f>
        <v>100</v>
      </c>
    </row>
    <row r="93" spans="1:8" ht="18" customHeight="1" x14ac:dyDescent="0.25">
      <c r="A93" s="128"/>
      <c r="B93" s="122"/>
      <c r="C93" s="32" t="s">
        <v>20</v>
      </c>
      <c r="D93" s="33">
        <f>общие!D405</f>
        <v>40634.700000000004</v>
      </c>
      <c r="E93" s="33">
        <f>общие!E405</f>
        <v>29616.300000000003</v>
      </c>
      <c r="F93" s="33">
        <f t="shared" si="12"/>
        <v>72.884259020000144</v>
      </c>
    </row>
    <row r="94" spans="1:8" s="75" customFormat="1" ht="18" customHeight="1" x14ac:dyDescent="0.25">
      <c r="A94" s="129"/>
      <c r="B94" s="123"/>
      <c r="C94" s="73" t="s">
        <v>22</v>
      </c>
      <c r="D94" s="74">
        <f>D92+D93+D91</f>
        <v>41447.200000000004</v>
      </c>
      <c r="E94" s="74">
        <f>E92+E93+E91</f>
        <v>30428.800000000003</v>
      </c>
      <c r="F94" s="74">
        <f t="shared" si="12"/>
        <v>73.415815784902236</v>
      </c>
    </row>
    <row r="95" spans="1:8" s="67" customFormat="1" ht="18" customHeight="1" x14ac:dyDescent="0.25">
      <c r="A95" s="127" t="s">
        <v>3</v>
      </c>
      <c r="B95" s="121" t="s">
        <v>154</v>
      </c>
      <c r="C95" s="68" t="s">
        <v>200</v>
      </c>
      <c r="D95" s="66">
        <f>общие!D407</f>
        <v>0</v>
      </c>
      <c r="E95" s="66">
        <f>общие!E407</f>
        <v>0</v>
      </c>
      <c r="F95" s="33">
        <v>0</v>
      </c>
    </row>
    <row r="96" spans="1:8" ht="18" customHeight="1" x14ac:dyDescent="0.25">
      <c r="A96" s="128"/>
      <c r="B96" s="122"/>
      <c r="C96" s="32" t="s">
        <v>19</v>
      </c>
      <c r="D96" s="66">
        <f>общие!D408</f>
        <v>13019.8</v>
      </c>
      <c r="E96" s="66">
        <f>общие!E408</f>
        <v>0</v>
      </c>
      <c r="F96" s="33">
        <f t="shared" si="12"/>
        <v>0</v>
      </c>
    </row>
    <row r="97" spans="1:6" ht="18" customHeight="1" x14ac:dyDescent="0.25">
      <c r="A97" s="128"/>
      <c r="B97" s="122"/>
      <c r="C97" s="32" t="s">
        <v>20</v>
      </c>
      <c r="D97" s="66">
        <f>общие!D409</f>
        <v>41441.799999999996</v>
      </c>
      <c r="E97" s="66">
        <f>общие!E409</f>
        <v>28930.199999999997</v>
      </c>
      <c r="F97" s="33">
        <f t="shared" si="12"/>
        <v>69.809226433214775</v>
      </c>
    </row>
    <row r="98" spans="1:6" s="48" customFormat="1" ht="18.75" customHeight="1" x14ac:dyDescent="0.25">
      <c r="A98" s="129"/>
      <c r="B98" s="123"/>
      <c r="C98" s="70" t="s">
        <v>22</v>
      </c>
      <c r="D98" s="71">
        <f>D96+D97+D95</f>
        <v>54461.599999999991</v>
      </c>
      <c r="E98" s="71">
        <f>E96+E97+E95</f>
        <v>28930.199999999997</v>
      </c>
      <c r="F98" s="71">
        <f t="shared" si="12"/>
        <v>53.120363705803733</v>
      </c>
    </row>
    <row r="99" spans="1:6" s="65" customFormat="1" ht="18" customHeight="1" x14ac:dyDescent="0.25">
      <c r="A99" s="124" t="s">
        <v>4</v>
      </c>
      <c r="B99" s="121" t="s">
        <v>154</v>
      </c>
      <c r="C99" s="68" t="s">
        <v>200</v>
      </c>
      <c r="D99" s="66">
        <f>общие!D411</f>
        <v>16549.300000000003</v>
      </c>
      <c r="E99" s="66">
        <f>общие!E411</f>
        <v>4157.1000000000004</v>
      </c>
      <c r="F99" s="33">
        <f t="shared" si="12"/>
        <v>25.119491458853243</v>
      </c>
    </row>
    <row r="100" spans="1:6" ht="18" customHeight="1" x14ac:dyDescent="0.25">
      <c r="A100" s="125"/>
      <c r="B100" s="122"/>
      <c r="C100" s="32" t="s">
        <v>19</v>
      </c>
      <c r="D100" s="66">
        <f>общие!D412</f>
        <v>8976.6999999999989</v>
      </c>
      <c r="E100" s="66">
        <f>общие!E412</f>
        <v>7419.0999999999995</v>
      </c>
      <c r="F100" s="33">
        <f t="shared" si="12"/>
        <v>82.648411999955442</v>
      </c>
    </row>
    <row r="101" spans="1:6" ht="18" customHeight="1" x14ac:dyDescent="0.25">
      <c r="A101" s="125"/>
      <c r="B101" s="122"/>
      <c r="C101" s="32" t="s">
        <v>20</v>
      </c>
      <c r="D101" s="66">
        <f>общие!D413</f>
        <v>53869.700000000004</v>
      </c>
      <c r="E101" s="66">
        <f>общие!E413</f>
        <v>34601.899999999994</v>
      </c>
      <c r="F101" s="33">
        <f t="shared" si="12"/>
        <v>64.232583437442557</v>
      </c>
    </row>
    <row r="102" spans="1:6" s="48" customFormat="1" ht="18" customHeight="1" x14ac:dyDescent="0.25">
      <c r="A102" s="126"/>
      <c r="B102" s="123"/>
      <c r="C102" s="70" t="s">
        <v>22</v>
      </c>
      <c r="D102" s="71">
        <f>D100+D101+D99</f>
        <v>79395.700000000012</v>
      </c>
      <c r="E102" s="71">
        <f>E100+E101+E99</f>
        <v>46178.099999999991</v>
      </c>
      <c r="F102" s="71">
        <f t="shared" si="12"/>
        <v>58.161965950297031</v>
      </c>
    </row>
    <row r="103" spans="1:6" s="65" customFormat="1" ht="18" customHeight="1" x14ac:dyDescent="0.25">
      <c r="A103" s="127" t="s">
        <v>10</v>
      </c>
      <c r="B103" s="121" t="s">
        <v>154</v>
      </c>
      <c r="C103" s="68" t="s">
        <v>200</v>
      </c>
      <c r="D103" s="66">
        <f>общие!D419</f>
        <v>18317.599999999999</v>
      </c>
      <c r="E103" s="66">
        <f>общие!E419</f>
        <v>7620.2</v>
      </c>
      <c r="F103" s="33">
        <f t="shared" si="12"/>
        <v>41.600428003668604</v>
      </c>
    </row>
    <row r="104" spans="1:6" s="38" customFormat="1" ht="18" customHeight="1" x14ac:dyDescent="0.25">
      <c r="A104" s="128"/>
      <c r="B104" s="122"/>
      <c r="C104" s="32" t="s">
        <v>19</v>
      </c>
      <c r="D104" s="66">
        <f>общие!D420</f>
        <v>4883.3</v>
      </c>
      <c r="E104" s="66">
        <f>общие!E420</f>
        <v>3692.9</v>
      </c>
      <c r="F104" s="33">
        <f t="shared" si="12"/>
        <v>75.623041795507135</v>
      </c>
    </row>
    <row r="105" spans="1:6" s="38" customFormat="1" ht="18" customHeight="1" x14ac:dyDescent="0.25">
      <c r="A105" s="128"/>
      <c r="B105" s="122"/>
      <c r="C105" s="32" t="s">
        <v>20</v>
      </c>
      <c r="D105" s="66">
        <f>общие!D421</f>
        <v>37867</v>
      </c>
      <c r="E105" s="66">
        <f>общие!E421</f>
        <v>25637.300000000003</v>
      </c>
      <c r="F105" s="33">
        <f t="shared" si="12"/>
        <v>67.703541342065648</v>
      </c>
    </row>
    <row r="106" spans="1:6" s="38" customFormat="1" ht="18" customHeight="1" x14ac:dyDescent="0.25">
      <c r="A106" s="129"/>
      <c r="B106" s="123"/>
      <c r="C106" s="70" t="s">
        <v>22</v>
      </c>
      <c r="D106" s="71">
        <f>D104+D105+D103</f>
        <v>61067.9</v>
      </c>
      <c r="E106" s="71">
        <f>E104+E105+E103</f>
        <v>36950.400000000001</v>
      </c>
      <c r="F106" s="71">
        <f t="shared" ref="F106:F114" si="13">E106/D106*100</f>
        <v>60.507074911696655</v>
      </c>
    </row>
    <row r="107" spans="1:6" s="65" customFormat="1" ht="18" customHeight="1" x14ac:dyDescent="0.25">
      <c r="A107" s="127" t="s">
        <v>9</v>
      </c>
      <c r="B107" s="121" t="s">
        <v>154</v>
      </c>
      <c r="C107" s="68" t="s">
        <v>200</v>
      </c>
      <c r="D107" s="66">
        <f>общие!D415</f>
        <v>0</v>
      </c>
      <c r="E107" s="66">
        <f>общие!E415</f>
        <v>0</v>
      </c>
      <c r="F107" s="33">
        <v>0</v>
      </c>
    </row>
    <row r="108" spans="1:6" s="38" customFormat="1" ht="18" customHeight="1" x14ac:dyDescent="0.25">
      <c r="A108" s="128"/>
      <c r="B108" s="122"/>
      <c r="C108" s="32" t="s">
        <v>19</v>
      </c>
      <c r="D108" s="66">
        <f>общие!D416</f>
        <v>10258.400000000001</v>
      </c>
      <c r="E108" s="66">
        <f>общие!E416</f>
        <v>4102.5</v>
      </c>
      <c r="F108" s="33">
        <f t="shared" si="12"/>
        <v>39.99161662637448</v>
      </c>
    </row>
    <row r="109" spans="1:6" s="38" customFormat="1" ht="18" customHeight="1" x14ac:dyDescent="0.25">
      <c r="A109" s="128"/>
      <c r="B109" s="122"/>
      <c r="C109" s="32" t="s">
        <v>20</v>
      </c>
      <c r="D109" s="66">
        <f>общие!D417</f>
        <v>27665.900000000005</v>
      </c>
      <c r="E109" s="66">
        <f>общие!E417</f>
        <v>18366.600000000002</v>
      </c>
      <c r="F109" s="33">
        <f t="shared" si="12"/>
        <v>66.387140848481337</v>
      </c>
    </row>
    <row r="110" spans="1:6" s="38" customFormat="1" ht="18" customHeight="1" x14ac:dyDescent="0.25">
      <c r="A110" s="129"/>
      <c r="B110" s="123"/>
      <c r="C110" s="70" t="s">
        <v>22</v>
      </c>
      <c r="D110" s="71">
        <f>D108+D109+D107</f>
        <v>37924.300000000003</v>
      </c>
      <c r="E110" s="71">
        <f>E108+E109+E107</f>
        <v>22469.100000000002</v>
      </c>
      <c r="F110" s="71">
        <f t="shared" si="13"/>
        <v>59.247237259487981</v>
      </c>
    </row>
    <row r="111" spans="1:6" s="65" customFormat="1" ht="18" customHeight="1" x14ac:dyDescent="0.25">
      <c r="A111" s="127" t="s">
        <v>8</v>
      </c>
      <c r="B111" s="121" t="s">
        <v>154</v>
      </c>
      <c r="C111" s="68" t="s">
        <v>200</v>
      </c>
      <c r="D111" s="66">
        <f>общие!D423</f>
        <v>0</v>
      </c>
      <c r="E111" s="66">
        <f>общие!E423</f>
        <v>0</v>
      </c>
      <c r="F111" s="33">
        <v>0</v>
      </c>
    </row>
    <row r="112" spans="1:6" s="38" customFormat="1" ht="18" customHeight="1" x14ac:dyDescent="0.25">
      <c r="A112" s="128"/>
      <c r="B112" s="122"/>
      <c r="C112" s="32" t="s">
        <v>19</v>
      </c>
      <c r="D112" s="66">
        <f>общие!D424</f>
        <v>6658</v>
      </c>
      <c r="E112" s="66">
        <f>общие!E424</f>
        <v>4605.7</v>
      </c>
      <c r="F112" s="33">
        <f t="shared" si="12"/>
        <v>69.175428056473407</v>
      </c>
    </row>
    <row r="113" spans="1:6" s="38" customFormat="1" ht="18" customHeight="1" x14ac:dyDescent="0.25">
      <c r="A113" s="128"/>
      <c r="B113" s="122"/>
      <c r="C113" s="32" t="s">
        <v>20</v>
      </c>
      <c r="D113" s="66">
        <f>общие!D425</f>
        <v>42921.4</v>
      </c>
      <c r="E113" s="66">
        <f>общие!E425</f>
        <v>25715.599999999999</v>
      </c>
      <c r="F113" s="33">
        <f t="shared" si="12"/>
        <v>59.913236753693951</v>
      </c>
    </row>
    <row r="114" spans="1:6" s="38" customFormat="1" ht="18" customHeight="1" x14ac:dyDescent="0.25">
      <c r="A114" s="129"/>
      <c r="B114" s="123"/>
      <c r="C114" s="70" t="s">
        <v>22</v>
      </c>
      <c r="D114" s="71">
        <f>D112+D113+D111</f>
        <v>49579.4</v>
      </c>
      <c r="E114" s="71">
        <f>E112+E113+E111</f>
        <v>30321.3</v>
      </c>
      <c r="F114" s="71">
        <f t="shared" si="13"/>
        <v>61.157053130937442</v>
      </c>
    </row>
    <row r="115" spans="1:6" s="65" customFormat="1" ht="18" customHeight="1" x14ac:dyDescent="0.25">
      <c r="A115" s="127" t="s">
        <v>5</v>
      </c>
      <c r="B115" s="121" t="s">
        <v>154</v>
      </c>
      <c r="C115" s="68" t="s">
        <v>200</v>
      </c>
      <c r="D115" s="66">
        <f>общие!D427</f>
        <v>6173.8</v>
      </c>
      <c r="E115" s="66">
        <f>общие!E427</f>
        <v>1871.5</v>
      </c>
      <c r="F115" s="33">
        <f t="shared" si="12"/>
        <v>30.313583206453075</v>
      </c>
    </row>
    <row r="116" spans="1:6" ht="18" customHeight="1" x14ac:dyDescent="0.25">
      <c r="A116" s="128"/>
      <c r="B116" s="122"/>
      <c r="C116" s="32" t="s">
        <v>19</v>
      </c>
      <c r="D116" s="66">
        <f>общие!D428</f>
        <v>7087.6</v>
      </c>
      <c r="E116" s="66">
        <f>общие!E428</f>
        <v>5444.7</v>
      </c>
      <c r="F116" s="33">
        <f t="shared" si="12"/>
        <v>76.820080139962741</v>
      </c>
    </row>
    <row r="117" spans="1:6" ht="18" customHeight="1" x14ac:dyDescent="0.25">
      <c r="A117" s="128"/>
      <c r="B117" s="122"/>
      <c r="C117" s="32" t="s">
        <v>20</v>
      </c>
      <c r="D117" s="66">
        <f>общие!D429</f>
        <v>45623.400000000009</v>
      </c>
      <c r="E117" s="66">
        <f>общие!E429</f>
        <v>33137.800000000003</v>
      </c>
      <c r="F117" s="33">
        <f t="shared" si="12"/>
        <v>72.633341662392539</v>
      </c>
    </row>
    <row r="118" spans="1:6" s="48" customFormat="1" ht="18" customHeight="1" x14ac:dyDescent="0.25">
      <c r="A118" s="129"/>
      <c r="B118" s="123"/>
      <c r="C118" s="70" t="s">
        <v>22</v>
      </c>
      <c r="D118" s="71">
        <f>D116+D117+D115</f>
        <v>58884.80000000001</v>
      </c>
      <c r="E118" s="71">
        <f>E116+E117+E115</f>
        <v>40454</v>
      </c>
      <c r="F118" s="71">
        <f t="shared" si="12"/>
        <v>68.700241828111828</v>
      </c>
    </row>
    <row r="119" spans="1:6" s="67" customFormat="1" ht="18" customHeight="1" x14ac:dyDescent="0.25">
      <c r="A119" s="116" t="s">
        <v>6</v>
      </c>
      <c r="B119" s="117" t="s">
        <v>154</v>
      </c>
      <c r="C119" s="68" t="s">
        <v>200</v>
      </c>
      <c r="D119" s="66">
        <f>'КБ+ софин. МБ'!C137</f>
        <v>34126.300000000003</v>
      </c>
      <c r="E119" s="66">
        <f>'КБ+ софин. МБ'!D137</f>
        <v>0</v>
      </c>
      <c r="F119" s="1">
        <f t="shared" si="12"/>
        <v>0</v>
      </c>
    </row>
    <row r="120" spans="1:6" ht="18" customHeight="1" x14ac:dyDescent="0.25">
      <c r="A120" s="116"/>
      <c r="B120" s="117"/>
      <c r="C120" s="22" t="s">
        <v>19</v>
      </c>
      <c r="D120" s="76">
        <f>'КБ+ софин. МБ'!C138</f>
        <v>18066.2</v>
      </c>
      <c r="E120" s="76">
        <f>'КБ+ софин. МБ'!D138</f>
        <v>2789</v>
      </c>
      <c r="F120" s="1">
        <f t="shared" si="12"/>
        <v>15.437668131649158</v>
      </c>
    </row>
    <row r="121" spans="1:6" ht="18" customHeight="1" x14ac:dyDescent="0.25">
      <c r="A121" s="116"/>
      <c r="B121" s="117"/>
      <c r="C121" s="32" t="s">
        <v>20</v>
      </c>
      <c r="D121" s="33">
        <f>общие!D433</f>
        <v>55584.340179999999</v>
      </c>
      <c r="E121" s="33">
        <f>общие!E433</f>
        <v>29753.9</v>
      </c>
      <c r="F121" s="33">
        <f t="shared" si="12"/>
        <v>53.529285233300037</v>
      </c>
    </row>
    <row r="122" spans="1:6" s="48" customFormat="1" ht="18" customHeight="1" x14ac:dyDescent="0.25">
      <c r="A122" s="116"/>
      <c r="B122" s="117"/>
      <c r="C122" s="70" t="s">
        <v>22</v>
      </c>
      <c r="D122" s="71">
        <f>D120+D121+D119</f>
        <v>107776.84018</v>
      </c>
      <c r="E122" s="71">
        <f>E120+E121+E119</f>
        <v>32542.9</v>
      </c>
      <c r="F122" s="71">
        <f t="shared" si="12"/>
        <v>30.194705973611335</v>
      </c>
    </row>
    <row r="123" spans="1:6" s="65" customFormat="1" ht="18" customHeight="1" x14ac:dyDescent="0.25">
      <c r="A123" s="127" t="s">
        <v>7</v>
      </c>
      <c r="B123" s="121" t="s">
        <v>154</v>
      </c>
      <c r="C123" s="68" t="s">
        <v>200</v>
      </c>
      <c r="D123" s="66">
        <f>общие!D435</f>
        <v>0</v>
      </c>
      <c r="E123" s="66">
        <f>общие!E435</f>
        <v>0</v>
      </c>
      <c r="F123" s="33">
        <v>0</v>
      </c>
    </row>
    <row r="124" spans="1:6" ht="18" customHeight="1" x14ac:dyDescent="0.25">
      <c r="A124" s="128"/>
      <c r="B124" s="122"/>
      <c r="C124" s="32" t="s">
        <v>19</v>
      </c>
      <c r="D124" s="66">
        <f>общие!D436</f>
        <v>0</v>
      </c>
      <c r="E124" s="66">
        <f>общие!E436</f>
        <v>0</v>
      </c>
      <c r="F124" s="33">
        <v>0</v>
      </c>
    </row>
    <row r="125" spans="1:6" ht="18" customHeight="1" x14ac:dyDescent="0.25">
      <c r="A125" s="128"/>
      <c r="B125" s="122"/>
      <c r="C125" s="32" t="s">
        <v>20</v>
      </c>
      <c r="D125" s="66">
        <f>общие!D437</f>
        <v>339269.5</v>
      </c>
      <c r="E125" s="66">
        <f>общие!E437</f>
        <v>92973.5</v>
      </c>
      <c r="F125" s="33">
        <f t="shared" si="12"/>
        <v>27.404025413425021</v>
      </c>
    </row>
    <row r="126" spans="1:6" s="48" customFormat="1" ht="18" customHeight="1" x14ac:dyDescent="0.25">
      <c r="A126" s="129"/>
      <c r="B126" s="123"/>
      <c r="C126" s="70" t="s">
        <v>22</v>
      </c>
      <c r="D126" s="71">
        <f>D124+D125+D123</f>
        <v>339269.5</v>
      </c>
      <c r="E126" s="71">
        <f>E124+E125+E123</f>
        <v>92973.5</v>
      </c>
      <c r="F126" s="71">
        <f t="shared" si="12"/>
        <v>27.404025413425021</v>
      </c>
    </row>
    <row r="127" spans="1:6" s="48" customFormat="1" ht="18" customHeight="1" x14ac:dyDescent="0.25">
      <c r="A127" s="116" t="s">
        <v>12</v>
      </c>
      <c r="B127" s="117" t="s">
        <v>154</v>
      </c>
      <c r="C127" s="68" t="s">
        <v>200</v>
      </c>
      <c r="D127" s="72">
        <f>общие!D443</f>
        <v>19154.599999999999</v>
      </c>
      <c r="E127" s="72">
        <f>общие!E443</f>
        <v>3640.6000000000004</v>
      </c>
      <c r="F127" s="33">
        <f>E127/D127*100</f>
        <v>19.006400551303607</v>
      </c>
    </row>
    <row r="128" spans="1:6" ht="18" customHeight="1" x14ac:dyDescent="0.25">
      <c r="A128" s="116"/>
      <c r="B128" s="117"/>
      <c r="C128" s="32" t="s">
        <v>19</v>
      </c>
      <c r="D128" s="72">
        <f>общие!D444</f>
        <v>1014.4000000000001</v>
      </c>
      <c r="E128" s="72">
        <f>общие!E444</f>
        <v>368</v>
      </c>
      <c r="F128" s="33">
        <f>E128/D128*100</f>
        <v>36.277602523659304</v>
      </c>
    </row>
    <row r="129" spans="1:7" ht="18" customHeight="1" x14ac:dyDescent="0.25">
      <c r="A129" s="116"/>
      <c r="B129" s="117"/>
      <c r="C129" s="32" t="s">
        <v>20</v>
      </c>
      <c r="D129" s="33">
        <f>общие!D445</f>
        <v>263340</v>
      </c>
      <c r="E129" s="33">
        <f>общие!E445</f>
        <v>139742.20000000001</v>
      </c>
      <c r="F129" s="33">
        <f>E129/D129*100</f>
        <v>53.065314802156912</v>
      </c>
    </row>
    <row r="130" spans="1:7" s="48" customFormat="1" ht="18" customHeight="1" x14ac:dyDescent="0.25">
      <c r="A130" s="116"/>
      <c r="B130" s="117"/>
      <c r="C130" s="70" t="s">
        <v>22</v>
      </c>
      <c r="D130" s="71">
        <f>D128+D129+D127</f>
        <v>283509</v>
      </c>
      <c r="E130" s="71">
        <f>E128+E129+E127</f>
        <v>143750.80000000002</v>
      </c>
      <c r="F130" s="71">
        <f>E130/D130*100</f>
        <v>50.704139903847853</v>
      </c>
    </row>
    <row r="131" spans="1:7" s="67" customFormat="1" ht="18" customHeight="1" x14ac:dyDescent="0.25">
      <c r="A131" s="116" t="s">
        <v>11</v>
      </c>
      <c r="B131" s="117" t="s">
        <v>154</v>
      </c>
      <c r="C131" s="68" t="s">
        <v>200</v>
      </c>
      <c r="D131" s="66">
        <f>общие!D439</f>
        <v>932.9</v>
      </c>
      <c r="E131" s="66">
        <f>общие!E439</f>
        <v>932.9</v>
      </c>
      <c r="F131" s="33">
        <f t="shared" si="12"/>
        <v>100</v>
      </c>
    </row>
    <row r="132" spans="1:7" ht="18" customHeight="1" x14ac:dyDescent="0.25">
      <c r="A132" s="116"/>
      <c r="B132" s="117"/>
      <c r="C132" s="32" t="s">
        <v>19</v>
      </c>
      <c r="D132" s="72">
        <f>общие!D440</f>
        <v>7290.9000000000005</v>
      </c>
      <c r="E132" s="72">
        <f>общие!E440</f>
        <v>5044.4000000000005</v>
      </c>
      <c r="F132" s="33">
        <f t="shared" si="12"/>
        <v>69.187617440919496</v>
      </c>
    </row>
    <row r="133" spans="1:7" ht="18" customHeight="1" x14ac:dyDescent="0.25">
      <c r="A133" s="116"/>
      <c r="B133" s="117"/>
      <c r="C133" s="32" t="s">
        <v>20</v>
      </c>
      <c r="D133" s="33">
        <f>общие!D441</f>
        <v>29066.2</v>
      </c>
      <c r="E133" s="33">
        <f>общие!E441</f>
        <v>19696.999999999996</v>
      </c>
      <c r="F133" s="33">
        <f t="shared" si="12"/>
        <v>67.765996243058936</v>
      </c>
    </row>
    <row r="134" spans="1:7" s="48" customFormat="1" ht="18" customHeight="1" x14ac:dyDescent="0.25">
      <c r="A134" s="116"/>
      <c r="B134" s="117"/>
      <c r="C134" s="70" t="s">
        <v>22</v>
      </c>
      <c r="D134" s="71">
        <f>D131+D132+D133</f>
        <v>37290</v>
      </c>
      <c r="E134" s="71">
        <f>E131+E132+E133</f>
        <v>25674.299999999996</v>
      </c>
      <c r="F134" s="71">
        <f t="shared" si="12"/>
        <v>68.850362027353157</v>
      </c>
    </row>
    <row r="135" spans="1:7" s="48" customFormat="1" ht="14.25" customHeight="1" x14ac:dyDescent="0.25">
      <c r="A135" s="114" t="s">
        <v>162</v>
      </c>
      <c r="B135" s="115">
        <f>B85+B54</f>
        <v>276</v>
      </c>
      <c r="C135" s="56" t="s">
        <v>200</v>
      </c>
      <c r="D135" s="24">
        <f>D87+D91+D95+D99+D103+D107+D111+D115+D119+D123+D127+D131</f>
        <v>95254.5</v>
      </c>
      <c r="E135" s="24">
        <f>E87+E91+E95+E99+E103+E107+E111+E115+E119+E123+E127+E131</f>
        <v>18222.300000000003</v>
      </c>
      <c r="F135" s="24">
        <f t="shared" si="12"/>
        <v>19.130119836858103</v>
      </c>
    </row>
    <row r="136" spans="1:7" s="37" customFormat="1" ht="14.25" customHeight="1" x14ac:dyDescent="0.25">
      <c r="A136" s="114"/>
      <c r="B136" s="115"/>
      <c r="C136" s="56" t="s">
        <v>19</v>
      </c>
      <c r="D136" s="24">
        <f t="shared" ref="D136:D137" si="14">D88+D92+D96+D100+D104+D108+D112+D116+D120+D124+D128+D132</f>
        <v>82572.899999999994</v>
      </c>
      <c r="E136" s="24">
        <f>E88+E92+E96+E100+E116+E120+E124+E112+E108+E104+E132+E128</f>
        <v>34278.800000000003</v>
      </c>
      <c r="F136" s="24">
        <f t="shared" si="12"/>
        <v>41.513377875792187</v>
      </c>
      <c r="G136" s="49"/>
    </row>
    <row r="137" spans="1:7" s="37" customFormat="1" ht="14.25" customHeight="1" x14ac:dyDescent="0.25">
      <c r="A137" s="114"/>
      <c r="B137" s="115"/>
      <c r="C137" s="56" t="s">
        <v>20</v>
      </c>
      <c r="D137" s="24">
        <f t="shared" si="14"/>
        <v>1003982.04018</v>
      </c>
      <c r="E137" s="24">
        <f>E89+E93+E97+E101+E117+E121+E125+E113+E109+E105+E133+E129</f>
        <v>496067.6</v>
      </c>
      <c r="F137" s="24">
        <f t="shared" si="12"/>
        <v>49.41000736537697</v>
      </c>
      <c r="G137" s="49"/>
    </row>
    <row r="138" spans="1:7" s="37" customFormat="1" ht="14.25" customHeight="1" x14ac:dyDescent="0.25">
      <c r="A138" s="114"/>
      <c r="B138" s="115"/>
      <c r="C138" s="56" t="s">
        <v>22</v>
      </c>
      <c r="D138" s="24">
        <f>D136+D137+D135</f>
        <v>1181809.4401799999</v>
      </c>
      <c r="E138" s="24">
        <f>E136+E137+E135</f>
        <v>548568.70000000007</v>
      </c>
      <c r="F138" s="24">
        <f t="shared" si="12"/>
        <v>46.417694879510208</v>
      </c>
      <c r="G138" s="49"/>
    </row>
    <row r="139" spans="1:7" ht="42" customHeight="1" x14ac:dyDescent="0.25"/>
  </sheetData>
  <mergeCells count="57">
    <mergeCell ref="A115:A118"/>
    <mergeCell ref="A123:A126"/>
    <mergeCell ref="B123:B126"/>
    <mergeCell ref="B87:B90"/>
    <mergeCell ref="A87:A90"/>
    <mergeCell ref="B91:B94"/>
    <mergeCell ref="A91:A94"/>
    <mergeCell ref="B95:B98"/>
    <mergeCell ref="A95:A98"/>
    <mergeCell ref="B119:B122"/>
    <mergeCell ref="A119:A122"/>
    <mergeCell ref="B30:B33"/>
    <mergeCell ref="A30:A33"/>
    <mergeCell ref="A34:A37"/>
    <mergeCell ref="B34:B37"/>
    <mergeCell ref="B42:B45"/>
    <mergeCell ref="A42:A45"/>
    <mergeCell ref="A38:A41"/>
    <mergeCell ref="B38:B41"/>
    <mergeCell ref="A6:A9"/>
    <mergeCell ref="B6:B9"/>
    <mergeCell ref="B10:B13"/>
    <mergeCell ref="A10:A13"/>
    <mergeCell ref="B14:B17"/>
    <mergeCell ref="A14:A17"/>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8" max="5" man="1"/>
    <brk id="78" max="5" man="1"/>
    <brk id="13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2"/>
  <sheetViews>
    <sheetView view="pageBreakPreview" zoomScale="80" zoomScaleNormal="100" zoomScaleSheetLayoutView="80" workbookViewId="0">
      <selection activeCell="B466" sqref="B466"/>
    </sheetView>
  </sheetViews>
  <sheetFormatPr defaultColWidth="15.5703125" defaultRowHeight="15.75" x14ac:dyDescent="0.25"/>
  <cols>
    <col min="1" max="1" width="23.5703125" style="64" customWidth="1"/>
    <col min="2" max="2" width="116.5703125" style="64" customWidth="1"/>
    <col min="3" max="3" width="24.7109375" style="2" customWidth="1"/>
    <col min="4" max="4" width="18" style="15" customWidth="1"/>
    <col min="5" max="5" width="16.7109375" style="15" customWidth="1"/>
    <col min="6" max="6" width="17.85546875" style="15" customWidth="1"/>
    <col min="7" max="16384" width="15.5703125" style="2"/>
  </cols>
  <sheetData>
    <row r="1" spans="1:6" s="17" customFormat="1" ht="42.75" customHeight="1" x14ac:dyDescent="0.25">
      <c r="A1" s="162" t="s">
        <v>376</v>
      </c>
      <c r="B1" s="162"/>
      <c r="C1" s="162"/>
      <c r="D1" s="162"/>
      <c r="E1" s="162"/>
      <c r="F1" s="162"/>
    </row>
    <row r="2" spans="1:6" ht="48" customHeight="1" x14ac:dyDescent="0.25">
      <c r="A2" s="63"/>
      <c r="B2" s="63"/>
      <c r="C2" s="4"/>
      <c r="D2" s="5"/>
      <c r="E2" s="5"/>
      <c r="F2" s="5"/>
    </row>
    <row r="3" spans="1:6" ht="81.75" customHeight="1" x14ac:dyDescent="0.25">
      <c r="A3" s="105" t="s">
        <v>16</v>
      </c>
      <c r="B3" s="105" t="s">
        <v>25</v>
      </c>
      <c r="C3" s="105" t="s">
        <v>17</v>
      </c>
      <c r="D3" s="1" t="s">
        <v>128</v>
      </c>
      <c r="E3" s="1" t="s">
        <v>18</v>
      </c>
      <c r="F3" s="1" t="s">
        <v>21</v>
      </c>
    </row>
    <row r="4" spans="1:6" ht="21.75" customHeight="1" x14ac:dyDescent="0.25">
      <c r="A4" s="105">
        <v>1</v>
      </c>
      <c r="B4" s="105">
        <v>2</v>
      </c>
      <c r="C4" s="105">
        <v>3</v>
      </c>
      <c r="D4" s="6">
        <v>4</v>
      </c>
      <c r="E4" s="6">
        <v>5</v>
      </c>
      <c r="F4" s="6">
        <v>6</v>
      </c>
    </row>
    <row r="5" spans="1:6" s="7" customFormat="1" ht="23.25" customHeight="1" x14ac:dyDescent="0.25">
      <c r="A5" s="135" t="s">
        <v>377</v>
      </c>
      <c r="B5" s="136"/>
      <c r="C5" s="136"/>
      <c r="D5" s="136"/>
      <c r="E5" s="136"/>
      <c r="F5" s="136"/>
    </row>
    <row r="6" spans="1:6" ht="18" customHeight="1" x14ac:dyDescent="0.25">
      <c r="A6" s="142" t="s">
        <v>26</v>
      </c>
      <c r="B6" s="100" t="s">
        <v>39</v>
      </c>
      <c r="C6" s="105" t="s">
        <v>20</v>
      </c>
      <c r="D6" s="1">
        <v>6174.2</v>
      </c>
      <c r="E6" s="1">
        <v>4071.9</v>
      </c>
      <c r="F6" s="1">
        <f t="shared" ref="F6:F12" si="0">E6/D6*100</f>
        <v>65.950244566097638</v>
      </c>
    </row>
    <row r="7" spans="1:6" ht="31.5" customHeight="1" x14ac:dyDescent="0.25">
      <c r="A7" s="142"/>
      <c r="B7" s="100" t="s">
        <v>40</v>
      </c>
      <c r="C7" s="105" t="s">
        <v>20</v>
      </c>
      <c r="D7" s="1">
        <v>115</v>
      </c>
      <c r="E7" s="1">
        <v>80.8</v>
      </c>
      <c r="F7" s="1">
        <f t="shared" si="0"/>
        <v>70.260869565217391</v>
      </c>
    </row>
    <row r="8" spans="1:6" ht="33.75" customHeight="1" x14ac:dyDescent="0.25">
      <c r="A8" s="142"/>
      <c r="B8" s="100" t="s">
        <v>41</v>
      </c>
      <c r="C8" s="105" t="s">
        <v>20</v>
      </c>
      <c r="D8" s="1">
        <v>265</v>
      </c>
      <c r="E8" s="1">
        <v>133.5</v>
      </c>
      <c r="F8" s="1">
        <f t="shared" si="0"/>
        <v>50.377358490566039</v>
      </c>
    </row>
    <row r="9" spans="1:6" ht="33.75" customHeight="1" x14ac:dyDescent="0.25">
      <c r="A9" s="142"/>
      <c r="B9" s="100" t="s">
        <v>43</v>
      </c>
      <c r="C9" s="105" t="s">
        <v>20</v>
      </c>
      <c r="D9" s="1">
        <v>188.2</v>
      </c>
      <c r="E9" s="1">
        <v>110.2</v>
      </c>
      <c r="F9" s="1">
        <f t="shared" si="0"/>
        <v>58.554729011689702</v>
      </c>
    </row>
    <row r="10" spans="1:6" ht="34.5" customHeight="1" x14ac:dyDescent="0.25">
      <c r="A10" s="142"/>
      <c r="B10" s="100" t="s">
        <v>204</v>
      </c>
      <c r="C10" s="105" t="s">
        <v>20</v>
      </c>
      <c r="D10" s="1">
        <v>1423.6</v>
      </c>
      <c r="E10" s="1">
        <v>1221.9000000000001</v>
      </c>
      <c r="F10" s="1">
        <f t="shared" si="0"/>
        <v>85.831694296150616</v>
      </c>
    </row>
    <row r="11" spans="1:6" ht="35.25" customHeight="1" x14ac:dyDescent="0.25">
      <c r="A11" s="142"/>
      <c r="B11" s="100" t="s">
        <v>51</v>
      </c>
      <c r="C11" s="105" t="s">
        <v>20</v>
      </c>
      <c r="D11" s="1">
        <v>50</v>
      </c>
      <c r="E11" s="1">
        <v>19.899999999999999</v>
      </c>
      <c r="F11" s="1">
        <f t="shared" si="0"/>
        <v>39.799999999999997</v>
      </c>
    </row>
    <row r="12" spans="1:6" ht="38.25" customHeight="1" x14ac:dyDescent="0.25">
      <c r="A12" s="142"/>
      <c r="B12" s="100" t="s">
        <v>54</v>
      </c>
      <c r="C12" s="105" t="s">
        <v>20</v>
      </c>
      <c r="D12" s="1">
        <v>212</v>
      </c>
      <c r="E12" s="1">
        <v>138.9</v>
      </c>
      <c r="F12" s="1">
        <f t="shared" si="0"/>
        <v>65.518867924528308</v>
      </c>
    </row>
    <row r="13" spans="1:6" ht="34.5" customHeight="1" x14ac:dyDescent="0.25">
      <c r="A13" s="142" t="s">
        <v>27</v>
      </c>
      <c r="B13" s="100" t="s">
        <v>114</v>
      </c>
      <c r="C13" s="105" t="s">
        <v>20</v>
      </c>
      <c r="D13" s="1">
        <v>11552.8</v>
      </c>
      <c r="E13" s="1">
        <v>8568</v>
      </c>
      <c r="F13" s="1">
        <f t="shared" ref="F13:F230" si="1">E13/D13*100</f>
        <v>74.163839069316538</v>
      </c>
    </row>
    <row r="14" spans="1:6" ht="31.5" customHeight="1" x14ac:dyDescent="0.25">
      <c r="A14" s="142"/>
      <c r="B14" s="100" t="s">
        <v>67</v>
      </c>
      <c r="C14" s="105" t="s">
        <v>20</v>
      </c>
      <c r="D14" s="1">
        <v>151.4</v>
      </c>
      <c r="E14" s="1">
        <v>105.5</v>
      </c>
      <c r="F14" s="1">
        <f t="shared" si="1"/>
        <v>69.682959048877152</v>
      </c>
    </row>
    <row r="15" spans="1:6" ht="36" customHeight="1" x14ac:dyDescent="0.25">
      <c r="A15" s="142"/>
      <c r="B15" s="100" t="s">
        <v>152</v>
      </c>
      <c r="C15" s="105" t="s">
        <v>20</v>
      </c>
      <c r="D15" s="1">
        <v>493.7</v>
      </c>
      <c r="E15" s="1">
        <v>405.9</v>
      </c>
      <c r="F15" s="1">
        <f t="shared" si="1"/>
        <v>82.21592059955438</v>
      </c>
    </row>
    <row r="16" spans="1:6" ht="30.75" customHeight="1" x14ac:dyDescent="0.25">
      <c r="A16" s="139" t="s">
        <v>28</v>
      </c>
      <c r="B16" s="100" t="s">
        <v>71</v>
      </c>
      <c r="C16" s="105" t="s">
        <v>20</v>
      </c>
      <c r="D16" s="1">
        <v>633.4</v>
      </c>
      <c r="E16" s="1">
        <v>427.5</v>
      </c>
      <c r="F16" s="1">
        <f t="shared" si="1"/>
        <v>67.492895484685818</v>
      </c>
    </row>
    <row r="17" spans="1:6" ht="32.25" customHeight="1" x14ac:dyDescent="0.25">
      <c r="A17" s="140"/>
      <c r="B17" s="100" t="s">
        <v>74</v>
      </c>
      <c r="C17" s="105" t="s">
        <v>20</v>
      </c>
      <c r="D17" s="1">
        <v>320</v>
      </c>
      <c r="E17" s="1">
        <v>264.39999999999998</v>
      </c>
      <c r="F17" s="1">
        <f t="shared" si="1"/>
        <v>82.625</v>
      </c>
    </row>
    <row r="18" spans="1:6" ht="34.5" customHeight="1" x14ac:dyDescent="0.25">
      <c r="A18" s="140"/>
      <c r="B18" s="100" t="s">
        <v>75</v>
      </c>
      <c r="C18" s="105" t="s">
        <v>20</v>
      </c>
      <c r="D18" s="1">
        <v>8889.1</v>
      </c>
      <c r="E18" s="1">
        <v>6539</v>
      </c>
      <c r="F18" s="1">
        <f t="shared" si="1"/>
        <v>73.562002902431061</v>
      </c>
    </row>
    <row r="19" spans="1:6" ht="34.5" customHeight="1" x14ac:dyDescent="0.25">
      <c r="A19" s="141"/>
      <c r="B19" s="100" t="s">
        <v>318</v>
      </c>
      <c r="C19" s="105" t="s">
        <v>20</v>
      </c>
      <c r="D19" s="1">
        <v>30</v>
      </c>
      <c r="E19" s="1">
        <v>0</v>
      </c>
      <c r="F19" s="1">
        <f t="shared" si="1"/>
        <v>0</v>
      </c>
    </row>
    <row r="20" spans="1:6" ht="32.25" customHeight="1" x14ac:dyDescent="0.25">
      <c r="A20" s="142" t="s">
        <v>32</v>
      </c>
      <c r="B20" s="100" t="s">
        <v>251</v>
      </c>
      <c r="C20" s="105" t="s">
        <v>20</v>
      </c>
      <c r="D20" s="1">
        <v>11863.8</v>
      </c>
      <c r="E20" s="1">
        <v>7384.4</v>
      </c>
      <c r="F20" s="1">
        <f t="shared" si="1"/>
        <v>62.243126148451587</v>
      </c>
    </row>
    <row r="21" spans="1:6" ht="32.25" customHeight="1" x14ac:dyDescent="0.25">
      <c r="A21" s="142"/>
      <c r="B21" s="100" t="s">
        <v>253</v>
      </c>
      <c r="C21" s="105" t="s">
        <v>20</v>
      </c>
      <c r="D21" s="1">
        <v>650</v>
      </c>
      <c r="E21" s="1">
        <v>362</v>
      </c>
      <c r="F21" s="1">
        <f t="shared" si="1"/>
        <v>55.692307692307693</v>
      </c>
    </row>
    <row r="22" spans="1:6" ht="37.5" customHeight="1" x14ac:dyDescent="0.25">
      <c r="A22" s="142"/>
      <c r="B22" s="100" t="s">
        <v>254</v>
      </c>
      <c r="C22" s="105" t="s">
        <v>20</v>
      </c>
      <c r="D22" s="1">
        <v>265.89999999999998</v>
      </c>
      <c r="E22" s="1">
        <v>67.2</v>
      </c>
      <c r="F22" s="1">
        <f t="shared" si="1"/>
        <v>25.272658894321175</v>
      </c>
    </row>
    <row r="23" spans="1:6" s="78" customFormat="1" ht="33.75" customHeight="1" x14ac:dyDescent="0.25">
      <c r="A23" s="142"/>
      <c r="B23" s="77" t="s">
        <v>255</v>
      </c>
      <c r="C23" s="68" t="s">
        <v>20</v>
      </c>
      <c r="D23" s="66">
        <v>10</v>
      </c>
      <c r="E23" s="66">
        <v>0</v>
      </c>
      <c r="F23" s="66">
        <v>0</v>
      </c>
    </row>
    <row r="24" spans="1:6" ht="33.75" customHeight="1" x14ac:dyDescent="0.25">
      <c r="A24" s="142"/>
      <c r="B24" s="100" t="s">
        <v>267</v>
      </c>
      <c r="C24" s="105" t="s">
        <v>20</v>
      </c>
      <c r="D24" s="1">
        <v>519.9</v>
      </c>
      <c r="E24" s="1">
        <v>519.9</v>
      </c>
      <c r="F24" s="1">
        <f t="shared" si="1"/>
        <v>100</v>
      </c>
    </row>
    <row r="25" spans="1:6" ht="50.25" customHeight="1" x14ac:dyDescent="0.25">
      <c r="A25" s="142"/>
      <c r="B25" s="100" t="s">
        <v>263</v>
      </c>
      <c r="C25" s="105" t="s">
        <v>20</v>
      </c>
      <c r="D25" s="1">
        <v>108</v>
      </c>
      <c r="E25" s="1">
        <v>72</v>
      </c>
      <c r="F25" s="1">
        <f t="shared" si="1"/>
        <v>66.666666666666657</v>
      </c>
    </row>
    <row r="26" spans="1:6" ht="32.25" customHeight="1" x14ac:dyDescent="0.25">
      <c r="A26" s="142" t="s">
        <v>29</v>
      </c>
      <c r="B26" s="100" t="s">
        <v>228</v>
      </c>
      <c r="C26" s="105" t="s">
        <v>20</v>
      </c>
      <c r="D26" s="1">
        <v>5125.3</v>
      </c>
      <c r="E26" s="1">
        <v>3699.6</v>
      </c>
      <c r="F26" s="1">
        <f t="shared" si="1"/>
        <v>72.183091721460201</v>
      </c>
    </row>
    <row r="27" spans="1:6" ht="34.5" customHeight="1" x14ac:dyDescent="0.25">
      <c r="A27" s="142"/>
      <c r="B27" s="100" t="s">
        <v>229</v>
      </c>
      <c r="C27" s="105" t="s">
        <v>20</v>
      </c>
      <c r="D27" s="1">
        <v>4877.8</v>
      </c>
      <c r="E27" s="1">
        <v>3434.1</v>
      </c>
      <c r="F27" s="1">
        <f t="shared" si="1"/>
        <v>70.402640534667256</v>
      </c>
    </row>
    <row r="28" spans="1:6" ht="35.25" customHeight="1" x14ac:dyDescent="0.25">
      <c r="A28" s="142"/>
      <c r="B28" s="100" t="s">
        <v>230</v>
      </c>
      <c r="C28" s="105" t="s">
        <v>20</v>
      </c>
      <c r="D28" s="1">
        <v>633.79999999999995</v>
      </c>
      <c r="E28" s="1">
        <v>493.9</v>
      </c>
      <c r="F28" s="1">
        <f t="shared" si="1"/>
        <v>77.926790785736827</v>
      </c>
    </row>
    <row r="29" spans="1:6" ht="33.75" customHeight="1" x14ac:dyDescent="0.25">
      <c r="A29" s="142"/>
      <c r="B29" s="100" t="s">
        <v>231</v>
      </c>
      <c r="C29" s="105" t="s">
        <v>20</v>
      </c>
      <c r="D29" s="1">
        <v>160.4</v>
      </c>
      <c r="E29" s="1">
        <v>156.19999999999999</v>
      </c>
      <c r="F29" s="1">
        <f t="shared" si="1"/>
        <v>97.381546134663338</v>
      </c>
    </row>
    <row r="30" spans="1:6" ht="33.75" customHeight="1" x14ac:dyDescent="0.25">
      <c r="A30" s="142"/>
      <c r="B30" s="100" t="s">
        <v>232</v>
      </c>
      <c r="C30" s="105" t="s">
        <v>20</v>
      </c>
      <c r="D30" s="1">
        <v>1074.2</v>
      </c>
      <c r="E30" s="1">
        <v>57.8</v>
      </c>
      <c r="F30" s="1">
        <f t="shared" si="1"/>
        <v>5.3807484639731884</v>
      </c>
    </row>
    <row r="31" spans="1:6" ht="34.5" customHeight="1" x14ac:dyDescent="0.25">
      <c r="A31" s="142"/>
      <c r="B31" s="100" t="s">
        <v>245</v>
      </c>
      <c r="C31" s="105" t="s">
        <v>20</v>
      </c>
      <c r="D31" s="1">
        <v>155.6</v>
      </c>
      <c r="E31" s="1">
        <v>103.6</v>
      </c>
      <c r="F31" s="1">
        <f t="shared" si="1"/>
        <v>66.580976863753222</v>
      </c>
    </row>
    <row r="32" spans="1:6" ht="31.5" customHeight="1" x14ac:dyDescent="0.25">
      <c r="A32" s="142" t="s">
        <v>30</v>
      </c>
      <c r="B32" s="100" t="s">
        <v>207</v>
      </c>
      <c r="C32" s="105" t="s">
        <v>20</v>
      </c>
      <c r="D32" s="1">
        <v>113.6</v>
      </c>
      <c r="E32" s="1">
        <v>83</v>
      </c>
      <c r="F32" s="1">
        <f t="shared" si="1"/>
        <v>73.063380281690144</v>
      </c>
    </row>
    <row r="33" spans="1:6" ht="35.25" customHeight="1" x14ac:dyDescent="0.25">
      <c r="A33" s="142"/>
      <c r="B33" s="100" t="s">
        <v>206</v>
      </c>
      <c r="C33" s="105" t="s">
        <v>20</v>
      </c>
      <c r="D33" s="1">
        <v>6037.4</v>
      </c>
      <c r="E33" s="1">
        <v>4315.6000000000004</v>
      </c>
      <c r="F33" s="1">
        <f t="shared" si="1"/>
        <v>71.481101136250714</v>
      </c>
    </row>
    <row r="34" spans="1:6" ht="33" customHeight="1" x14ac:dyDescent="0.25">
      <c r="A34" s="142"/>
      <c r="B34" s="100" t="s">
        <v>208</v>
      </c>
      <c r="C34" s="105" t="s">
        <v>20</v>
      </c>
      <c r="D34" s="1">
        <v>150.69999999999999</v>
      </c>
      <c r="E34" s="1">
        <v>120.7</v>
      </c>
      <c r="F34" s="1">
        <f t="shared" ref="F34" si="2">E34/D34*100</f>
        <v>80.092899800929004</v>
      </c>
    </row>
    <row r="35" spans="1:6" ht="31.5" customHeight="1" x14ac:dyDescent="0.25">
      <c r="A35" s="142"/>
      <c r="B35" s="100" t="s">
        <v>212</v>
      </c>
      <c r="C35" s="105" t="s">
        <v>20</v>
      </c>
      <c r="D35" s="1">
        <v>275.60000000000002</v>
      </c>
      <c r="E35" s="1">
        <v>168.1</v>
      </c>
      <c r="F35" s="1">
        <f t="shared" si="1"/>
        <v>60.994194484760513</v>
      </c>
    </row>
    <row r="36" spans="1:6" ht="32.25" customHeight="1" x14ac:dyDescent="0.25">
      <c r="A36" s="142"/>
      <c r="B36" s="100" t="s">
        <v>213</v>
      </c>
      <c r="C36" s="105" t="s">
        <v>20</v>
      </c>
      <c r="D36" s="1">
        <v>211.6</v>
      </c>
      <c r="E36" s="1">
        <v>76.400000000000006</v>
      </c>
      <c r="F36" s="1">
        <f t="shared" si="1"/>
        <v>36.105860113421556</v>
      </c>
    </row>
    <row r="37" spans="1:6" ht="48.75" customHeight="1" x14ac:dyDescent="0.25">
      <c r="A37" s="142"/>
      <c r="B37" s="100" t="s">
        <v>225</v>
      </c>
      <c r="C37" s="105" t="s">
        <v>20</v>
      </c>
      <c r="D37" s="1">
        <v>60</v>
      </c>
      <c r="E37" s="1">
        <v>45</v>
      </c>
      <c r="F37" s="1">
        <f t="shared" si="1"/>
        <v>75</v>
      </c>
    </row>
    <row r="38" spans="1:6" ht="33.75" customHeight="1" x14ac:dyDescent="0.25">
      <c r="A38" s="139" t="s">
        <v>31</v>
      </c>
      <c r="B38" s="100" t="s">
        <v>134</v>
      </c>
      <c r="C38" s="105" t="s">
        <v>20</v>
      </c>
      <c r="D38" s="1">
        <v>13385.2</v>
      </c>
      <c r="E38" s="1">
        <v>8902.2999999999993</v>
      </c>
      <c r="F38" s="1">
        <f t="shared" si="1"/>
        <v>66.508531811254215</v>
      </c>
    </row>
    <row r="39" spans="1:6" ht="38.25" customHeight="1" x14ac:dyDescent="0.25">
      <c r="A39" s="140"/>
      <c r="B39" s="100" t="s">
        <v>136</v>
      </c>
      <c r="C39" s="105" t="s">
        <v>20</v>
      </c>
      <c r="D39" s="1">
        <v>1164.8</v>
      </c>
      <c r="E39" s="1">
        <v>789.3</v>
      </c>
      <c r="F39" s="1">
        <f t="shared" si="1"/>
        <v>67.762706043956044</v>
      </c>
    </row>
    <row r="40" spans="1:6" ht="33.75" customHeight="1" x14ac:dyDescent="0.25">
      <c r="A40" s="140"/>
      <c r="B40" s="100" t="s">
        <v>137</v>
      </c>
      <c r="C40" s="105" t="s">
        <v>20</v>
      </c>
      <c r="D40" s="1">
        <v>200</v>
      </c>
      <c r="E40" s="1">
        <v>104</v>
      </c>
      <c r="F40" s="1">
        <f t="shared" si="1"/>
        <v>52</v>
      </c>
    </row>
    <row r="41" spans="1:6" ht="51.75" customHeight="1" x14ac:dyDescent="0.25">
      <c r="A41" s="140"/>
      <c r="B41" s="100" t="s">
        <v>146</v>
      </c>
      <c r="C41" s="105" t="s">
        <v>20</v>
      </c>
      <c r="D41" s="16">
        <v>60</v>
      </c>
      <c r="E41" s="16">
        <v>40</v>
      </c>
      <c r="F41" s="1">
        <f>E37/D37*100</f>
        <v>75</v>
      </c>
    </row>
    <row r="42" spans="1:6" s="78" customFormat="1" ht="33" hidden="1" customHeight="1" x14ac:dyDescent="0.25">
      <c r="A42" s="141"/>
      <c r="B42" s="77"/>
      <c r="C42" s="68"/>
      <c r="D42" s="66"/>
      <c r="E42" s="66"/>
      <c r="F42" s="66"/>
    </row>
    <row r="43" spans="1:6" ht="34.5" customHeight="1" x14ac:dyDescent="0.25">
      <c r="A43" s="142" t="s">
        <v>33</v>
      </c>
      <c r="B43" s="100" t="s">
        <v>76</v>
      </c>
      <c r="C43" s="105" t="s">
        <v>20</v>
      </c>
      <c r="D43" s="1">
        <v>10874.2</v>
      </c>
      <c r="E43" s="1">
        <v>6734.2</v>
      </c>
      <c r="F43" s="1">
        <f t="shared" si="1"/>
        <v>61.928233801107204</v>
      </c>
    </row>
    <row r="44" spans="1:6" ht="18" customHeight="1" x14ac:dyDescent="0.25">
      <c r="A44" s="142"/>
      <c r="B44" s="100" t="s">
        <v>77</v>
      </c>
      <c r="C44" s="105" t="s">
        <v>20</v>
      </c>
      <c r="D44" s="1">
        <v>122.3</v>
      </c>
      <c r="E44" s="1">
        <v>121.7</v>
      </c>
      <c r="F44" s="1">
        <f t="shared" si="1"/>
        <v>99.509403107113656</v>
      </c>
    </row>
    <row r="45" spans="1:6" ht="32.25" customHeight="1" x14ac:dyDescent="0.25">
      <c r="A45" s="142"/>
      <c r="B45" s="100" t="s">
        <v>78</v>
      </c>
      <c r="C45" s="105" t="s">
        <v>20</v>
      </c>
      <c r="D45" s="1">
        <v>142.69999999999999</v>
      </c>
      <c r="E45" s="1">
        <v>116.7</v>
      </c>
      <c r="F45" s="1">
        <f t="shared" si="1"/>
        <v>81.779957953749133</v>
      </c>
    </row>
    <row r="46" spans="1:6" ht="30.75" customHeight="1" x14ac:dyDescent="0.25">
      <c r="A46" s="142"/>
      <c r="B46" s="100" t="s">
        <v>79</v>
      </c>
      <c r="C46" s="105" t="s">
        <v>20</v>
      </c>
      <c r="D46" s="1">
        <v>604</v>
      </c>
      <c r="E46" s="1">
        <v>324.39999999999998</v>
      </c>
      <c r="F46" s="1">
        <f t="shared" si="1"/>
        <v>53.70860927152318</v>
      </c>
    </row>
    <row r="47" spans="1:6" ht="33" customHeight="1" x14ac:dyDescent="0.25">
      <c r="A47" s="142"/>
      <c r="B47" s="100" t="s">
        <v>84</v>
      </c>
      <c r="C47" s="105" t="s">
        <v>20</v>
      </c>
      <c r="D47" s="1">
        <v>400</v>
      </c>
      <c r="E47" s="1">
        <v>300</v>
      </c>
      <c r="F47" s="1">
        <f t="shared" si="1"/>
        <v>75</v>
      </c>
    </row>
    <row r="48" spans="1:6" ht="48.75" customHeight="1" x14ac:dyDescent="0.25">
      <c r="A48" s="142"/>
      <c r="B48" s="100" t="s">
        <v>86</v>
      </c>
      <c r="C48" s="105" t="s">
        <v>20</v>
      </c>
      <c r="D48" s="1">
        <v>108</v>
      </c>
      <c r="E48" s="1">
        <v>72</v>
      </c>
      <c r="F48" s="1">
        <f t="shared" si="1"/>
        <v>66.666666666666657</v>
      </c>
    </row>
    <row r="49" spans="1:6" ht="35.25" customHeight="1" x14ac:dyDescent="0.25">
      <c r="A49" s="142" t="s">
        <v>34</v>
      </c>
      <c r="B49" s="100" t="s">
        <v>293</v>
      </c>
      <c r="C49" s="105" t="s">
        <v>20</v>
      </c>
      <c r="D49" s="1">
        <v>6318.7</v>
      </c>
      <c r="E49" s="1">
        <v>4521.5</v>
      </c>
      <c r="F49" s="1">
        <f t="shared" si="1"/>
        <v>71.557440612784276</v>
      </c>
    </row>
    <row r="50" spans="1:6" ht="33.75" customHeight="1" x14ac:dyDescent="0.25">
      <c r="A50" s="142"/>
      <c r="B50" s="100" t="s">
        <v>294</v>
      </c>
      <c r="C50" s="105" t="s">
        <v>20</v>
      </c>
      <c r="D50" s="1">
        <v>10293.799999999999</v>
      </c>
      <c r="E50" s="1">
        <v>6588.3</v>
      </c>
      <c r="F50" s="1">
        <f t="shared" si="1"/>
        <v>64.00260350890828</v>
      </c>
    </row>
    <row r="51" spans="1:6" ht="30" customHeight="1" x14ac:dyDescent="0.25">
      <c r="A51" s="142"/>
      <c r="B51" s="100" t="s">
        <v>295</v>
      </c>
      <c r="C51" s="105" t="s">
        <v>20</v>
      </c>
      <c r="D51" s="1">
        <v>1092.5</v>
      </c>
      <c r="E51" s="1">
        <v>779.4</v>
      </c>
      <c r="F51" s="1">
        <f t="shared" si="1"/>
        <v>71.340961098398168</v>
      </c>
    </row>
    <row r="52" spans="1:6" ht="34.5" customHeight="1" x14ac:dyDescent="0.25">
      <c r="A52" s="142"/>
      <c r="B52" s="100" t="s">
        <v>296</v>
      </c>
      <c r="C52" s="105" t="s">
        <v>20</v>
      </c>
      <c r="D52" s="1">
        <v>1258.5999999999999</v>
      </c>
      <c r="E52" s="1">
        <v>715.3</v>
      </c>
      <c r="F52" s="1">
        <f t="shared" si="1"/>
        <v>56.832989035436199</v>
      </c>
    </row>
    <row r="53" spans="1:6" ht="33.75" customHeight="1" x14ac:dyDescent="0.25">
      <c r="A53" s="142"/>
      <c r="B53" s="100" t="s">
        <v>297</v>
      </c>
      <c r="C53" s="105" t="s">
        <v>20</v>
      </c>
      <c r="D53" s="1">
        <v>60</v>
      </c>
      <c r="E53" s="1">
        <v>55.2</v>
      </c>
      <c r="F53" s="1">
        <f t="shared" si="1"/>
        <v>92</v>
      </c>
    </row>
    <row r="54" spans="1:6" ht="47.25" customHeight="1" x14ac:dyDescent="0.25">
      <c r="A54" s="142"/>
      <c r="B54" s="100" t="s">
        <v>309</v>
      </c>
      <c r="C54" s="105" t="s">
        <v>20</v>
      </c>
      <c r="D54" s="1">
        <v>284.8</v>
      </c>
      <c r="E54" s="1">
        <v>189.9</v>
      </c>
      <c r="F54" s="1">
        <f t="shared" si="1"/>
        <v>66.678370786516851</v>
      </c>
    </row>
    <row r="55" spans="1:6" ht="32.25" customHeight="1" x14ac:dyDescent="0.25">
      <c r="A55" s="142" t="s">
        <v>35</v>
      </c>
      <c r="B55" s="100" t="s">
        <v>276</v>
      </c>
      <c r="C55" s="105" t="s">
        <v>20</v>
      </c>
      <c r="D55" s="1">
        <v>25531.599999999999</v>
      </c>
      <c r="E55" s="1">
        <v>16680.099999999999</v>
      </c>
      <c r="F55" s="1">
        <f t="shared" si="1"/>
        <v>65.331197418101482</v>
      </c>
    </row>
    <row r="56" spans="1:6" ht="33" customHeight="1" x14ac:dyDescent="0.25">
      <c r="A56" s="142"/>
      <c r="B56" s="100" t="s">
        <v>279</v>
      </c>
      <c r="C56" s="105" t="s">
        <v>20</v>
      </c>
      <c r="D56" s="79">
        <v>509.5</v>
      </c>
      <c r="E56" s="1">
        <v>313.2</v>
      </c>
      <c r="F56" s="1">
        <f t="shared" si="1"/>
        <v>61.472031403336601</v>
      </c>
    </row>
    <row r="57" spans="1:6" ht="20.25" customHeight="1" x14ac:dyDescent="0.25">
      <c r="A57" s="142"/>
      <c r="B57" s="100" t="s">
        <v>280</v>
      </c>
      <c r="C57" s="105" t="s">
        <v>20</v>
      </c>
      <c r="D57" s="1">
        <v>100</v>
      </c>
      <c r="E57" s="1">
        <v>12</v>
      </c>
      <c r="F57" s="1">
        <f t="shared" si="1"/>
        <v>12</v>
      </c>
    </row>
    <row r="58" spans="1:6" ht="34.5" customHeight="1" x14ac:dyDescent="0.25">
      <c r="A58" s="142"/>
      <c r="B58" s="100" t="s">
        <v>277</v>
      </c>
      <c r="C58" s="105" t="s">
        <v>20</v>
      </c>
      <c r="D58" s="1">
        <v>1000</v>
      </c>
      <c r="E58" s="1">
        <v>124.8</v>
      </c>
      <c r="F58" s="1">
        <f t="shared" si="1"/>
        <v>12.479999999999999</v>
      </c>
    </row>
    <row r="59" spans="1:6" ht="22.5" customHeight="1" x14ac:dyDescent="0.25">
      <c r="A59" s="142"/>
      <c r="B59" s="100" t="s">
        <v>174</v>
      </c>
      <c r="C59" s="105" t="s">
        <v>20</v>
      </c>
      <c r="D59" s="1">
        <v>50</v>
      </c>
      <c r="E59" s="1">
        <v>10</v>
      </c>
      <c r="F59" s="1">
        <f t="shared" si="1"/>
        <v>20</v>
      </c>
    </row>
    <row r="60" spans="1:6" ht="35.25" customHeight="1" x14ac:dyDescent="0.25">
      <c r="A60" s="142"/>
      <c r="B60" s="100" t="s">
        <v>313</v>
      </c>
      <c r="C60" s="105" t="s">
        <v>20</v>
      </c>
      <c r="D60" s="1">
        <v>205.4</v>
      </c>
      <c r="E60" s="1">
        <v>130.5</v>
      </c>
      <c r="F60" s="1">
        <f t="shared" si="1"/>
        <v>63.534566699123666</v>
      </c>
    </row>
    <row r="61" spans="1:6" ht="21.75" customHeight="1" x14ac:dyDescent="0.25">
      <c r="A61" s="142" t="s">
        <v>36</v>
      </c>
      <c r="B61" s="100" t="s">
        <v>91</v>
      </c>
      <c r="C61" s="105" t="s">
        <v>20</v>
      </c>
      <c r="D61" s="1">
        <v>999.5</v>
      </c>
      <c r="E61" s="1">
        <v>461.7</v>
      </c>
      <c r="F61" s="1">
        <f t="shared" si="1"/>
        <v>46.193096548274134</v>
      </c>
    </row>
    <row r="62" spans="1:6" ht="35.25" customHeight="1" x14ac:dyDescent="0.25">
      <c r="A62" s="142"/>
      <c r="B62" s="100" t="s">
        <v>92</v>
      </c>
      <c r="C62" s="105" t="s">
        <v>20</v>
      </c>
      <c r="D62" s="1">
        <v>97768.6</v>
      </c>
      <c r="E62" s="1">
        <v>62124.800000000003</v>
      </c>
      <c r="F62" s="1">
        <f t="shared" si="1"/>
        <v>63.542691620827142</v>
      </c>
    </row>
    <row r="63" spans="1:6" ht="30.75" customHeight="1" x14ac:dyDescent="0.25">
      <c r="A63" s="142"/>
      <c r="B63" s="100" t="s">
        <v>93</v>
      </c>
      <c r="C63" s="105" t="s">
        <v>20</v>
      </c>
      <c r="D63" s="1">
        <v>1771.3</v>
      </c>
      <c r="E63" s="1">
        <v>1290.8</v>
      </c>
      <c r="F63" s="1">
        <f t="shared" si="1"/>
        <v>72.87303110709648</v>
      </c>
    </row>
    <row r="64" spans="1:6" ht="36.75" customHeight="1" x14ac:dyDescent="0.25">
      <c r="A64" s="142"/>
      <c r="B64" s="100" t="s">
        <v>94</v>
      </c>
      <c r="C64" s="105" t="s">
        <v>20</v>
      </c>
      <c r="D64" s="1">
        <v>1440.2</v>
      </c>
      <c r="E64" s="1">
        <v>1107.2</v>
      </c>
      <c r="F64" s="1">
        <f t="shared" si="1"/>
        <v>76.878211359533395</v>
      </c>
    </row>
    <row r="65" spans="1:6" ht="37.5" customHeight="1" x14ac:dyDescent="0.25">
      <c r="A65" s="142"/>
      <c r="B65" s="100" t="s">
        <v>95</v>
      </c>
      <c r="C65" s="105" t="s">
        <v>20</v>
      </c>
      <c r="D65" s="1">
        <v>1153.9000000000001</v>
      </c>
      <c r="E65" s="1">
        <v>585.6</v>
      </c>
      <c r="F65" s="1">
        <f t="shared" si="1"/>
        <v>50.749631683854759</v>
      </c>
    </row>
    <row r="66" spans="1:6" ht="36" customHeight="1" x14ac:dyDescent="0.25">
      <c r="A66" s="142"/>
      <c r="B66" s="100" t="s">
        <v>181</v>
      </c>
      <c r="C66" s="105" t="s">
        <v>20</v>
      </c>
      <c r="D66" s="1">
        <v>70.3</v>
      </c>
      <c r="E66" s="1">
        <v>0</v>
      </c>
      <c r="F66" s="1">
        <f t="shared" si="1"/>
        <v>0</v>
      </c>
    </row>
    <row r="67" spans="1:6" ht="33.75" customHeight="1" x14ac:dyDescent="0.25">
      <c r="A67" s="142"/>
      <c r="B67" s="100" t="s">
        <v>97</v>
      </c>
      <c r="C67" s="105" t="s">
        <v>20</v>
      </c>
      <c r="D67" s="1">
        <v>390.7</v>
      </c>
      <c r="E67" s="1">
        <v>190.4</v>
      </c>
      <c r="F67" s="1">
        <f t="shared" si="1"/>
        <v>48.733043255694909</v>
      </c>
    </row>
    <row r="68" spans="1:6" ht="21" customHeight="1" x14ac:dyDescent="0.25">
      <c r="A68" s="142" t="s">
        <v>37</v>
      </c>
      <c r="B68" s="100" t="s">
        <v>182</v>
      </c>
      <c r="C68" s="105" t="s">
        <v>20</v>
      </c>
      <c r="D68" s="1">
        <v>7579.3</v>
      </c>
      <c r="E68" s="1">
        <v>5270.4</v>
      </c>
      <c r="F68" s="1">
        <f t="shared" si="1"/>
        <v>69.536764608868879</v>
      </c>
    </row>
    <row r="69" spans="1:6" ht="36.75" customHeight="1" x14ac:dyDescent="0.25">
      <c r="A69" s="142"/>
      <c r="B69" s="100" t="s">
        <v>183</v>
      </c>
      <c r="C69" s="105" t="s">
        <v>20</v>
      </c>
      <c r="D69" s="1">
        <v>53.1</v>
      </c>
      <c r="E69" s="1">
        <v>53.1</v>
      </c>
      <c r="F69" s="1">
        <f t="shared" si="1"/>
        <v>100</v>
      </c>
    </row>
    <row r="70" spans="1:6" ht="32.25" customHeight="1" x14ac:dyDescent="0.25">
      <c r="A70" s="142"/>
      <c r="B70" s="100" t="s">
        <v>185</v>
      </c>
      <c r="C70" s="105" t="s">
        <v>20</v>
      </c>
      <c r="D70" s="1">
        <v>107.7</v>
      </c>
      <c r="E70" s="1">
        <v>107.7</v>
      </c>
      <c r="F70" s="1">
        <f t="shared" si="1"/>
        <v>100</v>
      </c>
    </row>
    <row r="71" spans="1:6" ht="33" customHeight="1" x14ac:dyDescent="0.25">
      <c r="A71" s="142"/>
      <c r="B71" s="100" t="s">
        <v>269</v>
      </c>
      <c r="C71" s="105" t="s">
        <v>20</v>
      </c>
      <c r="D71" s="1">
        <v>560</v>
      </c>
      <c r="E71" s="1">
        <v>474.4</v>
      </c>
      <c r="F71" s="1">
        <f t="shared" si="1"/>
        <v>84.714285714285708</v>
      </c>
    </row>
    <row r="72" spans="1:6" ht="31.5" customHeight="1" x14ac:dyDescent="0.25">
      <c r="A72" s="142"/>
      <c r="B72" s="100" t="s">
        <v>270</v>
      </c>
      <c r="C72" s="105" t="s">
        <v>20</v>
      </c>
      <c r="D72" s="1">
        <v>8.9</v>
      </c>
      <c r="E72" s="1">
        <v>8.9</v>
      </c>
      <c r="F72" s="1">
        <f t="shared" si="1"/>
        <v>100</v>
      </c>
    </row>
    <row r="73" spans="1:6" ht="31.5" customHeight="1" x14ac:dyDescent="0.25">
      <c r="A73" s="142"/>
      <c r="B73" s="100" t="s">
        <v>198</v>
      </c>
      <c r="C73" s="105" t="s">
        <v>20</v>
      </c>
      <c r="D73" s="1">
        <v>170.1</v>
      </c>
      <c r="E73" s="1">
        <v>128.4</v>
      </c>
      <c r="F73" s="1">
        <f t="shared" si="1"/>
        <v>75.485008818342152</v>
      </c>
    </row>
    <row r="74" spans="1:6" ht="33.75" customHeight="1" x14ac:dyDescent="0.25">
      <c r="A74" s="142"/>
      <c r="B74" s="100" t="s">
        <v>199</v>
      </c>
      <c r="C74" s="105" t="s">
        <v>20</v>
      </c>
      <c r="D74" s="1">
        <v>34.6</v>
      </c>
      <c r="E74" s="1">
        <v>34.6</v>
      </c>
      <c r="F74" s="1">
        <f t="shared" si="1"/>
        <v>100</v>
      </c>
    </row>
    <row r="75" spans="1:6" ht="49.5" customHeight="1" x14ac:dyDescent="0.25">
      <c r="A75" s="142"/>
      <c r="B75" s="100" t="s">
        <v>195</v>
      </c>
      <c r="C75" s="105" t="s">
        <v>20</v>
      </c>
      <c r="D75" s="1">
        <v>24</v>
      </c>
      <c r="E75" s="1">
        <v>18</v>
      </c>
      <c r="F75" s="1">
        <f t="shared" si="1"/>
        <v>75</v>
      </c>
    </row>
    <row r="76" spans="1:6" s="9" customFormat="1" ht="17.25" customHeight="1" x14ac:dyDescent="0.25">
      <c r="A76" s="134" t="s">
        <v>88</v>
      </c>
      <c r="B76" s="134"/>
      <c r="C76" s="97" t="s">
        <v>116</v>
      </c>
      <c r="D76" s="8">
        <f>SUM(D6:D75)</f>
        <v>248690.30000000002</v>
      </c>
      <c r="E76" s="8">
        <f>SUM(E6:E75)</f>
        <v>162727.69999999998</v>
      </c>
      <c r="F76" s="8">
        <f>E76/D76*100</f>
        <v>65.433874984267575</v>
      </c>
    </row>
    <row r="77" spans="1:6" s="9" customFormat="1" ht="17.25" customHeight="1" x14ac:dyDescent="0.25">
      <c r="A77" s="134"/>
      <c r="B77" s="134"/>
      <c r="C77" s="97" t="s">
        <v>20</v>
      </c>
      <c r="D77" s="10">
        <f>D6+D7+D8+D9+D10+D11+D12+D13+D14+D15+D16+D17+D18+D19+D20+D21+D22+D23+D24+D25+D26+D27+D28+D29+D30+D31+D32+D33+D34+D35+D36+D37+D38+D39+D40+D41+D42+D43+D44+D45+D46+D47+D48+D49+D50+D51+D52+D53+D54+D55+D56+D57+D58+D59+D60+D61+D62+D63+D64+D65+D66+D67+D68+D69+D70+D71+D72+D73+D75+D74</f>
        <v>248690.30000000002</v>
      </c>
      <c r="E77" s="10">
        <f>E6+E7+E8+E9+E10+E11+E12+E13+E14+E15+E16+E17+E18+E19+E20+E21+E22+E23+E24+E25+E26+E27+E28+E29+E30+E31+E32+E33+E34+E35+E36+E37+E38+E39+E40+E41+E42+E43+E44+E45+E46+E47+E48+E49+E50+E51+E52+E53+E54+E55+E56+E57+E58+E59+E60+E61+E62+E63+E64+E65+E66+E67+E68+E69+E70+E71+E72+E73+E75+E74</f>
        <v>162727.69999999998</v>
      </c>
      <c r="F77" s="8">
        <f>E77/D77*100</f>
        <v>65.433874984267575</v>
      </c>
    </row>
    <row r="78" spans="1:6" s="9" customFormat="1" ht="22.5" customHeight="1" x14ac:dyDescent="0.25">
      <c r="A78" s="135" t="s">
        <v>167</v>
      </c>
      <c r="B78" s="136"/>
      <c r="C78" s="136"/>
      <c r="D78" s="136"/>
      <c r="E78" s="136"/>
      <c r="F78" s="136"/>
    </row>
    <row r="79" spans="1:6" ht="34.5" customHeight="1" x14ac:dyDescent="0.25">
      <c r="A79" s="100" t="s">
        <v>26</v>
      </c>
      <c r="B79" s="100" t="s">
        <v>42</v>
      </c>
      <c r="C79" s="105" t="s">
        <v>20</v>
      </c>
      <c r="D79" s="1">
        <v>96</v>
      </c>
      <c r="E79" s="1">
        <v>48</v>
      </c>
      <c r="F79" s="1">
        <f t="shared" ref="F79:F86" si="3">E79/D79*100</f>
        <v>50</v>
      </c>
    </row>
    <row r="80" spans="1:6" ht="36" customHeight="1" x14ac:dyDescent="0.25">
      <c r="A80" s="100" t="s">
        <v>32</v>
      </c>
      <c r="B80" s="100" t="s">
        <v>252</v>
      </c>
      <c r="C80" s="105" t="s">
        <v>20</v>
      </c>
      <c r="D80" s="1">
        <v>344.4</v>
      </c>
      <c r="E80" s="1">
        <v>229.6</v>
      </c>
      <c r="F80" s="1">
        <f t="shared" si="3"/>
        <v>66.666666666666671</v>
      </c>
    </row>
    <row r="81" spans="1:6" ht="33.75" customHeight="1" x14ac:dyDescent="0.25">
      <c r="A81" s="100" t="s">
        <v>29</v>
      </c>
      <c r="B81" s="100" t="s">
        <v>233</v>
      </c>
      <c r="C81" s="105" t="s">
        <v>20</v>
      </c>
      <c r="D81" s="1">
        <v>124.2</v>
      </c>
      <c r="E81" s="1">
        <v>82.8</v>
      </c>
      <c r="F81" s="1">
        <f t="shared" si="3"/>
        <v>66.666666666666657</v>
      </c>
    </row>
    <row r="82" spans="1:6" ht="34.5" customHeight="1" x14ac:dyDescent="0.25">
      <c r="A82" s="100" t="s">
        <v>30</v>
      </c>
      <c r="B82" s="100" t="s">
        <v>209</v>
      </c>
      <c r="C82" s="105" t="s">
        <v>20</v>
      </c>
      <c r="D82" s="1">
        <v>300</v>
      </c>
      <c r="E82" s="1">
        <v>195</v>
      </c>
      <c r="F82" s="1">
        <f t="shared" si="3"/>
        <v>65</v>
      </c>
    </row>
    <row r="83" spans="1:6" ht="37.5" customHeight="1" x14ac:dyDescent="0.25">
      <c r="A83" s="100" t="s">
        <v>31</v>
      </c>
      <c r="B83" s="100" t="s">
        <v>135</v>
      </c>
      <c r="C83" s="105" t="s">
        <v>20</v>
      </c>
      <c r="D83" s="1">
        <v>180</v>
      </c>
      <c r="E83" s="1">
        <v>120</v>
      </c>
      <c r="F83" s="1">
        <f t="shared" si="3"/>
        <v>66.666666666666657</v>
      </c>
    </row>
    <row r="84" spans="1:6" ht="33.75" customHeight="1" x14ac:dyDescent="0.25">
      <c r="A84" s="100" t="s">
        <v>35</v>
      </c>
      <c r="B84" s="100" t="s">
        <v>278</v>
      </c>
      <c r="C84" s="105" t="s">
        <v>20</v>
      </c>
      <c r="D84" s="1">
        <v>1004</v>
      </c>
      <c r="E84" s="1">
        <v>657</v>
      </c>
      <c r="F84" s="1">
        <f t="shared" si="3"/>
        <v>65.438247011952186</v>
      </c>
    </row>
    <row r="85" spans="1:6" ht="34.5" customHeight="1" x14ac:dyDescent="0.25">
      <c r="A85" s="100" t="s">
        <v>36</v>
      </c>
      <c r="B85" s="100" t="s">
        <v>178</v>
      </c>
      <c r="C85" s="105" t="s">
        <v>20</v>
      </c>
      <c r="D85" s="1">
        <v>936</v>
      </c>
      <c r="E85" s="1">
        <v>600</v>
      </c>
      <c r="F85" s="1">
        <f t="shared" si="3"/>
        <v>64.102564102564102</v>
      </c>
    </row>
    <row r="86" spans="1:6" ht="34.5" customHeight="1" x14ac:dyDescent="0.25">
      <c r="A86" s="100" t="s">
        <v>37</v>
      </c>
      <c r="B86" s="100" t="s">
        <v>184</v>
      </c>
      <c r="C86" s="105" t="s">
        <v>20</v>
      </c>
      <c r="D86" s="1">
        <v>240</v>
      </c>
      <c r="E86" s="1">
        <v>160</v>
      </c>
      <c r="F86" s="1">
        <f t="shared" si="3"/>
        <v>66.666666666666657</v>
      </c>
    </row>
    <row r="87" spans="1:6" ht="18" customHeight="1" x14ac:dyDescent="0.25">
      <c r="A87" s="134" t="s">
        <v>88</v>
      </c>
      <c r="B87" s="134"/>
      <c r="C87" s="97" t="s">
        <v>116</v>
      </c>
      <c r="D87" s="8">
        <f>SUM(D79:D86)</f>
        <v>3224.6</v>
      </c>
      <c r="E87" s="8">
        <f>SUM(E79:E86)</f>
        <v>2092.4</v>
      </c>
      <c r="F87" s="8">
        <f>E87/D87*100</f>
        <v>64.888668361967376</v>
      </c>
    </row>
    <row r="88" spans="1:6" ht="18" customHeight="1" x14ac:dyDescent="0.25">
      <c r="A88" s="134"/>
      <c r="B88" s="134"/>
      <c r="C88" s="97" t="s">
        <v>20</v>
      </c>
      <c r="D88" s="10">
        <f>D79+D80+D81+D82+D83+D84+D85+D86</f>
        <v>3224.6</v>
      </c>
      <c r="E88" s="10">
        <f>E79+E80+E81+E82+E83+E84+E85+E86</f>
        <v>2092.4</v>
      </c>
      <c r="F88" s="8">
        <f>E88/D88*100</f>
        <v>64.888668361967376</v>
      </c>
    </row>
    <row r="89" spans="1:6" s="9" customFormat="1" ht="22.5" customHeight="1" x14ac:dyDescent="0.25">
      <c r="A89" s="135" t="s">
        <v>119</v>
      </c>
      <c r="B89" s="136"/>
      <c r="C89" s="136"/>
      <c r="D89" s="136"/>
      <c r="E89" s="136"/>
      <c r="F89" s="136"/>
    </row>
    <row r="90" spans="1:6" ht="33.75" customHeight="1" x14ac:dyDescent="0.25">
      <c r="A90" s="100" t="s">
        <v>26</v>
      </c>
      <c r="B90" s="100" t="s">
        <v>380</v>
      </c>
      <c r="C90" s="105" t="s">
        <v>20</v>
      </c>
      <c r="D90" s="1">
        <v>135</v>
      </c>
      <c r="E90" s="1">
        <v>47.8</v>
      </c>
      <c r="F90" s="1">
        <f t="shared" si="1"/>
        <v>35.407407407407405</v>
      </c>
    </row>
    <row r="91" spans="1:6" ht="35.25" customHeight="1" x14ac:dyDescent="0.25">
      <c r="A91" s="100" t="s">
        <v>27</v>
      </c>
      <c r="B91" s="100" t="s">
        <v>169</v>
      </c>
      <c r="C91" s="105" t="s">
        <v>20</v>
      </c>
      <c r="D91" s="1">
        <v>85</v>
      </c>
      <c r="E91" s="1">
        <v>20.5</v>
      </c>
      <c r="F91" s="1">
        <f t="shared" si="1"/>
        <v>24.117647058823529</v>
      </c>
    </row>
    <row r="92" spans="1:6" ht="32.25" customHeight="1" x14ac:dyDescent="0.25">
      <c r="A92" s="100" t="s">
        <v>28</v>
      </c>
      <c r="B92" s="100" t="s">
        <v>68</v>
      </c>
      <c r="C92" s="105" t="s">
        <v>20</v>
      </c>
      <c r="D92" s="1">
        <v>30</v>
      </c>
      <c r="E92" s="1">
        <v>8.9</v>
      </c>
      <c r="F92" s="1">
        <f t="shared" si="1"/>
        <v>29.666666666666668</v>
      </c>
    </row>
    <row r="93" spans="1:6" ht="34.5" customHeight="1" x14ac:dyDescent="0.25">
      <c r="A93" s="100" t="s">
        <v>32</v>
      </c>
      <c r="B93" s="100" t="s">
        <v>256</v>
      </c>
      <c r="C93" s="105" t="s">
        <v>20</v>
      </c>
      <c r="D93" s="1">
        <v>160</v>
      </c>
      <c r="E93" s="66">
        <v>116.4</v>
      </c>
      <c r="F93" s="1">
        <f t="shared" si="1"/>
        <v>72.75</v>
      </c>
    </row>
    <row r="94" spans="1:6" ht="50.25" customHeight="1" x14ac:dyDescent="0.25">
      <c r="A94" s="139" t="s">
        <v>29</v>
      </c>
      <c r="B94" s="100" t="s">
        <v>234</v>
      </c>
      <c r="C94" s="105" t="s">
        <v>20</v>
      </c>
      <c r="D94" s="1">
        <v>27</v>
      </c>
      <c r="E94" s="1">
        <v>23.7</v>
      </c>
      <c r="F94" s="1">
        <f t="shared" si="1"/>
        <v>87.777777777777771</v>
      </c>
    </row>
    <row r="95" spans="1:6" s="78" customFormat="1" ht="33" customHeight="1" x14ac:dyDescent="0.25">
      <c r="A95" s="140"/>
      <c r="B95" s="77" t="s">
        <v>236</v>
      </c>
      <c r="C95" s="68" t="s">
        <v>20</v>
      </c>
      <c r="D95" s="66">
        <v>6.6</v>
      </c>
      <c r="E95" s="66">
        <v>0</v>
      </c>
      <c r="F95" s="66">
        <f t="shared" si="1"/>
        <v>0</v>
      </c>
    </row>
    <row r="96" spans="1:6" s="78" customFormat="1" ht="51" customHeight="1" x14ac:dyDescent="0.25">
      <c r="A96" s="141"/>
      <c r="B96" s="77" t="s">
        <v>235</v>
      </c>
      <c r="C96" s="68" t="s">
        <v>20</v>
      </c>
      <c r="D96" s="66">
        <v>3</v>
      </c>
      <c r="E96" s="66">
        <v>0</v>
      </c>
      <c r="F96" s="66">
        <v>0</v>
      </c>
    </row>
    <row r="97" spans="1:6" ht="32.25" customHeight="1" x14ac:dyDescent="0.25">
      <c r="A97" s="142" t="s">
        <v>30</v>
      </c>
      <c r="B97" s="100" t="s">
        <v>214</v>
      </c>
      <c r="C97" s="105" t="s">
        <v>20</v>
      </c>
      <c r="D97" s="1">
        <v>5.6</v>
      </c>
      <c r="E97" s="1">
        <v>0</v>
      </c>
      <c r="F97" s="1">
        <f t="shared" si="1"/>
        <v>0</v>
      </c>
    </row>
    <row r="98" spans="1:6" ht="34.5" customHeight="1" x14ac:dyDescent="0.25">
      <c r="A98" s="142"/>
      <c r="B98" s="100" t="s">
        <v>215</v>
      </c>
      <c r="C98" s="105" t="s">
        <v>20</v>
      </c>
      <c r="D98" s="1">
        <v>57.4</v>
      </c>
      <c r="E98" s="1">
        <v>34.1</v>
      </c>
      <c r="F98" s="1">
        <f t="shared" si="1"/>
        <v>59.407665505226483</v>
      </c>
    </row>
    <row r="99" spans="1:6" ht="31.5" customHeight="1" x14ac:dyDescent="0.25">
      <c r="A99" s="142"/>
      <c r="B99" s="100" t="s">
        <v>216</v>
      </c>
      <c r="C99" s="105" t="s">
        <v>20</v>
      </c>
      <c r="D99" s="1">
        <v>4.5</v>
      </c>
      <c r="E99" s="1">
        <v>4.5</v>
      </c>
      <c r="F99" s="1">
        <f t="shared" si="1"/>
        <v>100</v>
      </c>
    </row>
    <row r="100" spans="1:6" ht="30.75" customHeight="1" x14ac:dyDescent="0.25">
      <c r="A100" s="142"/>
      <c r="B100" s="100" t="s">
        <v>217</v>
      </c>
      <c r="C100" s="105" t="s">
        <v>20</v>
      </c>
      <c r="D100" s="1">
        <v>3</v>
      </c>
      <c r="E100" s="1">
        <v>0</v>
      </c>
      <c r="F100" s="1">
        <f t="shared" si="1"/>
        <v>0</v>
      </c>
    </row>
    <row r="101" spans="1:6" ht="32.25" customHeight="1" x14ac:dyDescent="0.25">
      <c r="A101" s="142" t="s">
        <v>31</v>
      </c>
      <c r="B101" s="100" t="s">
        <v>138</v>
      </c>
      <c r="C101" s="105" t="s">
        <v>20</v>
      </c>
      <c r="D101" s="1">
        <v>5</v>
      </c>
      <c r="E101" s="1">
        <v>0</v>
      </c>
      <c r="F101" s="1">
        <f t="shared" si="1"/>
        <v>0</v>
      </c>
    </row>
    <row r="102" spans="1:6" ht="34.5" customHeight="1" x14ac:dyDescent="0.25">
      <c r="A102" s="142"/>
      <c r="B102" s="100" t="s">
        <v>139</v>
      </c>
      <c r="C102" s="105" t="s">
        <v>20</v>
      </c>
      <c r="D102" s="1">
        <v>50</v>
      </c>
      <c r="E102" s="1">
        <v>30</v>
      </c>
      <c r="F102" s="1">
        <f t="shared" si="1"/>
        <v>60</v>
      </c>
    </row>
    <row r="103" spans="1:6" ht="33" customHeight="1" x14ac:dyDescent="0.25">
      <c r="A103" s="142"/>
      <c r="B103" s="100" t="s">
        <v>155</v>
      </c>
      <c r="C103" s="105" t="s">
        <v>20</v>
      </c>
      <c r="D103" s="1">
        <v>50</v>
      </c>
      <c r="E103" s="1">
        <v>3.7</v>
      </c>
      <c r="F103" s="1">
        <f t="shared" si="1"/>
        <v>7.4000000000000012</v>
      </c>
    </row>
    <row r="104" spans="1:6" ht="31.5" customHeight="1" x14ac:dyDescent="0.25">
      <c r="A104" s="142" t="s">
        <v>33</v>
      </c>
      <c r="B104" s="100" t="s">
        <v>80</v>
      </c>
      <c r="C104" s="105" t="s">
        <v>20</v>
      </c>
      <c r="D104" s="1">
        <v>150</v>
      </c>
      <c r="E104" s="1">
        <v>10</v>
      </c>
      <c r="F104" s="1">
        <f t="shared" si="1"/>
        <v>6.666666666666667</v>
      </c>
    </row>
    <row r="105" spans="1:6" ht="17.25" customHeight="1" x14ac:dyDescent="0.25">
      <c r="A105" s="142"/>
      <c r="B105" s="100" t="s">
        <v>118</v>
      </c>
      <c r="C105" s="105" t="s">
        <v>20</v>
      </c>
      <c r="D105" s="1">
        <v>5.3</v>
      </c>
      <c r="E105" s="1">
        <v>5.3</v>
      </c>
      <c r="F105" s="1">
        <f t="shared" ref="F105" si="4">E105/D105*100</f>
        <v>100</v>
      </c>
    </row>
    <row r="106" spans="1:6" ht="33" customHeight="1" x14ac:dyDescent="0.25">
      <c r="A106" s="142" t="s">
        <v>34</v>
      </c>
      <c r="B106" s="100" t="s">
        <v>299</v>
      </c>
      <c r="C106" s="105" t="s">
        <v>20</v>
      </c>
      <c r="D106" s="1">
        <v>171.4</v>
      </c>
      <c r="E106" s="1">
        <v>96</v>
      </c>
      <c r="F106" s="1">
        <f t="shared" si="1"/>
        <v>56.009334889148185</v>
      </c>
    </row>
    <row r="107" spans="1:6" ht="33.75" customHeight="1" x14ac:dyDescent="0.25">
      <c r="A107" s="142"/>
      <c r="B107" s="100" t="s">
        <v>300</v>
      </c>
      <c r="C107" s="105" t="s">
        <v>20</v>
      </c>
      <c r="D107" s="1">
        <v>15</v>
      </c>
      <c r="E107" s="1">
        <v>0</v>
      </c>
      <c r="F107" s="1">
        <f t="shared" si="1"/>
        <v>0</v>
      </c>
    </row>
    <row r="108" spans="1:6" ht="34.5" customHeight="1" x14ac:dyDescent="0.25">
      <c r="A108" s="142" t="s">
        <v>35</v>
      </c>
      <c r="B108" s="100" t="s">
        <v>281</v>
      </c>
      <c r="C108" s="105" t="s">
        <v>20</v>
      </c>
      <c r="D108" s="1">
        <v>1250</v>
      </c>
      <c r="E108" s="1">
        <v>436</v>
      </c>
      <c r="F108" s="1">
        <f t="shared" si="1"/>
        <v>34.880000000000003</v>
      </c>
    </row>
    <row r="109" spans="1:6" s="78" customFormat="1" ht="33" customHeight="1" x14ac:dyDescent="0.25">
      <c r="A109" s="142"/>
      <c r="B109" s="77" t="s">
        <v>171</v>
      </c>
      <c r="C109" s="68" t="s">
        <v>20</v>
      </c>
      <c r="D109" s="66">
        <v>10</v>
      </c>
      <c r="E109" s="66">
        <v>10</v>
      </c>
      <c r="F109" s="66">
        <f t="shared" si="1"/>
        <v>100</v>
      </c>
    </row>
    <row r="110" spans="1:6" ht="19.5" customHeight="1" x14ac:dyDescent="0.25">
      <c r="A110" s="142"/>
      <c r="B110" s="100" t="s">
        <v>282</v>
      </c>
      <c r="C110" s="105" t="s">
        <v>20</v>
      </c>
      <c r="D110" s="1">
        <v>540</v>
      </c>
      <c r="E110" s="1">
        <v>507.9</v>
      </c>
      <c r="F110" s="1">
        <f t="shared" si="1"/>
        <v>94.055555555555543</v>
      </c>
    </row>
    <row r="111" spans="1:6" ht="30.75" customHeight="1" x14ac:dyDescent="0.25">
      <c r="A111" s="139" t="s">
        <v>36</v>
      </c>
      <c r="B111" s="100" t="s">
        <v>96</v>
      </c>
      <c r="C111" s="105" t="s">
        <v>20</v>
      </c>
      <c r="D111" s="1">
        <v>100</v>
      </c>
      <c r="E111" s="1">
        <v>32.5</v>
      </c>
      <c r="F111" s="1">
        <f t="shared" si="1"/>
        <v>32.5</v>
      </c>
    </row>
    <row r="112" spans="1:6" ht="33.75" customHeight="1" x14ac:dyDescent="0.25">
      <c r="A112" s="140"/>
      <c r="B112" s="100" t="s">
        <v>364</v>
      </c>
      <c r="C112" s="105" t="s">
        <v>20</v>
      </c>
      <c r="D112" s="1">
        <v>6800</v>
      </c>
      <c r="E112" s="1">
        <v>0</v>
      </c>
      <c r="F112" s="1">
        <f t="shared" ref="F112" si="5">E112/D112*100</f>
        <v>0</v>
      </c>
    </row>
    <row r="113" spans="1:6" ht="33.75" customHeight="1" x14ac:dyDescent="0.25">
      <c r="A113" s="140"/>
      <c r="B113" s="100" t="s">
        <v>98</v>
      </c>
      <c r="C113" s="105" t="s">
        <v>20</v>
      </c>
      <c r="D113" s="1">
        <v>12.2</v>
      </c>
      <c r="E113" s="1">
        <v>0</v>
      </c>
      <c r="F113" s="1">
        <f t="shared" si="1"/>
        <v>0</v>
      </c>
    </row>
    <row r="114" spans="1:6" ht="34.5" customHeight="1" x14ac:dyDescent="0.25">
      <c r="A114" s="140"/>
      <c r="B114" s="100" t="s">
        <v>99</v>
      </c>
      <c r="C114" s="105" t="s">
        <v>20</v>
      </c>
      <c r="D114" s="1">
        <v>73.599999999999994</v>
      </c>
      <c r="E114" s="1">
        <v>36.799999999999997</v>
      </c>
      <c r="F114" s="1">
        <f t="shared" si="1"/>
        <v>50</v>
      </c>
    </row>
    <row r="115" spans="1:6" ht="32.25" customHeight="1" x14ac:dyDescent="0.25">
      <c r="A115" s="142" t="s">
        <v>37</v>
      </c>
      <c r="B115" s="100" t="s">
        <v>186</v>
      </c>
      <c r="C115" s="105" t="s">
        <v>20</v>
      </c>
      <c r="D115" s="1">
        <v>1</v>
      </c>
      <c r="E115" s="1">
        <v>0</v>
      </c>
      <c r="F115" s="1">
        <f t="shared" si="1"/>
        <v>0</v>
      </c>
    </row>
    <row r="116" spans="1:6" ht="33" customHeight="1" x14ac:dyDescent="0.25">
      <c r="A116" s="142"/>
      <c r="B116" s="100" t="s">
        <v>187</v>
      </c>
      <c r="C116" s="105" t="s">
        <v>20</v>
      </c>
      <c r="D116" s="1">
        <v>48.6</v>
      </c>
      <c r="E116" s="1">
        <v>40.4</v>
      </c>
      <c r="F116" s="1">
        <f t="shared" si="1"/>
        <v>83.127572016460903</v>
      </c>
    </row>
    <row r="117" spans="1:6" ht="33.75" customHeight="1" x14ac:dyDescent="0.25">
      <c r="A117" s="142"/>
      <c r="B117" s="100" t="s">
        <v>188</v>
      </c>
      <c r="C117" s="105" t="s">
        <v>20</v>
      </c>
      <c r="D117" s="1">
        <v>3.2</v>
      </c>
      <c r="E117" s="1">
        <v>3.2</v>
      </c>
      <c r="F117" s="1">
        <f t="shared" si="1"/>
        <v>100</v>
      </c>
    </row>
    <row r="118" spans="1:6" ht="18.75" customHeight="1" x14ac:dyDescent="0.25">
      <c r="A118" s="134" t="s">
        <v>88</v>
      </c>
      <c r="B118" s="134"/>
      <c r="C118" s="97" t="s">
        <v>116</v>
      </c>
      <c r="D118" s="8">
        <f>SUM(D90:D117)</f>
        <v>9802.4000000000015</v>
      </c>
      <c r="E118" s="8">
        <f>SUM(E90:E117)</f>
        <v>1467.7</v>
      </c>
      <c r="F118" s="8">
        <f>E118/D118*100</f>
        <v>14.972863788459968</v>
      </c>
    </row>
    <row r="119" spans="1:6" ht="18.75" customHeight="1" x14ac:dyDescent="0.25">
      <c r="A119" s="134"/>
      <c r="B119" s="134"/>
      <c r="C119" s="97" t="s">
        <v>20</v>
      </c>
      <c r="D119" s="10">
        <f>D90+D91+D92+D93+D94+D95+D96+D97+D98+D99+D100+D101+D102+D103+D104+D105+D106+D107+D108+D109+D110+D111+D112+D113+D114+D115+D116+D117</f>
        <v>9802.4000000000015</v>
      </c>
      <c r="E119" s="10">
        <f>E90+E91+E92+E93+E94+E95+E96+E97+E98+E99+E100+E101+E102+E103+E104+E105+E106+E107+E108+E109+E110+E111+E112+E113+E114+E115+E116+E117</f>
        <v>1467.7</v>
      </c>
      <c r="F119" s="8">
        <f>E119/D119*100</f>
        <v>14.972863788459968</v>
      </c>
    </row>
    <row r="120" spans="1:6" s="9" customFormat="1" ht="24" customHeight="1" x14ac:dyDescent="0.25">
      <c r="A120" s="132" t="s">
        <v>38</v>
      </c>
      <c r="B120" s="133"/>
      <c r="C120" s="133"/>
      <c r="D120" s="133"/>
      <c r="E120" s="133"/>
      <c r="F120" s="133"/>
    </row>
    <row r="121" spans="1:6" s="78" customFormat="1" ht="36" customHeight="1" x14ac:dyDescent="0.25">
      <c r="A121" s="77" t="s">
        <v>32</v>
      </c>
      <c r="B121" s="77" t="s">
        <v>260</v>
      </c>
      <c r="C121" s="68" t="s">
        <v>20</v>
      </c>
      <c r="D121" s="66">
        <v>200</v>
      </c>
      <c r="E121" s="66">
        <v>77.8</v>
      </c>
      <c r="F121" s="66">
        <f t="shared" si="1"/>
        <v>38.9</v>
      </c>
    </row>
    <row r="122" spans="1:6" ht="36" customHeight="1" x14ac:dyDescent="0.25">
      <c r="A122" s="100" t="s">
        <v>29</v>
      </c>
      <c r="B122" s="100" t="s">
        <v>239</v>
      </c>
      <c r="C122" s="105" t="s">
        <v>20</v>
      </c>
      <c r="D122" s="1">
        <v>50</v>
      </c>
      <c r="E122" s="1">
        <v>39.4</v>
      </c>
      <c r="F122" s="1">
        <f t="shared" si="1"/>
        <v>78.8</v>
      </c>
    </row>
    <row r="123" spans="1:6" ht="39" customHeight="1" x14ac:dyDescent="0.25">
      <c r="A123" s="100" t="s">
        <v>30</v>
      </c>
      <c r="B123" s="100" t="s">
        <v>210</v>
      </c>
      <c r="C123" s="105" t="s">
        <v>20</v>
      </c>
      <c r="D123" s="1">
        <v>747.5</v>
      </c>
      <c r="E123" s="1">
        <v>295.10000000000002</v>
      </c>
      <c r="F123" s="1">
        <f t="shared" si="1"/>
        <v>39.478260869565219</v>
      </c>
    </row>
    <row r="124" spans="1:6" s="78" customFormat="1" ht="34.5" customHeight="1" x14ac:dyDescent="0.25">
      <c r="A124" s="77" t="s">
        <v>31</v>
      </c>
      <c r="B124" s="77" t="s">
        <v>170</v>
      </c>
      <c r="C124" s="68" t="s">
        <v>20</v>
      </c>
      <c r="D124" s="66">
        <v>400</v>
      </c>
      <c r="E124" s="66">
        <v>5</v>
      </c>
      <c r="F124" s="66">
        <f t="shared" si="1"/>
        <v>1.25</v>
      </c>
    </row>
    <row r="125" spans="1:6" ht="31.5" customHeight="1" x14ac:dyDescent="0.25">
      <c r="A125" s="100" t="s">
        <v>34</v>
      </c>
      <c r="B125" s="100" t="s">
        <v>302</v>
      </c>
      <c r="C125" s="105" t="s">
        <v>20</v>
      </c>
      <c r="D125" s="1">
        <v>30</v>
      </c>
      <c r="E125" s="1">
        <v>14.6</v>
      </c>
      <c r="F125" s="1">
        <v>0</v>
      </c>
    </row>
    <row r="126" spans="1:6" ht="33" customHeight="1" x14ac:dyDescent="0.25">
      <c r="A126" s="100" t="s">
        <v>35</v>
      </c>
      <c r="B126" s="100" t="s">
        <v>177</v>
      </c>
      <c r="C126" s="105" t="s">
        <v>20</v>
      </c>
      <c r="D126" s="1">
        <v>1000</v>
      </c>
      <c r="E126" s="1">
        <v>558</v>
      </c>
      <c r="F126" s="1">
        <f t="shared" si="1"/>
        <v>55.800000000000004</v>
      </c>
    </row>
    <row r="127" spans="1:6" ht="34.5" customHeight="1" x14ac:dyDescent="0.25">
      <c r="A127" s="139" t="s">
        <v>36</v>
      </c>
      <c r="B127" s="100" t="s">
        <v>90</v>
      </c>
      <c r="C127" s="105" t="s">
        <v>20</v>
      </c>
      <c r="D127" s="1">
        <v>1016.2</v>
      </c>
      <c r="E127" s="1">
        <v>472.2</v>
      </c>
      <c r="F127" s="1">
        <f t="shared" si="1"/>
        <v>46.467230860066913</v>
      </c>
    </row>
    <row r="128" spans="1:6" ht="33" customHeight="1" x14ac:dyDescent="0.25">
      <c r="A128" s="140"/>
      <c r="B128" s="100" t="s">
        <v>179</v>
      </c>
      <c r="C128" s="105" t="s">
        <v>20</v>
      </c>
      <c r="D128" s="66">
        <v>1757.1</v>
      </c>
      <c r="E128" s="1">
        <v>0</v>
      </c>
      <c r="F128" s="1">
        <f t="shared" si="1"/>
        <v>0</v>
      </c>
    </row>
    <row r="129" spans="1:6" ht="36" customHeight="1" x14ac:dyDescent="0.25">
      <c r="A129" s="140"/>
      <c r="B129" s="100" t="s">
        <v>180</v>
      </c>
      <c r="C129" s="105" t="s">
        <v>20</v>
      </c>
      <c r="D129" s="66">
        <v>510.5</v>
      </c>
      <c r="E129" s="1">
        <v>222.6</v>
      </c>
      <c r="F129" s="1">
        <f t="shared" si="1"/>
        <v>43.604309500489713</v>
      </c>
    </row>
    <row r="130" spans="1:6" s="78" customFormat="1" ht="49.5" customHeight="1" x14ac:dyDescent="0.25">
      <c r="A130" s="141"/>
      <c r="B130" s="77" t="s">
        <v>156</v>
      </c>
      <c r="C130" s="68" t="s">
        <v>20</v>
      </c>
      <c r="D130" s="66">
        <v>375</v>
      </c>
      <c r="E130" s="66">
        <v>0</v>
      </c>
      <c r="F130" s="66">
        <f t="shared" ref="F130" si="6">E130/D130*100</f>
        <v>0</v>
      </c>
    </row>
    <row r="131" spans="1:6" ht="18.75" customHeight="1" x14ac:dyDescent="0.25">
      <c r="A131" s="134" t="s">
        <v>88</v>
      </c>
      <c r="B131" s="134"/>
      <c r="C131" s="97" t="s">
        <v>116</v>
      </c>
      <c r="D131" s="8">
        <f>SUM(D121:D130)</f>
        <v>6086.2999999999993</v>
      </c>
      <c r="E131" s="8">
        <f>SUM(E121:E130)</f>
        <v>1684.7</v>
      </c>
      <c r="F131" s="8">
        <f>E131/D131*100</f>
        <v>27.680199792977678</v>
      </c>
    </row>
    <row r="132" spans="1:6" ht="18.75" customHeight="1" x14ac:dyDescent="0.25">
      <c r="A132" s="134"/>
      <c r="B132" s="134"/>
      <c r="C132" s="97" t="s">
        <v>20</v>
      </c>
      <c r="D132" s="10">
        <f>D121+D122+D123+D124+D125+D126+D127+D128+D130+D129</f>
        <v>6086.2999999999993</v>
      </c>
      <c r="E132" s="10">
        <f>E121+E122+E123+E124+E125+E126+E127+E128+E130+E129</f>
        <v>1684.7</v>
      </c>
      <c r="F132" s="8">
        <f>E132/D132*100</f>
        <v>27.680199792977678</v>
      </c>
    </row>
    <row r="133" spans="1:6" ht="24" customHeight="1" x14ac:dyDescent="0.25">
      <c r="A133" s="132" t="s">
        <v>168</v>
      </c>
      <c r="B133" s="133"/>
      <c r="C133" s="133"/>
      <c r="D133" s="133"/>
      <c r="E133" s="133"/>
      <c r="F133" s="133"/>
    </row>
    <row r="134" spans="1:6" s="78" customFormat="1" ht="22.5" customHeight="1" x14ac:dyDescent="0.25">
      <c r="A134" s="139" t="s">
        <v>26</v>
      </c>
      <c r="B134" s="137" t="s">
        <v>327</v>
      </c>
      <c r="C134" s="66" t="s">
        <v>19</v>
      </c>
      <c r="D134" s="66">
        <v>4505.1000000000004</v>
      </c>
      <c r="E134" s="66">
        <v>0</v>
      </c>
      <c r="F134" s="1">
        <f t="shared" si="1"/>
        <v>0</v>
      </c>
    </row>
    <row r="135" spans="1:6" s="78" customFormat="1" ht="27" customHeight="1" x14ac:dyDescent="0.25">
      <c r="A135" s="140"/>
      <c r="B135" s="138"/>
      <c r="C135" s="66" t="s">
        <v>20</v>
      </c>
      <c r="D135" s="66">
        <v>139.4</v>
      </c>
      <c r="E135" s="66">
        <v>0</v>
      </c>
      <c r="F135" s="1">
        <f t="shared" si="1"/>
        <v>0</v>
      </c>
    </row>
    <row r="136" spans="1:6" ht="33.75" customHeight="1" x14ac:dyDescent="0.25">
      <c r="A136" s="141"/>
      <c r="B136" s="100" t="s">
        <v>47</v>
      </c>
      <c r="C136" s="105" t="s">
        <v>20</v>
      </c>
      <c r="D136" s="1">
        <v>2980.5</v>
      </c>
      <c r="E136" s="1">
        <v>2057.8000000000002</v>
      </c>
      <c r="F136" s="1">
        <f t="shared" si="1"/>
        <v>69.042107029021977</v>
      </c>
    </row>
    <row r="137" spans="1:6" ht="33.75" customHeight="1" x14ac:dyDescent="0.25">
      <c r="A137" s="100" t="s">
        <v>27</v>
      </c>
      <c r="B137" s="100" t="s">
        <v>292</v>
      </c>
      <c r="C137" s="105" t="s">
        <v>20</v>
      </c>
      <c r="D137" s="1">
        <v>6138.7</v>
      </c>
      <c r="E137" s="1">
        <v>4673.5</v>
      </c>
      <c r="F137" s="1">
        <f>E137/D137*100</f>
        <v>76.131754280222196</v>
      </c>
    </row>
    <row r="138" spans="1:6" ht="23.25" customHeight="1" x14ac:dyDescent="0.25">
      <c r="A138" s="139" t="s">
        <v>28</v>
      </c>
      <c r="B138" s="137" t="s">
        <v>328</v>
      </c>
      <c r="C138" s="105" t="s">
        <v>19</v>
      </c>
      <c r="D138" s="1">
        <v>10859.8</v>
      </c>
      <c r="E138" s="1">
        <v>0</v>
      </c>
      <c r="F138" s="1">
        <f t="shared" ref="F138:F139" si="7">E138/D138*100</f>
        <v>0</v>
      </c>
    </row>
    <row r="139" spans="1:6" ht="25.5" customHeight="1" x14ac:dyDescent="0.25">
      <c r="A139" s="140"/>
      <c r="B139" s="138"/>
      <c r="C139" s="105" t="s">
        <v>20</v>
      </c>
      <c r="D139" s="1">
        <v>452.5</v>
      </c>
      <c r="E139" s="1">
        <v>0</v>
      </c>
      <c r="F139" s="1">
        <f t="shared" si="7"/>
        <v>0</v>
      </c>
    </row>
    <row r="140" spans="1:6" ht="32.25" customHeight="1" x14ac:dyDescent="0.25">
      <c r="A140" s="141"/>
      <c r="B140" s="100" t="s">
        <v>149</v>
      </c>
      <c r="C140" s="105" t="s">
        <v>20</v>
      </c>
      <c r="D140" s="1">
        <v>4236.3999999999996</v>
      </c>
      <c r="E140" s="1">
        <v>2612.1</v>
      </c>
      <c r="F140" s="1">
        <f t="shared" ref="F140:F142" si="8">E140/D140*100</f>
        <v>61.658483618166372</v>
      </c>
    </row>
    <row r="141" spans="1:6" ht="35.25" customHeight="1" x14ac:dyDescent="0.25">
      <c r="A141" s="139" t="s">
        <v>32</v>
      </c>
      <c r="B141" s="137" t="s">
        <v>339</v>
      </c>
      <c r="C141" s="105" t="s">
        <v>19</v>
      </c>
      <c r="D141" s="1">
        <v>7983.8</v>
      </c>
      <c r="E141" s="1">
        <v>6945.9</v>
      </c>
      <c r="F141" s="1">
        <f t="shared" si="8"/>
        <v>86.999924847816828</v>
      </c>
    </row>
    <row r="142" spans="1:6" ht="33.75" customHeight="1" x14ac:dyDescent="0.25">
      <c r="A142" s="140"/>
      <c r="B142" s="138"/>
      <c r="C142" s="105" t="s">
        <v>20</v>
      </c>
      <c r="D142" s="1">
        <v>420.1</v>
      </c>
      <c r="E142" s="1">
        <v>365.5</v>
      </c>
      <c r="F142" s="1">
        <f t="shared" si="8"/>
        <v>87.003094501309207</v>
      </c>
    </row>
    <row r="143" spans="1:6" s="78" customFormat="1" ht="36" customHeight="1" x14ac:dyDescent="0.25">
      <c r="A143" s="140"/>
      <c r="B143" s="77" t="s">
        <v>257</v>
      </c>
      <c r="C143" s="68" t="s">
        <v>20</v>
      </c>
      <c r="D143" s="66">
        <v>4635.7</v>
      </c>
      <c r="E143" s="66">
        <v>3673.1</v>
      </c>
      <c r="F143" s="66">
        <f t="shared" si="1"/>
        <v>79.235066980175588</v>
      </c>
    </row>
    <row r="144" spans="1:6" ht="33" customHeight="1" x14ac:dyDescent="0.25">
      <c r="A144" s="141"/>
      <c r="B144" s="100" t="s">
        <v>258</v>
      </c>
      <c r="C144" s="105" t="s">
        <v>20</v>
      </c>
      <c r="D144" s="1">
        <v>1224.5999999999999</v>
      </c>
      <c r="E144" s="1">
        <v>1224.5999999999999</v>
      </c>
      <c r="F144" s="1">
        <f t="shared" si="1"/>
        <v>100</v>
      </c>
    </row>
    <row r="145" spans="1:6" ht="30.75" customHeight="1" x14ac:dyDescent="0.25">
      <c r="A145" s="151" t="s">
        <v>29</v>
      </c>
      <c r="B145" s="137" t="s">
        <v>357</v>
      </c>
      <c r="C145" s="105" t="s">
        <v>19</v>
      </c>
      <c r="D145" s="1">
        <v>3570.1</v>
      </c>
      <c r="E145" s="1">
        <v>2825.4</v>
      </c>
      <c r="F145" s="1">
        <f t="shared" si="1"/>
        <v>79.140640318198379</v>
      </c>
    </row>
    <row r="146" spans="1:6" ht="35.25" customHeight="1" x14ac:dyDescent="0.25">
      <c r="A146" s="161"/>
      <c r="B146" s="138"/>
      <c r="C146" s="105" t="s">
        <v>20</v>
      </c>
      <c r="D146" s="1">
        <v>187.9</v>
      </c>
      <c r="E146" s="1">
        <v>148.69999999999999</v>
      </c>
      <c r="F146" s="1">
        <f t="shared" si="1"/>
        <v>79.137839276210741</v>
      </c>
    </row>
    <row r="147" spans="1:6" s="78" customFormat="1" ht="34.5" customHeight="1" x14ac:dyDescent="0.25">
      <c r="A147" s="152"/>
      <c r="B147" s="77" t="s">
        <v>237</v>
      </c>
      <c r="C147" s="80" t="s">
        <v>20</v>
      </c>
      <c r="D147" s="80">
        <v>3503.5</v>
      </c>
      <c r="E147" s="80">
        <v>2196.6999999999998</v>
      </c>
      <c r="F147" s="66">
        <f>E147/D147*100</f>
        <v>62.700156985871267</v>
      </c>
    </row>
    <row r="148" spans="1:6" ht="36.75" customHeight="1" x14ac:dyDescent="0.25">
      <c r="A148" s="139" t="s">
        <v>30</v>
      </c>
      <c r="B148" s="139" t="s">
        <v>353</v>
      </c>
      <c r="C148" s="105" t="s">
        <v>19</v>
      </c>
      <c r="D148" s="1">
        <v>3976.9</v>
      </c>
      <c r="E148" s="1">
        <v>2783.8</v>
      </c>
      <c r="F148" s="1">
        <f t="shared" si="1"/>
        <v>69.999245643591749</v>
      </c>
    </row>
    <row r="149" spans="1:6" ht="32.25" customHeight="1" x14ac:dyDescent="0.25">
      <c r="A149" s="140"/>
      <c r="B149" s="141"/>
      <c r="C149" s="104" t="s">
        <v>20</v>
      </c>
      <c r="D149" s="106">
        <v>209.3</v>
      </c>
      <c r="E149" s="106">
        <v>175.8</v>
      </c>
      <c r="F149" s="1">
        <f t="shared" si="1"/>
        <v>83.994266602962256</v>
      </c>
    </row>
    <row r="150" spans="1:6" ht="0.75" hidden="1" customHeight="1" x14ac:dyDescent="0.25">
      <c r="A150" s="140"/>
      <c r="B150" s="98"/>
      <c r="C150" s="105"/>
      <c r="D150" s="1"/>
      <c r="E150" s="1"/>
      <c r="F150" s="1"/>
    </row>
    <row r="151" spans="1:6" ht="35.25" customHeight="1" x14ac:dyDescent="0.25">
      <c r="A151" s="141"/>
      <c r="B151" s="98" t="s">
        <v>218</v>
      </c>
      <c r="C151" s="104" t="s">
        <v>20</v>
      </c>
      <c r="D151" s="106">
        <v>4752.2</v>
      </c>
      <c r="E151" s="106">
        <v>3032.9</v>
      </c>
      <c r="F151" s="106">
        <f t="shared" si="1"/>
        <v>63.820967131013006</v>
      </c>
    </row>
    <row r="152" spans="1:6" ht="34.5" customHeight="1" x14ac:dyDescent="0.25">
      <c r="A152" s="139" t="s">
        <v>31</v>
      </c>
      <c r="B152" s="160" t="s">
        <v>345</v>
      </c>
      <c r="C152" s="105" t="s">
        <v>19</v>
      </c>
      <c r="D152" s="1">
        <v>6658</v>
      </c>
      <c r="E152" s="1">
        <v>4605.7</v>
      </c>
      <c r="F152" s="1">
        <f t="shared" ref="F152:F153" si="9">E152/D152*100</f>
        <v>69.175428056473407</v>
      </c>
    </row>
    <row r="153" spans="1:6" ht="33.75" customHeight="1" x14ac:dyDescent="0.25">
      <c r="A153" s="140"/>
      <c r="B153" s="160"/>
      <c r="C153" s="105" t="s">
        <v>20</v>
      </c>
      <c r="D153" s="1">
        <v>425</v>
      </c>
      <c r="E153" s="1">
        <v>293.89999999999998</v>
      </c>
      <c r="F153" s="1">
        <f t="shared" si="9"/>
        <v>69.152941176470577</v>
      </c>
    </row>
    <row r="154" spans="1:6" ht="36.75" customHeight="1" x14ac:dyDescent="0.25">
      <c r="A154" s="140"/>
      <c r="B154" s="100" t="s">
        <v>133</v>
      </c>
      <c r="C154" s="105" t="s">
        <v>20</v>
      </c>
      <c r="D154" s="1">
        <v>2731.9</v>
      </c>
      <c r="E154" s="1">
        <v>182.9</v>
      </c>
      <c r="F154" s="1">
        <f t="shared" si="1"/>
        <v>6.6949741937845459</v>
      </c>
    </row>
    <row r="155" spans="1:6" ht="36.75" customHeight="1" x14ac:dyDescent="0.25">
      <c r="A155" s="141"/>
      <c r="B155" s="100" t="s">
        <v>140</v>
      </c>
      <c r="C155" s="105" t="s">
        <v>20</v>
      </c>
      <c r="D155" s="1">
        <v>3330.6</v>
      </c>
      <c r="E155" s="1">
        <v>1176.3</v>
      </c>
      <c r="F155" s="1">
        <f t="shared" si="1"/>
        <v>35.317960727796795</v>
      </c>
    </row>
    <row r="156" spans="1:6" ht="31.5" customHeight="1" x14ac:dyDescent="0.25">
      <c r="A156" s="151" t="s">
        <v>33</v>
      </c>
      <c r="B156" s="160" t="s">
        <v>334</v>
      </c>
      <c r="C156" s="105" t="s">
        <v>19</v>
      </c>
      <c r="D156" s="1">
        <v>5599.3</v>
      </c>
      <c r="E156" s="1">
        <v>4193.8999999999996</v>
      </c>
      <c r="F156" s="1">
        <f t="shared" si="1"/>
        <v>74.900433982819266</v>
      </c>
    </row>
    <row r="157" spans="1:6" ht="36" customHeight="1" x14ac:dyDescent="0.25">
      <c r="A157" s="161"/>
      <c r="B157" s="160"/>
      <c r="C157" s="105" t="s">
        <v>20</v>
      </c>
      <c r="D157" s="1">
        <v>421.4</v>
      </c>
      <c r="E157" s="1">
        <v>315.60000000000002</v>
      </c>
      <c r="F157" s="1">
        <f t="shared" si="1"/>
        <v>74.893213099193176</v>
      </c>
    </row>
    <row r="158" spans="1:6" s="78" customFormat="1" ht="34.5" customHeight="1" x14ac:dyDescent="0.25">
      <c r="A158" s="161"/>
      <c r="B158" s="77" t="s">
        <v>165</v>
      </c>
      <c r="C158" s="68" t="s">
        <v>20</v>
      </c>
      <c r="D158" s="66">
        <v>6841.5</v>
      </c>
      <c r="E158" s="66">
        <v>6530.6</v>
      </c>
      <c r="F158" s="66">
        <f t="shared" ref="F158" si="10">E158/D158*100</f>
        <v>95.455674925089525</v>
      </c>
    </row>
    <row r="159" spans="1:6" s="78" customFormat="1" ht="36" customHeight="1" x14ac:dyDescent="0.25">
      <c r="A159" s="161"/>
      <c r="B159" s="77" t="s">
        <v>164</v>
      </c>
      <c r="C159" s="68" t="s">
        <v>20</v>
      </c>
      <c r="D159" s="66">
        <v>330</v>
      </c>
      <c r="E159" s="66">
        <v>236.1</v>
      </c>
      <c r="F159" s="66">
        <f t="shared" si="1"/>
        <v>71.545454545454547</v>
      </c>
    </row>
    <row r="160" spans="1:6" s="78" customFormat="1" ht="32.25" customHeight="1" x14ac:dyDescent="0.25">
      <c r="A160" s="142" t="s">
        <v>34</v>
      </c>
      <c r="B160" s="160" t="s">
        <v>325</v>
      </c>
      <c r="C160" s="105" t="s">
        <v>19</v>
      </c>
      <c r="D160" s="66">
        <v>2670.6</v>
      </c>
      <c r="E160" s="66">
        <v>1869.4</v>
      </c>
      <c r="F160" s="66">
        <f t="shared" ref="F160:F162" si="11">E160/D160*100</f>
        <v>69.999251104620683</v>
      </c>
    </row>
    <row r="161" spans="1:6" s="78" customFormat="1" ht="34.5" customHeight="1" x14ac:dyDescent="0.25">
      <c r="A161" s="142"/>
      <c r="B161" s="160"/>
      <c r="C161" s="105" t="s">
        <v>20</v>
      </c>
      <c r="D161" s="66">
        <v>201</v>
      </c>
      <c r="E161" s="66">
        <v>140.69999999999999</v>
      </c>
      <c r="F161" s="66">
        <f t="shared" si="11"/>
        <v>70</v>
      </c>
    </row>
    <row r="162" spans="1:6" s="78" customFormat="1" ht="71.25" customHeight="1" x14ac:dyDescent="0.25">
      <c r="A162" s="142"/>
      <c r="B162" s="81" t="s">
        <v>326</v>
      </c>
      <c r="C162" s="105" t="s">
        <v>19</v>
      </c>
      <c r="D162" s="66">
        <v>2500</v>
      </c>
      <c r="E162" s="66">
        <v>919.6</v>
      </c>
      <c r="F162" s="66">
        <f t="shared" si="11"/>
        <v>36.783999999999999</v>
      </c>
    </row>
    <row r="163" spans="1:6" s="78" customFormat="1" ht="36" customHeight="1" x14ac:dyDescent="0.25">
      <c r="A163" s="142"/>
      <c r="B163" s="77" t="s">
        <v>301</v>
      </c>
      <c r="C163" s="68" t="s">
        <v>20</v>
      </c>
      <c r="D163" s="66">
        <v>8021.1</v>
      </c>
      <c r="E163" s="66">
        <v>2507.6</v>
      </c>
      <c r="F163" s="66">
        <f t="shared" si="1"/>
        <v>31.262545037463685</v>
      </c>
    </row>
    <row r="164" spans="1:6" s="110" customFormat="1" ht="32.25" customHeight="1" x14ac:dyDescent="0.25">
      <c r="A164" s="103" t="s">
        <v>35</v>
      </c>
      <c r="B164" s="102" t="s">
        <v>283</v>
      </c>
      <c r="C164" s="108" t="s">
        <v>20</v>
      </c>
      <c r="D164" s="108">
        <v>136936.4</v>
      </c>
      <c r="E164" s="108">
        <v>13086.3</v>
      </c>
      <c r="F164" s="109">
        <f t="shared" ref="F164" si="12">E164/D164*100</f>
        <v>9.5564802346198672</v>
      </c>
    </row>
    <row r="165" spans="1:6" s="78" customFormat="1" ht="31.5" customHeight="1" x14ac:dyDescent="0.25">
      <c r="A165" s="139" t="s">
        <v>36</v>
      </c>
      <c r="B165" s="101" t="s">
        <v>101</v>
      </c>
      <c r="C165" s="107" t="s">
        <v>20</v>
      </c>
      <c r="D165" s="82">
        <v>26846.6</v>
      </c>
      <c r="E165" s="82">
        <v>14900.1</v>
      </c>
      <c r="F165" s="82">
        <f t="shared" ref="F165" si="13">E165/D165*100</f>
        <v>55.500882793351856</v>
      </c>
    </row>
    <row r="166" spans="1:6" s="78" customFormat="1" ht="33.75" customHeight="1" x14ac:dyDescent="0.25">
      <c r="A166" s="141"/>
      <c r="B166" s="77" t="s">
        <v>100</v>
      </c>
      <c r="C166" s="68" t="s">
        <v>20</v>
      </c>
      <c r="D166" s="1">
        <v>5234.3</v>
      </c>
      <c r="E166" s="1">
        <v>3461.5</v>
      </c>
      <c r="F166" s="66">
        <f t="shared" si="1"/>
        <v>66.131096803775094</v>
      </c>
    </row>
    <row r="167" spans="1:6" s="78" customFormat="1" ht="44.25" customHeight="1" x14ac:dyDescent="0.25">
      <c r="A167" s="139" t="s">
        <v>37</v>
      </c>
      <c r="B167" s="151" t="s">
        <v>329</v>
      </c>
      <c r="C167" s="68" t="s">
        <v>19</v>
      </c>
      <c r="D167" s="1">
        <v>6996.3</v>
      </c>
      <c r="E167" s="1">
        <v>4749.8</v>
      </c>
      <c r="F167" s="66">
        <f t="shared" si="1"/>
        <v>67.890170518702746</v>
      </c>
    </row>
    <row r="168" spans="1:6" s="78" customFormat="1" ht="21.75" customHeight="1" x14ac:dyDescent="0.25">
      <c r="A168" s="149"/>
      <c r="B168" s="150"/>
      <c r="C168" s="68" t="s">
        <v>20</v>
      </c>
      <c r="D168" s="1">
        <v>526.5</v>
      </c>
      <c r="E168" s="1">
        <v>357.4</v>
      </c>
      <c r="F168" s="66">
        <f t="shared" si="1"/>
        <v>67.882241215574552</v>
      </c>
    </row>
    <row r="169" spans="1:6" s="78" customFormat="1" ht="33.75" customHeight="1" x14ac:dyDescent="0.25">
      <c r="A169" s="149"/>
      <c r="B169" s="77" t="s">
        <v>189</v>
      </c>
      <c r="C169" s="68" t="s">
        <v>20</v>
      </c>
      <c r="D169" s="66">
        <v>1915.5</v>
      </c>
      <c r="E169" s="66">
        <v>1475.3</v>
      </c>
      <c r="F169" s="66">
        <f t="shared" si="1"/>
        <v>77.019055077003401</v>
      </c>
    </row>
    <row r="170" spans="1:6" s="78" customFormat="1" ht="34.5" customHeight="1" x14ac:dyDescent="0.25">
      <c r="A170" s="150"/>
      <c r="B170" s="77" t="s">
        <v>271</v>
      </c>
      <c r="C170" s="68" t="s">
        <v>20</v>
      </c>
      <c r="D170" s="66">
        <v>1788.6</v>
      </c>
      <c r="E170" s="66">
        <v>1422.4</v>
      </c>
      <c r="F170" s="66">
        <f t="shared" si="1"/>
        <v>79.525886167952592</v>
      </c>
    </row>
    <row r="171" spans="1:6" ht="33" customHeight="1" x14ac:dyDescent="0.25">
      <c r="A171" s="134" t="s">
        <v>88</v>
      </c>
      <c r="B171" s="134"/>
      <c r="C171" s="97" t="s">
        <v>116</v>
      </c>
      <c r="D171" s="8">
        <f>SUM(D134:D170)</f>
        <v>279751.09999999992</v>
      </c>
      <c r="E171" s="8">
        <f>SUM(E134:E170)</f>
        <v>95140.9</v>
      </c>
      <c r="F171" s="8">
        <f>E171/D171*100</f>
        <v>34.009124539635422</v>
      </c>
    </row>
    <row r="172" spans="1:6" ht="17.25" customHeight="1" x14ac:dyDescent="0.25">
      <c r="A172" s="134"/>
      <c r="B172" s="134"/>
      <c r="C172" s="97" t="s">
        <v>19</v>
      </c>
      <c r="D172" s="8">
        <f>D134+D138+D141+D145+D148+D152+D156+D160+D162+D167</f>
        <v>55319.9</v>
      </c>
      <c r="E172" s="8">
        <f>E134+E138+E141+E145+E148+E152+E156+E160+E162+E167</f>
        <v>28893.499999999996</v>
      </c>
      <c r="F172" s="8">
        <v>0</v>
      </c>
    </row>
    <row r="173" spans="1:6" ht="18" customHeight="1" x14ac:dyDescent="0.25">
      <c r="A173" s="134"/>
      <c r="B173" s="134"/>
      <c r="C173" s="97" t="s">
        <v>20</v>
      </c>
      <c r="D173" s="8">
        <f>D135+D136+D137+D139+D140+D142+D143+D144+D146+D147+D149+D150+D151+D153+D154+D155+D157+D158+D159+D161+D163+D164+D165+D166+D168+D169+D170</f>
        <v>224431.2</v>
      </c>
      <c r="E173" s="8">
        <f>E135+E136+E137+E139+E140+E142+E143+E144+E146+E147+E149+E150+E151+E153+E154+E155+E157+E158+E159+E161+E163+E164+E165+E166+E168+E169+E170</f>
        <v>66247.399999999994</v>
      </c>
      <c r="F173" s="8">
        <f>E173/D173*100</f>
        <v>29.517910165787995</v>
      </c>
    </row>
    <row r="174" spans="1:6" ht="24.75" customHeight="1" x14ac:dyDescent="0.25">
      <c r="A174" s="132" t="s">
        <v>57</v>
      </c>
      <c r="B174" s="133"/>
      <c r="C174" s="133"/>
      <c r="D174" s="133"/>
      <c r="E174" s="133"/>
      <c r="F174" s="133"/>
    </row>
    <row r="175" spans="1:6" ht="31.5" hidden="1" customHeight="1" x14ac:dyDescent="0.25">
      <c r="A175" s="100"/>
      <c r="B175" s="100"/>
      <c r="C175" s="105"/>
      <c r="D175" s="1"/>
      <c r="E175" s="1"/>
      <c r="F175" s="1"/>
    </row>
    <row r="176" spans="1:6" ht="32.25" customHeight="1" x14ac:dyDescent="0.25">
      <c r="A176" s="100" t="s">
        <v>27</v>
      </c>
      <c r="B176" s="100" t="s">
        <v>63</v>
      </c>
      <c r="C176" s="105" t="s">
        <v>20</v>
      </c>
      <c r="D176" s="1">
        <v>9.5</v>
      </c>
      <c r="E176" s="1">
        <v>0</v>
      </c>
      <c r="F176" s="1">
        <v>0</v>
      </c>
    </row>
    <row r="177" spans="1:6" ht="33" customHeight="1" x14ac:dyDescent="0.25">
      <c r="A177" s="100" t="s">
        <v>28</v>
      </c>
      <c r="B177" s="100" t="s">
        <v>69</v>
      </c>
      <c r="C177" s="105" t="s">
        <v>20</v>
      </c>
      <c r="D177" s="1">
        <v>10</v>
      </c>
      <c r="E177" s="1">
        <v>0</v>
      </c>
      <c r="F177" s="1">
        <f t="shared" ref="F177:F186" si="14">E177/D177*100</f>
        <v>0</v>
      </c>
    </row>
    <row r="178" spans="1:6" ht="33.75" customHeight="1" x14ac:dyDescent="0.25">
      <c r="A178" s="100" t="s">
        <v>32</v>
      </c>
      <c r="B178" s="100" t="s">
        <v>259</v>
      </c>
      <c r="C178" s="105" t="s">
        <v>20</v>
      </c>
      <c r="D178" s="1">
        <v>20</v>
      </c>
      <c r="E178" s="1">
        <v>17.899999999999999</v>
      </c>
      <c r="F178" s="1">
        <f t="shared" si="14"/>
        <v>89.499999999999986</v>
      </c>
    </row>
    <row r="179" spans="1:6" ht="33" customHeight="1" x14ac:dyDescent="0.25">
      <c r="A179" s="100" t="s">
        <v>29</v>
      </c>
      <c r="B179" s="100" t="s">
        <v>238</v>
      </c>
      <c r="C179" s="105" t="s">
        <v>20</v>
      </c>
      <c r="D179" s="1">
        <v>8.5</v>
      </c>
      <c r="E179" s="1">
        <v>0</v>
      </c>
      <c r="F179" s="1">
        <f t="shared" si="14"/>
        <v>0</v>
      </c>
    </row>
    <row r="180" spans="1:6" ht="33" customHeight="1" x14ac:dyDescent="0.25">
      <c r="A180" s="100" t="s">
        <v>30</v>
      </c>
      <c r="B180" s="100" t="s">
        <v>219</v>
      </c>
      <c r="C180" s="105" t="s">
        <v>20</v>
      </c>
      <c r="D180" s="1">
        <v>2</v>
      </c>
      <c r="E180" s="1">
        <v>0</v>
      </c>
      <c r="F180" s="1">
        <f t="shared" si="14"/>
        <v>0</v>
      </c>
    </row>
    <row r="181" spans="1:6" ht="33" customHeight="1" x14ac:dyDescent="0.25">
      <c r="A181" s="100" t="s">
        <v>31</v>
      </c>
      <c r="B181" s="100" t="s">
        <v>141</v>
      </c>
      <c r="C181" s="105" t="s">
        <v>20</v>
      </c>
      <c r="D181" s="1">
        <v>5</v>
      </c>
      <c r="E181" s="1">
        <v>0</v>
      </c>
      <c r="F181" s="1">
        <f t="shared" si="14"/>
        <v>0</v>
      </c>
    </row>
    <row r="182" spans="1:6" ht="31.5" customHeight="1" x14ac:dyDescent="0.25">
      <c r="A182" s="100" t="s">
        <v>33</v>
      </c>
      <c r="B182" s="100" t="s">
        <v>81</v>
      </c>
      <c r="C182" s="105" t="s">
        <v>20</v>
      </c>
      <c r="D182" s="1">
        <v>4</v>
      </c>
      <c r="E182" s="1">
        <v>3.5</v>
      </c>
      <c r="F182" s="1">
        <f t="shared" si="14"/>
        <v>87.5</v>
      </c>
    </row>
    <row r="183" spans="1:6" ht="32.25" customHeight="1" x14ac:dyDescent="0.25">
      <c r="A183" s="100" t="s">
        <v>34</v>
      </c>
      <c r="B183" s="100" t="s">
        <v>303</v>
      </c>
      <c r="C183" s="105" t="s">
        <v>20</v>
      </c>
      <c r="D183" s="1">
        <v>10</v>
      </c>
      <c r="E183" s="1">
        <v>9.3000000000000007</v>
      </c>
      <c r="F183" s="1">
        <f t="shared" si="14"/>
        <v>93</v>
      </c>
    </row>
    <row r="184" spans="1:6" ht="33" customHeight="1" x14ac:dyDescent="0.25">
      <c r="A184" s="100" t="s">
        <v>35</v>
      </c>
      <c r="B184" s="100" t="s">
        <v>284</v>
      </c>
      <c r="C184" s="105" t="s">
        <v>20</v>
      </c>
      <c r="D184" s="1">
        <v>20</v>
      </c>
      <c r="E184" s="1">
        <v>20</v>
      </c>
      <c r="F184" s="1">
        <f t="shared" si="14"/>
        <v>100</v>
      </c>
    </row>
    <row r="185" spans="1:6" ht="33.75" customHeight="1" x14ac:dyDescent="0.25">
      <c r="A185" s="100" t="s">
        <v>36</v>
      </c>
      <c r="B185" s="100" t="s">
        <v>102</v>
      </c>
      <c r="C185" s="105" t="s">
        <v>20</v>
      </c>
      <c r="D185" s="1">
        <v>50</v>
      </c>
      <c r="E185" s="1">
        <v>0</v>
      </c>
      <c r="F185" s="1">
        <f t="shared" si="14"/>
        <v>0</v>
      </c>
    </row>
    <row r="186" spans="1:6" ht="33.75" customHeight="1" x14ac:dyDescent="0.25">
      <c r="A186" s="100" t="s">
        <v>37</v>
      </c>
      <c r="B186" s="100" t="s">
        <v>272</v>
      </c>
      <c r="C186" s="105" t="s">
        <v>20</v>
      </c>
      <c r="D186" s="1">
        <v>2</v>
      </c>
      <c r="E186" s="1">
        <v>2</v>
      </c>
      <c r="F186" s="1">
        <f t="shared" si="14"/>
        <v>100</v>
      </c>
    </row>
    <row r="187" spans="1:6" ht="35.25" customHeight="1" x14ac:dyDescent="0.25">
      <c r="A187" s="134" t="s">
        <v>88</v>
      </c>
      <c r="B187" s="134"/>
      <c r="C187" s="97" t="s">
        <v>116</v>
      </c>
      <c r="D187" s="8">
        <f>SUM(D175:D186)</f>
        <v>141</v>
      </c>
      <c r="E187" s="8">
        <f>SUM(E175:E186)</f>
        <v>52.7</v>
      </c>
      <c r="F187" s="8">
        <f>E187/D187*100</f>
        <v>37.375886524822697</v>
      </c>
    </row>
    <row r="188" spans="1:6" ht="18.75" customHeight="1" x14ac:dyDescent="0.25">
      <c r="A188" s="134"/>
      <c r="B188" s="134"/>
      <c r="C188" s="97" t="s">
        <v>20</v>
      </c>
      <c r="D188" s="8">
        <f>D175+D176+D177+D178+D179+D180+D181+D182+D183+D184+D185+D186</f>
        <v>141</v>
      </c>
      <c r="E188" s="8">
        <f>E175+E176+E177+E178+E179+E180+E181+E182+E183+E184+E185+E186</f>
        <v>52.7</v>
      </c>
      <c r="F188" s="8">
        <f>E188/D188*100</f>
        <v>37.375886524822697</v>
      </c>
    </row>
    <row r="189" spans="1:6" ht="24" customHeight="1" x14ac:dyDescent="0.25">
      <c r="A189" s="132" t="s">
        <v>123</v>
      </c>
      <c r="B189" s="133"/>
      <c r="C189" s="133"/>
      <c r="D189" s="133"/>
      <c r="E189" s="133"/>
      <c r="F189" s="133"/>
    </row>
    <row r="190" spans="1:6" ht="39" customHeight="1" x14ac:dyDescent="0.25">
      <c r="A190" s="98" t="s">
        <v>26</v>
      </c>
      <c r="B190" s="98" t="s">
        <v>46</v>
      </c>
      <c r="C190" s="105" t="s">
        <v>20</v>
      </c>
      <c r="D190" s="1">
        <v>8125.5</v>
      </c>
      <c r="E190" s="1">
        <v>5538.9</v>
      </c>
      <c r="F190" s="1">
        <f t="shared" ref="F190:F213" si="15">E190/D190*100</f>
        <v>68.166882038028419</v>
      </c>
    </row>
    <row r="191" spans="1:6" ht="64.5" customHeight="1" x14ac:dyDescent="0.25">
      <c r="A191" s="139" t="s">
        <v>27</v>
      </c>
      <c r="B191" s="81" t="s">
        <v>347</v>
      </c>
      <c r="C191" s="105" t="s">
        <v>19</v>
      </c>
      <c r="D191" s="1">
        <v>212.5</v>
      </c>
      <c r="E191" s="1">
        <v>212.5</v>
      </c>
      <c r="F191" s="1">
        <f t="shared" si="15"/>
        <v>100</v>
      </c>
    </row>
    <row r="192" spans="1:6" ht="37.5" customHeight="1" x14ac:dyDescent="0.25">
      <c r="A192" s="141"/>
      <c r="B192" s="100" t="s">
        <v>115</v>
      </c>
      <c r="C192" s="105" t="s">
        <v>20</v>
      </c>
      <c r="D192" s="1">
        <v>6086.7</v>
      </c>
      <c r="E192" s="1">
        <v>3672.9</v>
      </c>
      <c r="F192" s="1">
        <f t="shared" si="15"/>
        <v>60.343043028241908</v>
      </c>
    </row>
    <row r="193" spans="1:6" s="78" customFormat="1" ht="34.5" customHeight="1" x14ac:dyDescent="0.25">
      <c r="A193" s="77" t="s">
        <v>28</v>
      </c>
      <c r="B193" s="77" t="s">
        <v>379</v>
      </c>
      <c r="C193" s="68" t="s">
        <v>20</v>
      </c>
      <c r="D193" s="66">
        <v>18316.3</v>
      </c>
      <c r="E193" s="66">
        <v>14238.8</v>
      </c>
      <c r="F193" s="66">
        <f t="shared" si="15"/>
        <v>77.738407866217514</v>
      </c>
    </row>
    <row r="194" spans="1:6" ht="20.25" customHeight="1" x14ac:dyDescent="0.25">
      <c r="A194" s="139" t="s">
        <v>32</v>
      </c>
      <c r="B194" s="139" t="s">
        <v>314</v>
      </c>
      <c r="C194" s="105" t="s">
        <v>19</v>
      </c>
      <c r="D194" s="1">
        <v>300</v>
      </c>
      <c r="E194" s="1">
        <v>300</v>
      </c>
      <c r="F194" s="1">
        <f t="shared" si="15"/>
        <v>100</v>
      </c>
    </row>
    <row r="195" spans="1:6" ht="21.75" customHeight="1" x14ac:dyDescent="0.25">
      <c r="A195" s="140"/>
      <c r="B195" s="141"/>
      <c r="C195" s="105" t="s">
        <v>20</v>
      </c>
      <c r="D195" s="1">
        <v>17028.7</v>
      </c>
      <c r="E195" s="1">
        <v>11482.8</v>
      </c>
      <c r="F195" s="1">
        <f t="shared" si="15"/>
        <v>67.432041201031183</v>
      </c>
    </row>
    <row r="196" spans="1:6" ht="33" customHeight="1" x14ac:dyDescent="0.25">
      <c r="A196" s="141"/>
      <c r="B196" s="100" t="s">
        <v>261</v>
      </c>
      <c r="C196" s="105" t="s">
        <v>20</v>
      </c>
      <c r="D196" s="1">
        <v>100</v>
      </c>
      <c r="E196" s="1">
        <v>0</v>
      </c>
      <c r="F196" s="1">
        <f t="shared" si="15"/>
        <v>0</v>
      </c>
    </row>
    <row r="197" spans="1:6" ht="36" customHeight="1" x14ac:dyDescent="0.25">
      <c r="A197" s="139" t="s">
        <v>29</v>
      </c>
      <c r="B197" s="100" t="s">
        <v>240</v>
      </c>
      <c r="C197" s="105" t="s">
        <v>20</v>
      </c>
      <c r="D197" s="1">
        <v>233.9</v>
      </c>
      <c r="E197" s="1">
        <v>35.299999999999997</v>
      </c>
      <c r="F197" s="1">
        <f t="shared" ref="F197:F198" si="16">E197/D197*100</f>
        <v>15.091919623770842</v>
      </c>
    </row>
    <row r="198" spans="1:6" ht="34.5" customHeight="1" x14ac:dyDescent="0.25">
      <c r="A198" s="140"/>
      <c r="B198" s="139" t="s">
        <v>241</v>
      </c>
      <c r="C198" s="68" t="s">
        <v>378</v>
      </c>
      <c r="D198" s="66">
        <v>550</v>
      </c>
      <c r="E198" s="66">
        <v>550</v>
      </c>
      <c r="F198" s="1">
        <f t="shared" si="16"/>
        <v>100</v>
      </c>
    </row>
    <row r="199" spans="1:6" ht="18.75" customHeight="1" x14ac:dyDescent="0.25">
      <c r="A199" s="140"/>
      <c r="B199" s="141"/>
      <c r="C199" s="105" t="s">
        <v>20</v>
      </c>
      <c r="D199" s="1">
        <v>3571.5</v>
      </c>
      <c r="E199" s="1">
        <v>2012.9</v>
      </c>
      <c r="F199" s="1">
        <f t="shared" si="15"/>
        <v>56.360072798544039</v>
      </c>
    </row>
    <row r="200" spans="1:6" ht="67.5" customHeight="1" x14ac:dyDescent="0.25">
      <c r="A200" s="139" t="s">
        <v>30</v>
      </c>
      <c r="B200" s="98" t="s">
        <v>355</v>
      </c>
      <c r="C200" s="105" t="s">
        <v>320</v>
      </c>
      <c r="D200" s="1">
        <v>100</v>
      </c>
      <c r="E200" s="1">
        <v>100</v>
      </c>
      <c r="F200" s="1">
        <f t="shared" si="15"/>
        <v>100</v>
      </c>
    </row>
    <row r="201" spans="1:6" ht="35.25" customHeight="1" x14ac:dyDescent="0.25">
      <c r="A201" s="140"/>
      <c r="B201" s="98" t="s">
        <v>222</v>
      </c>
      <c r="C201" s="105" t="s">
        <v>20</v>
      </c>
      <c r="D201" s="1">
        <v>1784.1</v>
      </c>
      <c r="E201" s="1">
        <v>1117.5</v>
      </c>
      <c r="F201" s="1">
        <f t="shared" si="15"/>
        <v>62.636623507650924</v>
      </c>
    </row>
    <row r="202" spans="1:6" ht="33.75" customHeight="1" x14ac:dyDescent="0.25">
      <c r="A202" s="98" t="s">
        <v>31</v>
      </c>
      <c r="B202" s="98" t="s">
        <v>144</v>
      </c>
      <c r="C202" s="105" t="s">
        <v>20</v>
      </c>
      <c r="D202" s="1">
        <v>5561.9</v>
      </c>
      <c r="E202" s="1">
        <v>3582</v>
      </c>
      <c r="F202" s="1">
        <f t="shared" si="15"/>
        <v>64.40245239935993</v>
      </c>
    </row>
    <row r="203" spans="1:6" ht="31.5" customHeight="1" x14ac:dyDescent="0.25">
      <c r="A203" s="142" t="s">
        <v>33</v>
      </c>
      <c r="B203" s="100" t="s">
        <v>153</v>
      </c>
      <c r="C203" s="105" t="s">
        <v>20</v>
      </c>
      <c r="D203" s="1">
        <v>450</v>
      </c>
      <c r="E203" s="1">
        <v>290.7</v>
      </c>
      <c r="F203" s="1">
        <f t="shared" si="15"/>
        <v>64.600000000000009</v>
      </c>
    </row>
    <row r="204" spans="1:6" ht="20.25" customHeight="1" x14ac:dyDescent="0.25">
      <c r="A204" s="142"/>
      <c r="B204" s="100" t="s">
        <v>333</v>
      </c>
      <c r="C204" s="105" t="s">
        <v>20</v>
      </c>
      <c r="D204" s="1">
        <v>8968.2000000000007</v>
      </c>
      <c r="E204" s="1">
        <v>6696.2</v>
      </c>
      <c r="F204" s="1">
        <f t="shared" si="15"/>
        <v>74.666042238130274</v>
      </c>
    </row>
    <row r="205" spans="1:6" ht="31.5" customHeight="1" x14ac:dyDescent="0.25">
      <c r="A205" s="139" t="s">
        <v>34</v>
      </c>
      <c r="B205" s="139" t="s">
        <v>330</v>
      </c>
      <c r="C205" s="105" t="s">
        <v>19</v>
      </c>
      <c r="D205" s="1">
        <v>11473.7</v>
      </c>
      <c r="E205" s="1">
        <v>0</v>
      </c>
      <c r="F205" s="1">
        <f t="shared" si="15"/>
        <v>0</v>
      </c>
    </row>
    <row r="206" spans="1:6" ht="33.75" customHeight="1" x14ac:dyDescent="0.25">
      <c r="A206" s="140"/>
      <c r="B206" s="141"/>
      <c r="C206" s="105" t="s">
        <v>20</v>
      </c>
      <c r="D206" s="1">
        <v>863.7</v>
      </c>
      <c r="E206" s="1">
        <v>0</v>
      </c>
      <c r="F206" s="1">
        <f t="shared" si="15"/>
        <v>0</v>
      </c>
    </row>
    <row r="207" spans="1:6" ht="45" customHeight="1" x14ac:dyDescent="0.25">
      <c r="A207" s="140"/>
      <c r="B207" s="100" t="s">
        <v>304</v>
      </c>
      <c r="C207" s="105" t="s">
        <v>20</v>
      </c>
      <c r="D207" s="1">
        <v>3089.1</v>
      </c>
      <c r="E207" s="1">
        <v>1903.9</v>
      </c>
      <c r="F207" s="1">
        <f t="shared" si="15"/>
        <v>61.632838043443087</v>
      </c>
    </row>
    <row r="208" spans="1:6" ht="31.5" customHeight="1" x14ac:dyDescent="0.25">
      <c r="A208" s="140"/>
      <c r="B208" s="100" t="s">
        <v>322</v>
      </c>
      <c r="C208" s="105" t="s">
        <v>20</v>
      </c>
      <c r="D208" s="1">
        <v>30</v>
      </c>
      <c r="E208" s="1">
        <v>0</v>
      </c>
      <c r="F208" s="1">
        <v>0</v>
      </c>
    </row>
    <row r="209" spans="1:6" ht="33.75" hidden="1" customHeight="1" x14ac:dyDescent="0.25">
      <c r="A209" s="141"/>
      <c r="B209" s="100"/>
      <c r="C209" s="105" t="s">
        <v>20</v>
      </c>
      <c r="D209" s="1">
        <v>0</v>
      </c>
      <c r="E209" s="1">
        <v>0</v>
      </c>
      <c r="F209" s="1">
        <v>0</v>
      </c>
    </row>
    <row r="210" spans="1:6" ht="23.25" customHeight="1" x14ac:dyDescent="0.25">
      <c r="A210" s="98" t="s">
        <v>35</v>
      </c>
      <c r="B210" s="98" t="s">
        <v>288</v>
      </c>
      <c r="C210" s="104" t="s">
        <v>20</v>
      </c>
      <c r="D210" s="106">
        <v>43728</v>
      </c>
      <c r="E210" s="106">
        <v>20374.7</v>
      </c>
      <c r="F210" s="106">
        <f t="shared" si="15"/>
        <v>46.594173069886573</v>
      </c>
    </row>
    <row r="211" spans="1:6" ht="36" customHeight="1" x14ac:dyDescent="0.25">
      <c r="A211" s="139" t="s">
        <v>36</v>
      </c>
      <c r="B211" s="100" t="s">
        <v>106</v>
      </c>
      <c r="C211" s="105" t="s">
        <v>20</v>
      </c>
      <c r="D211" s="1">
        <v>17705.599999999999</v>
      </c>
      <c r="E211" s="1">
        <v>10283.5</v>
      </c>
      <c r="F211" s="1">
        <f t="shared" si="15"/>
        <v>58.080494306885967</v>
      </c>
    </row>
    <row r="212" spans="1:6" ht="23.25" customHeight="1" x14ac:dyDescent="0.25">
      <c r="A212" s="141"/>
      <c r="B212" s="100" t="s">
        <v>107</v>
      </c>
      <c r="C212" s="105" t="s">
        <v>20</v>
      </c>
      <c r="D212" s="1">
        <v>1281.7</v>
      </c>
      <c r="E212" s="1">
        <v>1091</v>
      </c>
      <c r="F212" s="1">
        <f t="shared" si="15"/>
        <v>85.121323242568465</v>
      </c>
    </row>
    <row r="213" spans="1:6" ht="36" customHeight="1" x14ac:dyDescent="0.25">
      <c r="A213" s="139" t="s">
        <v>37</v>
      </c>
      <c r="B213" s="100" t="s">
        <v>192</v>
      </c>
      <c r="C213" s="105" t="s">
        <v>20</v>
      </c>
      <c r="D213" s="1">
        <v>3769</v>
      </c>
      <c r="E213" s="1">
        <v>1545.8</v>
      </c>
      <c r="F213" s="1">
        <f t="shared" si="15"/>
        <v>41.013531440700454</v>
      </c>
    </row>
    <row r="214" spans="1:6" s="95" customFormat="1" ht="1.5" hidden="1" customHeight="1" x14ac:dyDescent="0.25">
      <c r="A214" s="140"/>
      <c r="B214" s="92"/>
      <c r="C214" s="93"/>
      <c r="D214" s="94"/>
      <c r="E214" s="94"/>
      <c r="F214" s="94"/>
    </row>
    <row r="215" spans="1:6" ht="17.25" customHeight="1" x14ac:dyDescent="0.25">
      <c r="A215" s="134" t="s">
        <v>88</v>
      </c>
      <c r="B215" s="134"/>
      <c r="C215" s="97" t="s">
        <v>116</v>
      </c>
      <c r="D215" s="8">
        <f>SUM(D190:D214)</f>
        <v>153330.1</v>
      </c>
      <c r="E215" s="8">
        <f>SUM(E190:E214)</f>
        <v>85029.4</v>
      </c>
      <c r="F215" s="8">
        <f>E215/D215*100</f>
        <v>55.455125901567911</v>
      </c>
    </row>
    <row r="216" spans="1:6" ht="18" customHeight="1" x14ac:dyDescent="0.25">
      <c r="A216" s="134"/>
      <c r="B216" s="134"/>
      <c r="C216" s="97" t="s">
        <v>19</v>
      </c>
      <c r="D216" s="8">
        <f>D191+D194+D198+D200+D205</f>
        <v>12636.2</v>
      </c>
      <c r="E216" s="8">
        <f>E191+E194+E198+E200+E205</f>
        <v>1162.5</v>
      </c>
      <c r="F216" s="8">
        <f t="shared" ref="F216:F217" si="17">E216/D216*100</f>
        <v>9.1997594213450249</v>
      </c>
    </row>
    <row r="217" spans="1:6" ht="20.25" customHeight="1" x14ac:dyDescent="0.25">
      <c r="A217" s="134"/>
      <c r="B217" s="134"/>
      <c r="C217" s="97" t="s">
        <v>20</v>
      </c>
      <c r="D217" s="8">
        <f>D190+D192+D193+D195+D196+D197+D199+D201+D202+D203+D204+D206+D207+D208+D209+D210+D211+D212+D213+D214</f>
        <v>140693.90000000002</v>
      </c>
      <c r="E217" s="8">
        <f>E190+E192+E193+E195+E196+E197+E199+E201+E202+E203+E204+E206+E207+E208+E209+E210+E211+E212+E213+E214</f>
        <v>83866.899999999994</v>
      </c>
      <c r="F217" s="8">
        <f t="shared" si="17"/>
        <v>59.609478449314423</v>
      </c>
    </row>
    <row r="218" spans="1:6" ht="19.5" customHeight="1" x14ac:dyDescent="0.25">
      <c r="A218" s="132" t="s">
        <v>58</v>
      </c>
      <c r="B218" s="133"/>
      <c r="C218" s="133"/>
      <c r="D218" s="133"/>
      <c r="E218" s="133"/>
      <c r="F218" s="133"/>
    </row>
    <row r="219" spans="1:6" ht="36" customHeight="1" x14ac:dyDescent="0.25">
      <c r="A219" s="100" t="s">
        <v>32</v>
      </c>
      <c r="B219" s="100" t="s">
        <v>262</v>
      </c>
      <c r="C219" s="105" t="s">
        <v>20</v>
      </c>
      <c r="D219" s="1">
        <v>10</v>
      </c>
      <c r="E219" s="1">
        <v>0</v>
      </c>
      <c r="F219" s="1">
        <f t="shared" si="1"/>
        <v>0</v>
      </c>
    </row>
    <row r="220" spans="1:6" ht="20.25" customHeight="1" x14ac:dyDescent="0.25">
      <c r="A220" s="139" t="s">
        <v>30</v>
      </c>
      <c r="B220" s="139" t="s">
        <v>220</v>
      </c>
      <c r="C220" s="105" t="s">
        <v>320</v>
      </c>
      <c r="D220" s="1">
        <v>700</v>
      </c>
      <c r="E220" s="1">
        <v>700</v>
      </c>
      <c r="F220" s="1">
        <f t="shared" si="1"/>
        <v>100</v>
      </c>
    </row>
    <row r="221" spans="1:6" ht="19.5" customHeight="1" x14ac:dyDescent="0.25">
      <c r="A221" s="141"/>
      <c r="B221" s="141"/>
      <c r="C221" s="105" t="s">
        <v>20</v>
      </c>
      <c r="D221" s="1">
        <v>247.1</v>
      </c>
      <c r="E221" s="1">
        <v>194.4</v>
      </c>
      <c r="F221" s="1">
        <f t="shared" ref="F221" si="18">E221/D221*100</f>
        <v>78.672602185350058</v>
      </c>
    </row>
    <row r="222" spans="1:6" ht="35.25" customHeight="1" x14ac:dyDescent="0.25">
      <c r="A222" s="100" t="s">
        <v>35</v>
      </c>
      <c r="B222" s="100" t="s">
        <v>286</v>
      </c>
      <c r="C222" s="105" t="s">
        <v>20</v>
      </c>
      <c r="D222" s="1">
        <v>8155.1</v>
      </c>
      <c r="E222" s="1">
        <v>5752.2</v>
      </c>
      <c r="F222" s="1">
        <f t="shared" si="1"/>
        <v>70.535002636387048</v>
      </c>
    </row>
    <row r="223" spans="1:6" ht="34.5" customHeight="1" x14ac:dyDescent="0.25">
      <c r="A223" s="139" t="s">
        <v>36</v>
      </c>
      <c r="B223" s="100" t="s">
        <v>104</v>
      </c>
      <c r="C223" s="105" t="s">
        <v>20</v>
      </c>
      <c r="D223" s="1">
        <v>12047.4</v>
      </c>
      <c r="E223" s="1">
        <v>1376</v>
      </c>
      <c r="F223" s="1">
        <f t="shared" si="1"/>
        <v>11.421551538091206</v>
      </c>
    </row>
    <row r="224" spans="1:6" ht="23.25" customHeight="1" x14ac:dyDescent="0.25">
      <c r="A224" s="141"/>
      <c r="B224" s="100" t="s">
        <v>127</v>
      </c>
      <c r="C224" s="105" t="s">
        <v>20</v>
      </c>
      <c r="D224" s="1">
        <v>7930.6</v>
      </c>
      <c r="E224" s="1">
        <v>0</v>
      </c>
      <c r="F224" s="1">
        <f t="shared" si="1"/>
        <v>0</v>
      </c>
    </row>
    <row r="225" spans="1:6" ht="33" customHeight="1" x14ac:dyDescent="0.25">
      <c r="A225" s="100" t="s">
        <v>37</v>
      </c>
      <c r="B225" s="100" t="s">
        <v>273</v>
      </c>
      <c r="C225" s="105" t="s">
        <v>20</v>
      </c>
      <c r="D225" s="1">
        <v>100</v>
      </c>
      <c r="E225" s="1">
        <v>32</v>
      </c>
      <c r="F225" s="1">
        <f t="shared" si="1"/>
        <v>32</v>
      </c>
    </row>
    <row r="226" spans="1:6" ht="18" customHeight="1" x14ac:dyDescent="0.25">
      <c r="A226" s="134" t="s">
        <v>88</v>
      </c>
      <c r="B226" s="134"/>
      <c r="C226" s="97" t="s">
        <v>116</v>
      </c>
      <c r="D226" s="8">
        <f>SUM(D219:D225)</f>
        <v>29190.199999999997</v>
      </c>
      <c r="E226" s="8">
        <f>SUM(E219:E225)</f>
        <v>8054.5999999999995</v>
      </c>
      <c r="F226" s="8">
        <f>E226/D226*100</f>
        <v>27.593507410021171</v>
      </c>
    </row>
    <row r="227" spans="1:6" ht="19.5" customHeight="1" x14ac:dyDescent="0.25">
      <c r="A227" s="134"/>
      <c r="B227" s="134"/>
      <c r="C227" s="97" t="s">
        <v>320</v>
      </c>
      <c r="D227" s="8">
        <f>D220</f>
        <v>700</v>
      </c>
      <c r="E227" s="8">
        <f>E220</f>
        <v>700</v>
      </c>
      <c r="F227" s="8">
        <f>E227/D227*100</f>
        <v>100</v>
      </c>
    </row>
    <row r="228" spans="1:6" ht="19.5" customHeight="1" x14ac:dyDescent="0.25">
      <c r="A228" s="134"/>
      <c r="B228" s="134"/>
      <c r="C228" s="97" t="s">
        <v>20</v>
      </c>
      <c r="D228" s="8">
        <f>D219+D222+D223+D224+D225+D221</f>
        <v>28490.199999999997</v>
      </c>
      <c r="E228" s="8">
        <f>E219+E222+E223+E224+E225+E221</f>
        <v>7354.5999999999995</v>
      </c>
      <c r="F228" s="8">
        <f t="shared" ref="F228" si="19">E228/D228*100</f>
        <v>25.814490596766611</v>
      </c>
    </row>
    <row r="229" spans="1:6" ht="22.5" customHeight="1" x14ac:dyDescent="0.25">
      <c r="A229" s="132" t="s">
        <v>59</v>
      </c>
      <c r="B229" s="133"/>
      <c r="C229" s="133"/>
      <c r="D229" s="133"/>
      <c r="E229" s="133"/>
      <c r="F229" s="133"/>
    </row>
    <row r="230" spans="1:6" ht="21.75" customHeight="1" x14ac:dyDescent="0.25">
      <c r="A230" s="100" t="s">
        <v>26</v>
      </c>
      <c r="B230" s="100" t="s">
        <v>53</v>
      </c>
      <c r="C230" s="105" t="s">
        <v>20</v>
      </c>
      <c r="D230" s="1">
        <v>108.5</v>
      </c>
      <c r="E230" s="1">
        <v>0.1</v>
      </c>
      <c r="F230" s="1">
        <f t="shared" si="1"/>
        <v>9.2165898617511524E-2</v>
      </c>
    </row>
    <row r="231" spans="1:6" ht="32.25" customHeight="1" x14ac:dyDescent="0.25">
      <c r="A231" s="139" t="s">
        <v>30</v>
      </c>
      <c r="B231" s="139" t="s">
        <v>349</v>
      </c>
      <c r="C231" s="105" t="s">
        <v>19</v>
      </c>
      <c r="D231" s="1">
        <v>2237.8000000000002</v>
      </c>
      <c r="E231" s="1">
        <v>0</v>
      </c>
      <c r="F231" s="1">
        <f t="shared" ref="F231:F232" si="20">E231/D231*100</f>
        <v>0</v>
      </c>
    </row>
    <row r="232" spans="1:6" ht="32.25" customHeight="1" x14ac:dyDescent="0.25">
      <c r="A232" s="140"/>
      <c r="B232" s="141"/>
      <c r="C232" s="105" t="s">
        <v>20</v>
      </c>
      <c r="D232" s="1">
        <v>941</v>
      </c>
      <c r="E232" s="1">
        <v>0</v>
      </c>
      <c r="F232" s="1">
        <f t="shared" si="20"/>
        <v>0</v>
      </c>
    </row>
    <row r="233" spans="1:6" ht="24.75" customHeight="1" x14ac:dyDescent="0.25">
      <c r="A233" s="140"/>
      <c r="B233" s="139" t="s">
        <v>351</v>
      </c>
      <c r="C233" s="105" t="s">
        <v>19</v>
      </c>
      <c r="D233" s="1">
        <v>2725</v>
      </c>
      <c r="E233" s="1">
        <v>0</v>
      </c>
      <c r="F233" s="1">
        <f t="shared" ref="F233:F234" si="21">E233/D233*100</f>
        <v>0</v>
      </c>
    </row>
    <row r="234" spans="1:6" ht="24" customHeight="1" x14ac:dyDescent="0.25">
      <c r="A234" s="140"/>
      <c r="B234" s="141"/>
      <c r="C234" s="105" t="s">
        <v>20</v>
      </c>
      <c r="D234" s="1">
        <v>337.4</v>
      </c>
      <c r="E234" s="1">
        <v>0</v>
      </c>
      <c r="F234" s="1">
        <f t="shared" si="21"/>
        <v>0</v>
      </c>
    </row>
    <row r="235" spans="1:6" ht="33.75" customHeight="1" x14ac:dyDescent="0.25">
      <c r="A235" s="141"/>
      <c r="B235" s="100" t="s">
        <v>221</v>
      </c>
      <c r="C235" s="105" t="s">
        <v>20</v>
      </c>
      <c r="D235" s="1">
        <v>40</v>
      </c>
      <c r="E235" s="1">
        <v>32.6</v>
      </c>
      <c r="F235" s="1">
        <f t="shared" ref="F235" si="22">E235/D235*100</f>
        <v>81.5</v>
      </c>
    </row>
    <row r="236" spans="1:6" s="78" customFormat="1" ht="32.25" customHeight="1" x14ac:dyDescent="0.25">
      <c r="A236" s="77" t="s">
        <v>31</v>
      </c>
      <c r="B236" s="77" t="s">
        <v>142</v>
      </c>
      <c r="C236" s="68" t="s">
        <v>20</v>
      </c>
      <c r="D236" s="66">
        <v>270</v>
      </c>
      <c r="E236" s="66">
        <v>0</v>
      </c>
      <c r="F236" s="66">
        <v>0</v>
      </c>
    </row>
    <row r="237" spans="1:6" ht="16.5" customHeight="1" x14ac:dyDescent="0.25">
      <c r="A237" s="100" t="s">
        <v>35</v>
      </c>
      <c r="B237" s="100" t="s">
        <v>285</v>
      </c>
      <c r="C237" s="105" t="s">
        <v>20</v>
      </c>
      <c r="D237" s="1">
        <v>700</v>
      </c>
      <c r="E237" s="1">
        <v>0</v>
      </c>
      <c r="F237" s="1">
        <f t="shared" ref="F237:F346" si="23">E237/D237*100</f>
        <v>0</v>
      </c>
    </row>
    <row r="238" spans="1:6" ht="18" customHeight="1" x14ac:dyDescent="0.25">
      <c r="A238" s="100" t="s">
        <v>36</v>
      </c>
      <c r="B238" s="100" t="s">
        <v>105</v>
      </c>
      <c r="C238" s="105" t="s">
        <v>20</v>
      </c>
      <c r="D238" s="1">
        <v>1330.8</v>
      </c>
      <c r="E238" s="1">
        <v>0</v>
      </c>
      <c r="F238" s="1">
        <v>0</v>
      </c>
    </row>
    <row r="239" spans="1:6" ht="19.5" customHeight="1" x14ac:dyDescent="0.25">
      <c r="A239" s="98" t="s">
        <v>37</v>
      </c>
      <c r="B239" s="98" t="s">
        <v>190</v>
      </c>
      <c r="C239" s="105" t="s">
        <v>20</v>
      </c>
      <c r="D239" s="1">
        <v>1083.8</v>
      </c>
      <c r="E239" s="1">
        <v>966.5</v>
      </c>
      <c r="F239" s="1">
        <f t="shared" si="23"/>
        <v>89.176969920649569</v>
      </c>
    </row>
    <row r="240" spans="1:6" ht="34.5" customHeight="1" x14ac:dyDescent="0.25">
      <c r="A240" s="134" t="s">
        <v>88</v>
      </c>
      <c r="B240" s="134"/>
      <c r="C240" s="97" t="s">
        <v>116</v>
      </c>
      <c r="D240" s="8">
        <f>SUM(D230:D239)</f>
        <v>9774.2999999999993</v>
      </c>
      <c r="E240" s="8">
        <f>SUM(E230:E239)</f>
        <v>999.2</v>
      </c>
      <c r="F240" s="8">
        <f>E240/D240*100</f>
        <v>10.222726947198266</v>
      </c>
    </row>
    <row r="241" spans="1:6" ht="21" customHeight="1" x14ac:dyDescent="0.25">
      <c r="A241" s="134"/>
      <c r="B241" s="134"/>
      <c r="C241" s="97" t="s">
        <v>320</v>
      </c>
      <c r="D241" s="8">
        <f>D231+D233</f>
        <v>4962.8</v>
      </c>
      <c r="E241" s="8">
        <f>E231+E233</f>
        <v>0</v>
      </c>
      <c r="F241" s="8">
        <f>E241/D241*100</f>
        <v>0</v>
      </c>
    </row>
    <row r="242" spans="1:6" ht="20.25" customHeight="1" x14ac:dyDescent="0.25">
      <c r="A242" s="134"/>
      <c r="B242" s="134"/>
      <c r="C242" s="97" t="s">
        <v>20</v>
      </c>
      <c r="D242" s="8">
        <f>D230+D232+D234+D235+D236+D237+D238+D239</f>
        <v>4811.5</v>
      </c>
      <c r="E242" s="8">
        <f>E230+E232+E234+E235+E236+E237+E238+E239</f>
        <v>999.2</v>
      </c>
      <c r="F242" s="8">
        <f>E242/D242*100</f>
        <v>20.766912605216671</v>
      </c>
    </row>
    <row r="243" spans="1:6" ht="22.5" customHeight="1" x14ac:dyDescent="0.25">
      <c r="A243" s="132" t="s">
        <v>60</v>
      </c>
      <c r="B243" s="133"/>
      <c r="C243" s="133"/>
      <c r="D243" s="133"/>
      <c r="E243" s="133"/>
      <c r="F243" s="133"/>
    </row>
    <row r="244" spans="1:6" ht="32.25" customHeight="1" x14ac:dyDescent="0.25">
      <c r="A244" s="100" t="s">
        <v>26</v>
      </c>
      <c r="B244" s="100" t="s">
        <v>52</v>
      </c>
      <c r="C244" s="105" t="s">
        <v>20</v>
      </c>
      <c r="D244" s="1">
        <v>530</v>
      </c>
      <c r="E244" s="1">
        <v>455.8</v>
      </c>
      <c r="F244" s="1">
        <f t="shared" si="23"/>
        <v>86</v>
      </c>
    </row>
    <row r="245" spans="1:6" s="78" customFormat="1" ht="35.25" customHeight="1" x14ac:dyDescent="0.25">
      <c r="A245" s="151" t="s">
        <v>32</v>
      </c>
      <c r="B245" s="77" t="s">
        <v>381</v>
      </c>
      <c r="C245" s="68" t="s">
        <v>20</v>
      </c>
      <c r="D245" s="66">
        <v>10</v>
      </c>
      <c r="E245" s="66">
        <v>0</v>
      </c>
      <c r="F245" s="66">
        <v>0</v>
      </c>
    </row>
    <row r="246" spans="1:6" s="78" customFormat="1" ht="36" customHeight="1" x14ac:dyDescent="0.25">
      <c r="A246" s="152"/>
      <c r="B246" s="77" t="s">
        <v>382</v>
      </c>
      <c r="C246" s="68" t="s">
        <v>20</v>
      </c>
      <c r="D246" s="66">
        <v>10</v>
      </c>
      <c r="E246" s="66">
        <v>0</v>
      </c>
      <c r="F246" s="66">
        <v>0</v>
      </c>
    </row>
    <row r="247" spans="1:6" ht="33" customHeight="1" x14ac:dyDescent="0.25">
      <c r="A247" s="142" t="s">
        <v>30</v>
      </c>
      <c r="B247" s="100" t="s">
        <v>223</v>
      </c>
      <c r="C247" s="105" t="s">
        <v>20</v>
      </c>
      <c r="D247" s="1">
        <v>81.3</v>
      </c>
      <c r="E247" s="1">
        <v>81.3</v>
      </c>
      <c r="F247" s="1">
        <f t="shared" si="23"/>
        <v>100</v>
      </c>
    </row>
    <row r="248" spans="1:6" ht="32.25" customHeight="1" x14ac:dyDescent="0.25">
      <c r="A248" s="142"/>
      <c r="B248" s="100" t="s">
        <v>126</v>
      </c>
      <c r="C248" s="105" t="s">
        <v>20</v>
      </c>
      <c r="D248" s="1">
        <v>30</v>
      </c>
      <c r="E248" s="1">
        <v>30</v>
      </c>
      <c r="F248" s="1">
        <f t="shared" si="23"/>
        <v>100</v>
      </c>
    </row>
    <row r="249" spans="1:6" ht="34.5" customHeight="1" x14ac:dyDescent="0.25">
      <c r="A249" s="100" t="s">
        <v>35</v>
      </c>
      <c r="B249" s="100" t="s">
        <v>360</v>
      </c>
      <c r="C249" s="105" t="s">
        <v>20</v>
      </c>
      <c r="D249" s="79">
        <v>10060</v>
      </c>
      <c r="E249" s="1">
        <v>2626.4</v>
      </c>
      <c r="F249" s="1">
        <f t="shared" si="23"/>
        <v>26.107355864811133</v>
      </c>
    </row>
    <row r="250" spans="1:6" ht="33.75" customHeight="1" x14ac:dyDescent="0.25">
      <c r="A250" s="98" t="s">
        <v>36</v>
      </c>
      <c r="B250" s="100" t="s">
        <v>103</v>
      </c>
      <c r="C250" s="105" t="s">
        <v>20</v>
      </c>
      <c r="D250" s="79">
        <v>9522.2999999999993</v>
      </c>
      <c r="E250" s="1">
        <v>1566.2</v>
      </c>
      <c r="F250" s="1">
        <f t="shared" si="23"/>
        <v>16.447706961553408</v>
      </c>
    </row>
    <row r="251" spans="1:6" ht="35.25" customHeight="1" x14ac:dyDescent="0.25">
      <c r="A251" s="100" t="s">
        <v>37</v>
      </c>
      <c r="B251" s="100" t="s">
        <v>191</v>
      </c>
      <c r="C251" s="105" t="s">
        <v>20</v>
      </c>
      <c r="D251" s="1">
        <v>2199.6999999999998</v>
      </c>
      <c r="E251" s="1">
        <v>1455</v>
      </c>
      <c r="F251" s="1">
        <f t="shared" si="23"/>
        <v>66.145383461381101</v>
      </c>
    </row>
    <row r="252" spans="1:6" ht="33" customHeight="1" x14ac:dyDescent="0.25">
      <c r="A252" s="134" t="s">
        <v>88</v>
      </c>
      <c r="B252" s="134"/>
      <c r="C252" s="97" t="s">
        <v>116</v>
      </c>
      <c r="D252" s="8">
        <f>SUM(D244:D251)</f>
        <v>22443.3</v>
      </c>
      <c r="E252" s="8">
        <f>SUM(E244:E251)</f>
        <v>6214.7</v>
      </c>
      <c r="F252" s="8">
        <f>E252/D252*100</f>
        <v>27.690669375715693</v>
      </c>
    </row>
    <row r="253" spans="1:6" ht="27" customHeight="1" x14ac:dyDescent="0.25">
      <c r="A253" s="134"/>
      <c r="B253" s="134"/>
      <c r="C253" s="97" t="s">
        <v>20</v>
      </c>
      <c r="D253" s="8">
        <f>D244+D245+D246+D247+D248+D249+D250+D251</f>
        <v>22443.3</v>
      </c>
      <c r="E253" s="8">
        <f>E244+E245+E246+E247+E248+E249+E250+E251</f>
        <v>6214.7</v>
      </c>
      <c r="F253" s="8">
        <f>E253/D253*100</f>
        <v>27.690669375715693</v>
      </c>
    </row>
    <row r="254" spans="1:6" s="53" customFormat="1" ht="27" customHeight="1" x14ac:dyDescent="0.25">
      <c r="A254" s="135" t="s">
        <v>316</v>
      </c>
      <c r="B254" s="136"/>
      <c r="C254" s="136"/>
      <c r="D254" s="136"/>
      <c r="E254" s="136"/>
      <c r="F254" s="136"/>
    </row>
    <row r="255" spans="1:6" ht="31.5" customHeight="1" x14ac:dyDescent="0.25">
      <c r="A255" s="100" t="s">
        <v>26</v>
      </c>
      <c r="B255" s="100" t="s">
        <v>317</v>
      </c>
      <c r="C255" s="105" t="s">
        <v>20</v>
      </c>
      <c r="D255" s="1">
        <v>100</v>
      </c>
      <c r="E255" s="1">
        <v>0</v>
      </c>
      <c r="F255" s="1">
        <f t="shared" ref="F255:F269" si="24">E255/D255*100</f>
        <v>0</v>
      </c>
    </row>
    <row r="256" spans="1:6" ht="32.25" customHeight="1" x14ac:dyDescent="0.25">
      <c r="A256" s="100" t="s">
        <v>27</v>
      </c>
      <c r="B256" s="100" t="s">
        <v>348</v>
      </c>
      <c r="C256" s="105" t="s">
        <v>20</v>
      </c>
      <c r="D256" s="1">
        <v>150</v>
      </c>
      <c r="E256" s="1">
        <v>82</v>
      </c>
      <c r="F256" s="1">
        <f t="shared" ref="F256" si="25">E256/D256*100</f>
        <v>54.666666666666664</v>
      </c>
    </row>
    <row r="257" spans="1:6" ht="18" customHeight="1" x14ac:dyDescent="0.25">
      <c r="A257" s="139" t="s">
        <v>32</v>
      </c>
      <c r="B257" s="139" t="s">
        <v>342</v>
      </c>
      <c r="C257" s="105" t="s">
        <v>200</v>
      </c>
      <c r="D257" s="1">
        <v>16536.900000000001</v>
      </c>
      <c r="E257" s="1">
        <v>4157.1000000000004</v>
      </c>
      <c r="F257" s="1">
        <f t="shared" ref="F257:F259" si="26">E257/D257*100</f>
        <v>25.138327014132035</v>
      </c>
    </row>
    <row r="258" spans="1:6" ht="17.25" customHeight="1" x14ac:dyDescent="0.25">
      <c r="A258" s="140"/>
      <c r="B258" s="140"/>
      <c r="C258" s="105" t="s">
        <v>320</v>
      </c>
      <c r="D258" s="1">
        <v>689</v>
      </c>
      <c r="E258" s="1">
        <v>173.2</v>
      </c>
      <c r="F258" s="1">
        <f t="shared" si="26"/>
        <v>25.137880986937589</v>
      </c>
    </row>
    <row r="259" spans="1:6" ht="17.25" customHeight="1" x14ac:dyDescent="0.25">
      <c r="A259" s="140"/>
      <c r="B259" s="141"/>
      <c r="C259" s="105" t="s">
        <v>20</v>
      </c>
      <c r="D259" s="1">
        <v>1913.9</v>
      </c>
      <c r="E259" s="1">
        <v>481.1</v>
      </c>
      <c r="F259" s="1">
        <f t="shared" si="26"/>
        <v>25.137154501280108</v>
      </c>
    </row>
    <row r="260" spans="1:6" ht="31.5" customHeight="1" x14ac:dyDescent="0.25">
      <c r="A260" s="141"/>
      <c r="B260" s="100" t="s">
        <v>343</v>
      </c>
      <c r="C260" s="105" t="s">
        <v>20</v>
      </c>
      <c r="D260" s="1">
        <v>407.1</v>
      </c>
      <c r="E260" s="1">
        <v>0</v>
      </c>
      <c r="F260" s="1">
        <f>E260/D260*100</f>
        <v>0</v>
      </c>
    </row>
    <row r="261" spans="1:6" ht="17.25" customHeight="1" x14ac:dyDescent="0.25">
      <c r="A261" s="139" t="s">
        <v>29</v>
      </c>
      <c r="B261" s="139" t="s">
        <v>358</v>
      </c>
      <c r="C261" s="105" t="s">
        <v>200</v>
      </c>
      <c r="D261" s="1">
        <v>18317.599999999999</v>
      </c>
      <c r="E261" s="1">
        <v>7620.2</v>
      </c>
      <c r="F261" s="1">
        <f t="shared" ref="F261:F264" si="27">E261/D261*100</f>
        <v>41.600428003668604</v>
      </c>
    </row>
    <row r="262" spans="1:6" ht="21" customHeight="1" x14ac:dyDescent="0.25">
      <c r="A262" s="140"/>
      <c r="B262" s="140"/>
      <c r="C262" s="105" t="s">
        <v>320</v>
      </c>
      <c r="D262" s="1">
        <v>763.2</v>
      </c>
      <c r="E262" s="1">
        <v>317.5</v>
      </c>
      <c r="F262" s="1">
        <f t="shared" si="27"/>
        <v>41.601153039832283</v>
      </c>
    </row>
    <row r="263" spans="1:6" ht="29.25" customHeight="1" x14ac:dyDescent="0.25">
      <c r="A263" s="140"/>
      <c r="B263" s="141"/>
      <c r="C263" s="105" t="s">
        <v>20</v>
      </c>
      <c r="D263" s="1">
        <v>2358.3000000000002</v>
      </c>
      <c r="E263" s="1">
        <v>981.1</v>
      </c>
      <c r="F263" s="1">
        <f t="shared" si="27"/>
        <v>41.602001441716489</v>
      </c>
    </row>
    <row r="264" spans="1:6" ht="33.75" customHeight="1" x14ac:dyDescent="0.25">
      <c r="A264" s="141"/>
      <c r="B264" s="99" t="s">
        <v>359</v>
      </c>
      <c r="C264" s="105" t="s">
        <v>20</v>
      </c>
      <c r="D264" s="1">
        <v>354.7</v>
      </c>
      <c r="E264" s="1">
        <v>98.5</v>
      </c>
      <c r="F264" s="1">
        <f t="shared" si="27"/>
        <v>27.769946433605863</v>
      </c>
    </row>
    <row r="265" spans="1:6" ht="34.5" customHeight="1" x14ac:dyDescent="0.25">
      <c r="A265" s="100" t="s">
        <v>30</v>
      </c>
      <c r="B265" s="100" t="s">
        <v>354</v>
      </c>
      <c r="C265" s="105" t="s">
        <v>20</v>
      </c>
      <c r="D265" s="1">
        <v>156.30000000000001</v>
      </c>
      <c r="E265" s="1">
        <v>101.3</v>
      </c>
      <c r="F265" s="1">
        <f t="shared" ref="F265" si="28">E265/D265*100</f>
        <v>64.811260396673049</v>
      </c>
    </row>
    <row r="266" spans="1:6" ht="32.25" customHeight="1" x14ac:dyDescent="0.25">
      <c r="A266" s="100" t="s">
        <v>31</v>
      </c>
      <c r="B266" s="100" t="s">
        <v>346</v>
      </c>
      <c r="C266" s="105" t="s">
        <v>20</v>
      </c>
      <c r="D266" s="1">
        <v>200</v>
      </c>
      <c r="E266" s="1">
        <v>0</v>
      </c>
      <c r="F266" s="1">
        <f t="shared" ref="F266" si="29">E266/D266*100</f>
        <v>0</v>
      </c>
    </row>
    <row r="267" spans="1:6" ht="16.5" customHeight="1" x14ac:dyDescent="0.25">
      <c r="A267" s="139" t="s">
        <v>33</v>
      </c>
      <c r="B267" s="139" t="s">
        <v>336</v>
      </c>
      <c r="C267" s="105" t="s">
        <v>200</v>
      </c>
      <c r="D267" s="1">
        <v>6173.8</v>
      </c>
      <c r="E267" s="1">
        <v>1871.5</v>
      </c>
      <c r="F267" s="1">
        <f t="shared" si="24"/>
        <v>30.313583206453075</v>
      </c>
    </row>
    <row r="268" spans="1:6" ht="17.25" customHeight="1" x14ac:dyDescent="0.25">
      <c r="A268" s="140"/>
      <c r="B268" s="140"/>
      <c r="C268" s="105" t="s">
        <v>320</v>
      </c>
      <c r="D268" s="1">
        <v>257.2</v>
      </c>
      <c r="E268" s="1">
        <v>78</v>
      </c>
      <c r="F268" s="1">
        <f t="shared" si="24"/>
        <v>30.326594090202182</v>
      </c>
    </row>
    <row r="269" spans="1:6" ht="18" customHeight="1" x14ac:dyDescent="0.25">
      <c r="A269" s="140"/>
      <c r="B269" s="141"/>
      <c r="C269" s="105" t="s">
        <v>20</v>
      </c>
      <c r="D269" s="1">
        <v>1046.9000000000001</v>
      </c>
      <c r="E269" s="1">
        <v>317.39999999999998</v>
      </c>
      <c r="F269" s="1">
        <f t="shared" si="24"/>
        <v>30.318081956251785</v>
      </c>
    </row>
    <row r="270" spans="1:6" ht="34.5" customHeight="1" x14ac:dyDescent="0.25">
      <c r="A270" s="141"/>
      <c r="B270" s="100" t="s">
        <v>150</v>
      </c>
      <c r="C270" s="105" t="s">
        <v>20</v>
      </c>
      <c r="D270" s="1">
        <v>2553.6999999999998</v>
      </c>
      <c r="E270" s="1">
        <v>1373.2</v>
      </c>
      <c r="F270" s="1">
        <f>E270/D270*100</f>
        <v>53.772956886086867</v>
      </c>
    </row>
    <row r="271" spans="1:6" ht="20.25" customHeight="1" x14ac:dyDescent="0.25">
      <c r="A271" s="139" t="s">
        <v>34</v>
      </c>
      <c r="B271" s="139" t="s">
        <v>331</v>
      </c>
      <c r="C271" s="105" t="s">
        <v>200</v>
      </c>
      <c r="D271" s="1">
        <v>34126.300000000003</v>
      </c>
      <c r="E271" s="1">
        <v>0</v>
      </c>
      <c r="F271" s="1">
        <f t="shared" ref="F271:F273" si="30">E271/D271*100</f>
        <v>0</v>
      </c>
    </row>
    <row r="272" spans="1:6" ht="23.25" customHeight="1" x14ac:dyDescent="0.25">
      <c r="A272" s="140"/>
      <c r="B272" s="140"/>
      <c r="C272" s="105" t="s">
        <v>320</v>
      </c>
      <c r="D272" s="1">
        <v>1421.9</v>
      </c>
      <c r="E272" s="1">
        <v>0</v>
      </c>
      <c r="F272" s="1">
        <f t="shared" si="30"/>
        <v>0</v>
      </c>
    </row>
    <row r="273" spans="1:6" ht="20.25" customHeight="1" x14ac:dyDescent="0.25">
      <c r="A273" s="140"/>
      <c r="B273" s="141"/>
      <c r="C273" s="105" t="s">
        <v>20</v>
      </c>
      <c r="D273" s="1">
        <v>5786.9</v>
      </c>
      <c r="E273" s="1">
        <v>0</v>
      </c>
      <c r="F273" s="1">
        <f t="shared" si="30"/>
        <v>0</v>
      </c>
    </row>
    <row r="274" spans="1:6" ht="34.5" customHeight="1" x14ac:dyDescent="0.25">
      <c r="A274" s="141"/>
      <c r="B274" s="100" t="s">
        <v>321</v>
      </c>
      <c r="C274" s="105" t="s">
        <v>20</v>
      </c>
      <c r="D274" s="1">
        <v>255.4</v>
      </c>
      <c r="E274" s="1">
        <v>134.19999999999999</v>
      </c>
      <c r="F274" s="1">
        <f t="shared" ref="F274:F280" si="31">E274/D274*100</f>
        <v>52.545027407987469</v>
      </c>
    </row>
    <row r="275" spans="1:6" ht="0.75" hidden="1" customHeight="1" x14ac:dyDescent="0.25">
      <c r="A275" s="100"/>
      <c r="B275" s="100"/>
      <c r="C275" s="105"/>
      <c r="D275" s="1"/>
      <c r="E275" s="1"/>
      <c r="F275" s="1"/>
    </row>
    <row r="276" spans="1:6" ht="33" customHeight="1" x14ac:dyDescent="0.25">
      <c r="A276" s="100" t="s">
        <v>35</v>
      </c>
      <c r="B276" s="100" t="s">
        <v>173</v>
      </c>
      <c r="C276" s="105" t="s">
        <v>20</v>
      </c>
      <c r="D276" s="1">
        <v>16818.8</v>
      </c>
      <c r="E276" s="1">
        <v>0</v>
      </c>
      <c r="F276" s="1">
        <f t="shared" si="31"/>
        <v>0</v>
      </c>
    </row>
    <row r="277" spans="1:6" ht="21.75" customHeight="1" x14ac:dyDescent="0.25">
      <c r="A277" s="139" t="s">
        <v>36</v>
      </c>
      <c r="B277" s="139" t="s">
        <v>362</v>
      </c>
      <c r="C277" s="105" t="s">
        <v>200</v>
      </c>
      <c r="D277" s="1">
        <v>18914.3</v>
      </c>
      <c r="E277" s="1">
        <v>3400.3</v>
      </c>
      <c r="F277" s="1">
        <f t="shared" si="31"/>
        <v>17.977403340329808</v>
      </c>
    </row>
    <row r="278" spans="1:6" ht="21" customHeight="1" x14ac:dyDescent="0.25">
      <c r="A278" s="140"/>
      <c r="B278" s="140"/>
      <c r="C278" s="105" t="s">
        <v>320</v>
      </c>
      <c r="D278" s="1">
        <v>788.1</v>
      </c>
      <c r="E278" s="1">
        <v>141.69999999999999</v>
      </c>
      <c r="F278" s="1">
        <f t="shared" si="31"/>
        <v>17.979951782768683</v>
      </c>
    </row>
    <row r="279" spans="1:6" ht="26.25" customHeight="1" x14ac:dyDescent="0.25">
      <c r="A279" s="140"/>
      <c r="B279" s="141"/>
      <c r="C279" s="105" t="s">
        <v>20</v>
      </c>
      <c r="D279" s="1">
        <v>1948.6</v>
      </c>
      <c r="E279" s="1">
        <v>350.3</v>
      </c>
      <c r="F279" s="1">
        <f t="shared" si="31"/>
        <v>17.977009134763421</v>
      </c>
    </row>
    <row r="280" spans="1:6" ht="38.25" customHeight="1" x14ac:dyDescent="0.25">
      <c r="A280" s="141"/>
      <c r="B280" s="99" t="s">
        <v>363</v>
      </c>
      <c r="C280" s="105" t="s">
        <v>20</v>
      </c>
      <c r="D280" s="1">
        <v>1137.5</v>
      </c>
      <c r="E280" s="1">
        <v>676.9</v>
      </c>
      <c r="F280" s="1">
        <f t="shared" si="31"/>
        <v>59.507692307692309</v>
      </c>
    </row>
    <row r="281" spans="1:6" ht="33" customHeight="1" x14ac:dyDescent="0.25">
      <c r="A281" s="134" t="s">
        <v>88</v>
      </c>
      <c r="B281" s="134"/>
      <c r="C281" s="97" t="s">
        <v>116</v>
      </c>
      <c r="D281" s="8">
        <f>SUM(D255:D280)</f>
        <v>133176.4</v>
      </c>
      <c r="E281" s="8">
        <f>SUM(E255:E280)</f>
        <v>22355.5</v>
      </c>
      <c r="F281" s="8">
        <f>E281/D281*100</f>
        <v>16.786382572287582</v>
      </c>
    </row>
    <row r="282" spans="1:6" ht="33" customHeight="1" x14ac:dyDescent="0.25">
      <c r="A282" s="134"/>
      <c r="B282" s="134"/>
      <c r="C282" s="97" t="s">
        <v>200</v>
      </c>
      <c r="D282" s="8">
        <f>D257+D261+D267+D271+D277</f>
        <v>94068.900000000009</v>
      </c>
      <c r="E282" s="8">
        <f>E257+E261+E267+E271+E277</f>
        <v>17049.099999999999</v>
      </c>
      <c r="F282" s="8">
        <f>E282/D282*100</f>
        <v>18.12405587819141</v>
      </c>
    </row>
    <row r="283" spans="1:6" ht="17.25" customHeight="1" x14ac:dyDescent="0.25">
      <c r="A283" s="134"/>
      <c r="B283" s="134"/>
      <c r="C283" s="97" t="s">
        <v>320</v>
      </c>
      <c r="D283" s="8">
        <f>D258+D262+D268+D272+D278</f>
        <v>3919.4</v>
      </c>
      <c r="E283" s="8">
        <f>E258+E262+E268+E272+E278</f>
        <v>710.40000000000009</v>
      </c>
      <c r="F283" s="8">
        <f>E283/D283*100</f>
        <v>18.125223248456397</v>
      </c>
    </row>
    <row r="284" spans="1:6" ht="16.5" customHeight="1" x14ac:dyDescent="0.25">
      <c r="A284" s="134"/>
      <c r="B284" s="134"/>
      <c r="C284" s="97" t="s">
        <v>20</v>
      </c>
      <c r="D284" s="8">
        <f>D255+D256+D259+D260+D263+D264+D265+D266+D269+D270+D273+D274+D275+D276+D279+D280</f>
        <v>35188.1</v>
      </c>
      <c r="E284" s="8">
        <f>E255+E256+E259+E260+E263+E264+E265+E266+E269+E270+E273+E274+E275+E276+E279+E280</f>
        <v>4596</v>
      </c>
      <c r="F284" s="8">
        <f>E284/D284*100</f>
        <v>13.061233769370894</v>
      </c>
    </row>
    <row r="285" spans="1:6" ht="20.25" customHeight="1" x14ac:dyDescent="0.25">
      <c r="A285" s="132" t="s">
        <v>61</v>
      </c>
      <c r="B285" s="133"/>
      <c r="C285" s="133"/>
      <c r="D285" s="133"/>
      <c r="E285" s="133"/>
      <c r="F285" s="133"/>
    </row>
    <row r="286" spans="1:6" s="78" customFormat="1" ht="23.25" customHeight="1" x14ac:dyDescent="0.25">
      <c r="A286" s="101" t="s">
        <v>32</v>
      </c>
      <c r="B286" s="102" t="s">
        <v>268</v>
      </c>
      <c r="C286" s="68" t="s">
        <v>20</v>
      </c>
      <c r="D286" s="66">
        <v>100</v>
      </c>
      <c r="E286" s="66">
        <v>51.4</v>
      </c>
      <c r="F286" s="66">
        <f t="shared" si="23"/>
        <v>51.4</v>
      </c>
    </row>
    <row r="287" spans="1:6" ht="33.75" customHeight="1" x14ac:dyDescent="0.25">
      <c r="A287" s="98" t="s">
        <v>31</v>
      </c>
      <c r="B287" s="100" t="s">
        <v>143</v>
      </c>
      <c r="C287" s="105" t="s">
        <v>20</v>
      </c>
      <c r="D287" s="1">
        <v>53</v>
      </c>
      <c r="E287" s="1">
        <v>0</v>
      </c>
      <c r="F287" s="1">
        <f>E287/D287*100</f>
        <v>0</v>
      </c>
    </row>
    <row r="288" spans="1:6" ht="19.5" customHeight="1" x14ac:dyDescent="0.25">
      <c r="A288" s="139" t="s">
        <v>36</v>
      </c>
      <c r="B288" s="139" t="s">
        <v>361</v>
      </c>
      <c r="C288" s="105" t="s">
        <v>200</v>
      </c>
      <c r="D288" s="1">
        <v>240.3</v>
      </c>
      <c r="E288" s="1">
        <v>240.3</v>
      </c>
      <c r="F288" s="1">
        <f t="shared" ref="F288:F289" si="32">E288/D288*100</f>
        <v>100</v>
      </c>
    </row>
    <row r="289" spans="1:6" ht="16.5" customHeight="1" x14ac:dyDescent="0.25">
      <c r="A289" s="140"/>
      <c r="B289" s="140"/>
      <c r="C289" s="105" t="s">
        <v>19</v>
      </c>
      <c r="D289" s="1">
        <v>226.3</v>
      </c>
      <c r="E289" s="1">
        <v>226.3</v>
      </c>
      <c r="F289" s="1">
        <f t="shared" si="32"/>
        <v>100</v>
      </c>
    </row>
    <row r="290" spans="1:6" ht="18.75" customHeight="1" x14ac:dyDescent="0.25">
      <c r="A290" s="140"/>
      <c r="B290" s="141"/>
      <c r="C290" s="105" t="s">
        <v>20</v>
      </c>
      <c r="D290" s="1">
        <v>448.2</v>
      </c>
      <c r="E290" s="1">
        <v>448.2</v>
      </c>
      <c r="F290" s="1">
        <f t="shared" si="23"/>
        <v>100</v>
      </c>
    </row>
    <row r="291" spans="1:6" ht="39" customHeight="1" x14ac:dyDescent="0.25">
      <c r="A291" s="141"/>
      <c r="B291" s="100" t="s">
        <v>151</v>
      </c>
      <c r="C291" s="105" t="s">
        <v>20</v>
      </c>
      <c r="D291" s="1">
        <v>7226.8</v>
      </c>
      <c r="E291" s="1">
        <v>0</v>
      </c>
      <c r="F291" s="1">
        <v>0</v>
      </c>
    </row>
    <row r="292" spans="1:6" ht="34.5" customHeight="1" x14ac:dyDescent="0.25">
      <c r="A292" s="134" t="s">
        <v>88</v>
      </c>
      <c r="B292" s="134"/>
      <c r="C292" s="97" t="s">
        <v>116</v>
      </c>
      <c r="D292" s="8">
        <f>SUM(D286:D291)</f>
        <v>8294.6</v>
      </c>
      <c r="E292" s="8">
        <f>SUM(E286:E291)</f>
        <v>966.2</v>
      </c>
      <c r="F292" s="8">
        <f>E292/D292*100</f>
        <v>11.648542425192295</v>
      </c>
    </row>
    <row r="293" spans="1:6" ht="34.5" customHeight="1" x14ac:dyDescent="0.25">
      <c r="A293" s="134"/>
      <c r="B293" s="134"/>
      <c r="C293" s="97" t="s">
        <v>200</v>
      </c>
      <c r="D293" s="8">
        <f>D288</f>
        <v>240.3</v>
      </c>
      <c r="E293" s="8">
        <f>E288</f>
        <v>240.3</v>
      </c>
      <c r="F293" s="8">
        <f t="shared" ref="F293:F295" si="33">E293/D293*100</f>
        <v>100</v>
      </c>
    </row>
    <row r="294" spans="1:6" ht="22.5" customHeight="1" x14ac:dyDescent="0.25">
      <c r="A294" s="134"/>
      <c r="B294" s="134"/>
      <c r="C294" s="97" t="s">
        <v>19</v>
      </c>
      <c r="D294" s="8">
        <f>D289</f>
        <v>226.3</v>
      </c>
      <c r="E294" s="8">
        <f>E289</f>
        <v>226.3</v>
      </c>
      <c r="F294" s="8">
        <f t="shared" si="33"/>
        <v>100</v>
      </c>
    </row>
    <row r="295" spans="1:6" ht="22.5" customHeight="1" x14ac:dyDescent="0.25">
      <c r="A295" s="134"/>
      <c r="B295" s="134"/>
      <c r="C295" s="97" t="s">
        <v>20</v>
      </c>
      <c r="D295" s="8">
        <f>D290+D287+D291+D286</f>
        <v>7828</v>
      </c>
      <c r="E295" s="8">
        <f>E290+E287+E291+E286</f>
        <v>499.59999999999997</v>
      </c>
      <c r="F295" s="8">
        <f t="shared" si="33"/>
        <v>6.3822176801226354</v>
      </c>
    </row>
    <row r="296" spans="1:6" ht="21.75" customHeight="1" x14ac:dyDescent="0.25">
      <c r="A296" s="132" t="s">
        <v>56</v>
      </c>
      <c r="B296" s="133"/>
      <c r="C296" s="133"/>
      <c r="D296" s="133"/>
      <c r="E296" s="133"/>
      <c r="F296" s="133"/>
    </row>
    <row r="297" spans="1:6" ht="33" customHeight="1" x14ac:dyDescent="0.25">
      <c r="A297" s="100" t="s">
        <v>26</v>
      </c>
      <c r="B297" s="100" t="s">
        <v>49</v>
      </c>
      <c r="C297" s="105" t="s">
        <v>20</v>
      </c>
      <c r="D297" s="1">
        <v>60</v>
      </c>
      <c r="E297" s="1">
        <v>31.3</v>
      </c>
      <c r="F297" s="1">
        <f t="shared" ref="F297:F307" si="34">E297/D297*100</f>
        <v>52.166666666666671</v>
      </c>
    </row>
    <row r="298" spans="1:6" ht="21" customHeight="1" x14ac:dyDescent="0.25">
      <c r="A298" s="100" t="s">
        <v>27</v>
      </c>
      <c r="B298" s="100" t="s">
        <v>65</v>
      </c>
      <c r="C298" s="105" t="s">
        <v>20</v>
      </c>
      <c r="D298" s="1">
        <v>75</v>
      </c>
      <c r="E298" s="1">
        <v>51.2</v>
      </c>
      <c r="F298" s="1">
        <f t="shared" si="34"/>
        <v>68.26666666666668</v>
      </c>
    </row>
    <row r="299" spans="1:6" ht="32.25" customHeight="1" x14ac:dyDescent="0.25">
      <c r="A299" s="100" t="s">
        <v>28</v>
      </c>
      <c r="B299" s="100" t="s">
        <v>73</v>
      </c>
      <c r="C299" s="105" t="s">
        <v>20</v>
      </c>
      <c r="D299" s="1">
        <v>36.700000000000003</v>
      </c>
      <c r="E299" s="1">
        <v>14.7</v>
      </c>
      <c r="F299" s="1">
        <f t="shared" si="34"/>
        <v>40.054495912806537</v>
      </c>
    </row>
    <row r="300" spans="1:6" ht="33.75" customHeight="1" x14ac:dyDescent="0.25">
      <c r="A300" s="100" t="s">
        <v>32</v>
      </c>
      <c r="B300" s="100" t="s">
        <v>341</v>
      </c>
      <c r="C300" s="105" t="s">
        <v>20</v>
      </c>
      <c r="D300" s="1">
        <v>369.4</v>
      </c>
      <c r="E300" s="1">
        <v>369.4</v>
      </c>
      <c r="F300" s="1">
        <f t="shared" si="34"/>
        <v>100</v>
      </c>
    </row>
    <row r="301" spans="1:6" ht="31.5" customHeight="1" x14ac:dyDescent="0.25">
      <c r="A301" s="100" t="s">
        <v>29</v>
      </c>
      <c r="B301" s="100" t="s">
        <v>242</v>
      </c>
      <c r="C301" s="105" t="s">
        <v>20</v>
      </c>
      <c r="D301" s="1">
        <v>58.1</v>
      </c>
      <c r="E301" s="1">
        <v>38.9</v>
      </c>
      <c r="F301" s="1">
        <f t="shared" si="34"/>
        <v>66.953528399311523</v>
      </c>
    </row>
    <row r="302" spans="1:6" ht="32.25" customHeight="1" x14ac:dyDescent="0.25">
      <c r="A302" s="100" t="s">
        <v>30</v>
      </c>
      <c r="B302" s="100" t="s">
        <v>224</v>
      </c>
      <c r="C302" s="105" t="s">
        <v>20</v>
      </c>
      <c r="D302" s="1">
        <v>23.4</v>
      </c>
      <c r="E302" s="1">
        <v>6.6</v>
      </c>
      <c r="F302" s="1">
        <f t="shared" si="34"/>
        <v>28.205128205128204</v>
      </c>
    </row>
    <row r="303" spans="1:6" ht="17.25" customHeight="1" x14ac:dyDescent="0.25">
      <c r="A303" s="100" t="s">
        <v>33</v>
      </c>
      <c r="B303" s="100" t="s">
        <v>82</v>
      </c>
      <c r="C303" s="105" t="s">
        <v>20</v>
      </c>
      <c r="D303" s="1">
        <v>95.8</v>
      </c>
      <c r="E303" s="1">
        <v>95.8</v>
      </c>
      <c r="F303" s="1">
        <f t="shared" si="34"/>
        <v>100</v>
      </c>
    </row>
    <row r="304" spans="1:6" ht="33.75" customHeight="1" x14ac:dyDescent="0.25">
      <c r="A304" s="100" t="s">
        <v>34</v>
      </c>
      <c r="B304" s="100" t="s">
        <v>305</v>
      </c>
      <c r="C304" s="105" t="s">
        <v>20</v>
      </c>
      <c r="D304" s="1">
        <v>105.2</v>
      </c>
      <c r="E304" s="1">
        <v>62.6</v>
      </c>
      <c r="F304" s="1">
        <f t="shared" si="34"/>
        <v>59.505703422053237</v>
      </c>
    </row>
    <row r="305" spans="1:6" s="78" customFormat="1" ht="20.25" customHeight="1" x14ac:dyDescent="0.25">
      <c r="A305" s="77" t="s">
        <v>35</v>
      </c>
      <c r="B305" s="77" t="s">
        <v>287</v>
      </c>
      <c r="C305" s="68" t="s">
        <v>20</v>
      </c>
      <c r="D305" s="111">
        <v>437</v>
      </c>
      <c r="E305" s="66">
        <v>437</v>
      </c>
      <c r="F305" s="66">
        <f t="shared" si="34"/>
        <v>100</v>
      </c>
    </row>
    <row r="306" spans="1:6" ht="18" customHeight="1" x14ac:dyDescent="0.25">
      <c r="A306" s="100" t="s">
        <v>36</v>
      </c>
      <c r="B306" s="100" t="s">
        <v>108</v>
      </c>
      <c r="C306" s="105" t="s">
        <v>20</v>
      </c>
      <c r="D306" s="1">
        <v>4125</v>
      </c>
      <c r="E306" s="1">
        <v>2887.1</v>
      </c>
      <c r="F306" s="1">
        <f t="shared" si="34"/>
        <v>69.990303030303025</v>
      </c>
    </row>
    <row r="307" spans="1:6" ht="30.75" customHeight="1" x14ac:dyDescent="0.25">
      <c r="A307" s="100" t="s">
        <v>37</v>
      </c>
      <c r="B307" s="100" t="s">
        <v>274</v>
      </c>
      <c r="C307" s="105" t="s">
        <v>20</v>
      </c>
      <c r="D307" s="1">
        <v>35.799999999999997</v>
      </c>
      <c r="E307" s="1">
        <v>11</v>
      </c>
      <c r="F307" s="1">
        <f t="shared" si="34"/>
        <v>30.726256983240223</v>
      </c>
    </row>
    <row r="308" spans="1:6" ht="19.5" customHeight="1" x14ac:dyDescent="0.25">
      <c r="A308" s="134" t="s">
        <v>88</v>
      </c>
      <c r="B308" s="134"/>
      <c r="C308" s="97" t="s">
        <v>116</v>
      </c>
      <c r="D308" s="8">
        <f>SUM(D297:D307)</f>
        <v>5421.4000000000005</v>
      </c>
      <c r="E308" s="8">
        <f>SUM(E297:E307)</f>
        <v>4005.6</v>
      </c>
      <c r="F308" s="8">
        <f>E308/D308*100</f>
        <v>73.884974360866181</v>
      </c>
    </row>
    <row r="309" spans="1:6" ht="20.25" customHeight="1" x14ac:dyDescent="0.25">
      <c r="A309" s="134"/>
      <c r="B309" s="134"/>
      <c r="C309" s="97" t="s">
        <v>20</v>
      </c>
      <c r="D309" s="8">
        <f>D297+D298+D299+D300+D301+D302+D303+D304+D305+D306+D307</f>
        <v>5421.4000000000005</v>
      </c>
      <c r="E309" s="8">
        <f>E297+E298+E299+E300+E301+E302+E303+E304+E305+E306+E307</f>
        <v>4005.6</v>
      </c>
      <c r="F309" s="8">
        <f>E309/D309*100</f>
        <v>73.884974360866181</v>
      </c>
    </row>
    <row r="310" spans="1:6" ht="21" customHeight="1" x14ac:dyDescent="0.25">
      <c r="A310" s="132" t="s">
        <v>121</v>
      </c>
      <c r="B310" s="133"/>
      <c r="C310" s="133"/>
      <c r="D310" s="133"/>
      <c r="E310" s="133"/>
      <c r="F310" s="133"/>
    </row>
    <row r="311" spans="1:6" ht="16.5" customHeight="1" x14ac:dyDescent="0.25">
      <c r="A311" s="142" t="s">
        <v>26</v>
      </c>
      <c r="B311" s="100" t="s">
        <v>50</v>
      </c>
      <c r="C311" s="105" t="s">
        <v>20</v>
      </c>
      <c r="D311" s="1">
        <v>5714.2</v>
      </c>
      <c r="E311" s="66">
        <v>3841.9</v>
      </c>
      <c r="F311" s="1">
        <f t="shared" si="23"/>
        <v>67.234258513877705</v>
      </c>
    </row>
    <row r="312" spans="1:6" ht="34.5" customHeight="1" x14ac:dyDescent="0.25">
      <c r="A312" s="142"/>
      <c r="B312" s="100" t="s">
        <v>45</v>
      </c>
      <c r="C312" s="105" t="s">
        <v>20</v>
      </c>
      <c r="D312" s="1">
        <v>101</v>
      </c>
      <c r="E312" s="1">
        <v>0.8</v>
      </c>
      <c r="F312" s="1">
        <f t="shared" si="23"/>
        <v>0.79207920792079212</v>
      </c>
    </row>
    <row r="313" spans="1:6" ht="35.25" customHeight="1" x14ac:dyDescent="0.25">
      <c r="A313" s="142"/>
      <c r="B313" s="100" t="s">
        <v>55</v>
      </c>
      <c r="C313" s="105" t="s">
        <v>20</v>
      </c>
      <c r="D313" s="1">
        <v>50</v>
      </c>
      <c r="E313" s="1">
        <v>0</v>
      </c>
      <c r="F313" s="1">
        <f t="shared" si="23"/>
        <v>0</v>
      </c>
    </row>
    <row r="314" spans="1:6" ht="35.25" customHeight="1" x14ac:dyDescent="0.25">
      <c r="A314" s="139" t="s">
        <v>27</v>
      </c>
      <c r="B314" s="139" t="s">
        <v>66</v>
      </c>
      <c r="C314" s="105" t="s">
        <v>378</v>
      </c>
      <c r="D314" s="1">
        <v>600</v>
      </c>
      <c r="E314" s="1">
        <v>600</v>
      </c>
      <c r="F314" s="1">
        <f t="shared" ref="F314:F315" si="35">E314/D314*100</f>
        <v>100</v>
      </c>
    </row>
    <row r="315" spans="1:6" ht="30.75" customHeight="1" x14ac:dyDescent="0.25">
      <c r="A315" s="140"/>
      <c r="B315" s="140"/>
      <c r="C315" s="105" t="s">
        <v>131</v>
      </c>
      <c r="D315" s="1">
        <v>50</v>
      </c>
      <c r="E315" s="1">
        <v>50</v>
      </c>
      <c r="F315" s="1">
        <f t="shared" si="35"/>
        <v>100</v>
      </c>
    </row>
    <row r="316" spans="1:6" ht="18.75" customHeight="1" x14ac:dyDescent="0.25">
      <c r="A316" s="141"/>
      <c r="B316" s="141"/>
      <c r="C316" s="105" t="s">
        <v>20</v>
      </c>
      <c r="D316" s="1">
        <v>15172</v>
      </c>
      <c r="E316" s="1">
        <v>11364.9</v>
      </c>
      <c r="F316" s="1">
        <f t="shared" ref="F316" si="36">E316/D316*100</f>
        <v>74.90706564724492</v>
      </c>
    </row>
    <row r="317" spans="1:6" ht="24.75" customHeight="1" x14ac:dyDescent="0.25">
      <c r="A317" s="142" t="s">
        <v>28</v>
      </c>
      <c r="B317" s="142" t="s">
        <v>332</v>
      </c>
      <c r="C317" s="105" t="s">
        <v>19</v>
      </c>
      <c r="D317" s="1">
        <v>2160</v>
      </c>
      <c r="E317" s="1">
        <v>0</v>
      </c>
      <c r="F317" s="1">
        <f t="shared" si="23"/>
        <v>0</v>
      </c>
    </row>
    <row r="318" spans="1:6" ht="26.25" customHeight="1" x14ac:dyDescent="0.25">
      <c r="A318" s="142"/>
      <c r="B318" s="142"/>
      <c r="C318" s="105" t="s">
        <v>20</v>
      </c>
      <c r="D318" s="1">
        <v>162.6</v>
      </c>
      <c r="E318" s="1">
        <v>0</v>
      </c>
      <c r="F318" s="1">
        <f t="shared" si="23"/>
        <v>0</v>
      </c>
    </row>
    <row r="319" spans="1:6" ht="18.75" customHeight="1" x14ac:dyDescent="0.25">
      <c r="A319" s="142"/>
      <c r="B319" s="100" t="s">
        <v>70</v>
      </c>
      <c r="C319" s="105" t="s">
        <v>20</v>
      </c>
      <c r="D319" s="1">
        <v>7868.3</v>
      </c>
      <c r="E319" s="1">
        <v>4496.3</v>
      </c>
      <c r="F319" s="1">
        <f t="shared" si="23"/>
        <v>57.144491186152024</v>
      </c>
    </row>
    <row r="320" spans="1:6" ht="56.25" hidden="1" customHeight="1" x14ac:dyDescent="0.25">
      <c r="A320" s="142"/>
      <c r="B320" s="83"/>
      <c r="C320" s="105"/>
      <c r="D320" s="1"/>
      <c r="E320" s="1"/>
      <c r="F320" s="1"/>
    </row>
    <row r="321" spans="1:6" ht="19.5" customHeight="1" x14ac:dyDescent="0.25">
      <c r="A321" s="139" t="s">
        <v>32</v>
      </c>
      <c r="B321" s="142" t="s">
        <v>344</v>
      </c>
      <c r="C321" s="105" t="s">
        <v>200</v>
      </c>
      <c r="D321" s="1">
        <v>12.4</v>
      </c>
      <c r="E321" s="1">
        <v>0</v>
      </c>
      <c r="F321" s="1">
        <f t="shared" ref="F321:F323" si="37">E321/D321*100</f>
        <v>0</v>
      </c>
    </row>
    <row r="322" spans="1:6" ht="21" customHeight="1" x14ac:dyDescent="0.25">
      <c r="A322" s="140"/>
      <c r="B322" s="142"/>
      <c r="C322" s="105" t="s">
        <v>19</v>
      </c>
      <c r="D322" s="1">
        <v>3.9</v>
      </c>
      <c r="E322" s="1">
        <v>0</v>
      </c>
      <c r="F322" s="1">
        <f t="shared" si="37"/>
        <v>0</v>
      </c>
    </row>
    <row r="323" spans="1:6" ht="21.75" customHeight="1" x14ac:dyDescent="0.25">
      <c r="A323" s="140"/>
      <c r="B323" s="142"/>
      <c r="C323" s="105" t="s">
        <v>20</v>
      </c>
      <c r="D323" s="1">
        <v>1.8</v>
      </c>
      <c r="E323" s="1">
        <v>0</v>
      </c>
      <c r="F323" s="1">
        <f t="shared" si="37"/>
        <v>0</v>
      </c>
    </row>
    <row r="324" spans="1:6" ht="36.75" customHeight="1" x14ac:dyDescent="0.25">
      <c r="A324" s="140"/>
      <c r="B324" s="98" t="s">
        <v>250</v>
      </c>
      <c r="C324" s="105" t="s">
        <v>20</v>
      </c>
      <c r="D324" s="66">
        <v>12346.3</v>
      </c>
      <c r="E324" s="66">
        <v>7224.1</v>
      </c>
      <c r="F324" s="1">
        <f t="shared" ref="F324" si="38">E324/D324*100</f>
        <v>58.512266832978312</v>
      </c>
    </row>
    <row r="325" spans="1:6" ht="32.25" customHeight="1" x14ac:dyDescent="0.25">
      <c r="A325" s="141"/>
      <c r="B325" s="83" t="s">
        <v>266</v>
      </c>
      <c r="C325" s="105" t="s">
        <v>20</v>
      </c>
      <c r="D325" s="1">
        <v>1060.0999999999999</v>
      </c>
      <c r="E325" s="1">
        <v>862.7</v>
      </c>
      <c r="F325" s="1">
        <f t="shared" si="23"/>
        <v>81.379115177813418</v>
      </c>
    </row>
    <row r="326" spans="1:6" ht="18" customHeight="1" x14ac:dyDescent="0.25">
      <c r="A326" s="139" t="s">
        <v>29</v>
      </c>
      <c r="B326" s="100" t="s">
        <v>243</v>
      </c>
      <c r="C326" s="105" t="s">
        <v>20</v>
      </c>
      <c r="D326" s="1">
        <v>15081.3</v>
      </c>
      <c r="E326" s="1">
        <v>11817.7</v>
      </c>
      <c r="F326" s="1">
        <f>E326/D326*100</f>
        <v>78.359955706736159</v>
      </c>
    </row>
    <row r="327" spans="1:6" ht="47.25" customHeight="1" x14ac:dyDescent="0.25">
      <c r="A327" s="141"/>
      <c r="B327" s="100" t="s">
        <v>244</v>
      </c>
      <c r="C327" s="105" t="s">
        <v>20</v>
      </c>
      <c r="D327" s="1">
        <v>101</v>
      </c>
      <c r="E327" s="1">
        <v>101</v>
      </c>
      <c r="F327" s="1">
        <f t="shared" si="23"/>
        <v>100</v>
      </c>
    </row>
    <row r="328" spans="1:6" ht="18" customHeight="1" x14ac:dyDescent="0.25">
      <c r="A328" s="139" t="s">
        <v>30</v>
      </c>
      <c r="B328" s="139" t="s">
        <v>205</v>
      </c>
      <c r="C328" s="105" t="s">
        <v>19</v>
      </c>
      <c r="D328" s="1">
        <v>300</v>
      </c>
      <c r="E328" s="1">
        <v>300</v>
      </c>
      <c r="F328" s="1">
        <f t="shared" si="23"/>
        <v>100</v>
      </c>
    </row>
    <row r="329" spans="1:6" ht="18.75" customHeight="1" x14ac:dyDescent="0.25">
      <c r="A329" s="140"/>
      <c r="B329" s="141"/>
      <c r="C329" s="105" t="s">
        <v>20</v>
      </c>
      <c r="D329" s="1">
        <v>10863.5</v>
      </c>
      <c r="E329" s="1">
        <v>8080</v>
      </c>
      <c r="F329" s="1">
        <f t="shared" ref="F329" si="39">E329/D329*100</f>
        <v>74.377502646476728</v>
      </c>
    </row>
    <row r="330" spans="1:6" ht="33.75" customHeight="1" x14ac:dyDescent="0.25">
      <c r="A330" s="141"/>
      <c r="B330" s="100" t="s">
        <v>226</v>
      </c>
      <c r="C330" s="105" t="s">
        <v>20</v>
      </c>
      <c r="D330" s="1">
        <v>100</v>
      </c>
      <c r="E330" s="1">
        <v>99.9</v>
      </c>
      <c r="F330" s="1">
        <f t="shared" si="23"/>
        <v>99.9</v>
      </c>
    </row>
    <row r="331" spans="1:6" ht="37.5" customHeight="1" x14ac:dyDescent="0.25">
      <c r="A331" s="139" t="s">
        <v>31</v>
      </c>
      <c r="B331" s="98" t="s">
        <v>132</v>
      </c>
      <c r="C331" s="105" t="s">
        <v>20</v>
      </c>
      <c r="D331" s="1">
        <v>14524.6</v>
      </c>
      <c r="E331" s="1">
        <v>10269</v>
      </c>
      <c r="F331" s="1">
        <f t="shared" ref="F331:F332" si="40">E331/D331*100</f>
        <v>70.70074218911364</v>
      </c>
    </row>
    <row r="332" spans="1:6" ht="32.25" customHeight="1" x14ac:dyDescent="0.25">
      <c r="A332" s="141"/>
      <c r="B332" s="100" t="s">
        <v>145</v>
      </c>
      <c r="C332" s="105" t="s">
        <v>20</v>
      </c>
      <c r="D332" s="1">
        <v>179.4</v>
      </c>
      <c r="E332" s="1">
        <v>72.2</v>
      </c>
      <c r="F332" s="1">
        <f t="shared" si="40"/>
        <v>40.245261984392421</v>
      </c>
    </row>
    <row r="333" spans="1:6" ht="24" customHeight="1" x14ac:dyDescent="0.25">
      <c r="A333" s="139" t="s">
        <v>33</v>
      </c>
      <c r="B333" s="100" t="s">
        <v>83</v>
      </c>
      <c r="C333" s="105" t="s">
        <v>20</v>
      </c>
      <c r="D333" s="1">
        <v>8617.4</v>
      </c>
      <c r="E333" s="1">
        <v>5791.6</v>
      </c>
      <c r="F333" s="1">
        <f t="shared" si="23"/>
        <v>67.208206651658273</v>
      </c>
    </row>
    <row r="334" spans="1:6" ht="37.5" customHeight="1" x14ac:dyDescent="0.25">
      <c r="A334" s="141"/>
      <c r="B334" s="100" t="s">
        <v>85</v>
      </c>
      <c r="C334" s="105" t="s">
        <v>20</v>
      </c>
      <c r="D334" s="1">
        <v>559.4</v>
      </c>
      <c r="E334" s="1">
        <v>559.4</v>
      </c>
      <c r="F334" s="1">
        <f t="shared" si="23"/>
        <v>100</v>
      </c>
    </row>
    <row r="335" spans="1:6" ht="20.25" customHeight="1" x14ac:dyDescent="0.25">
      <c r="A335" s="139" t="s">
        <v>34</v>
      </c>
      <c r="B335" s="124" t="s">
        <v>306</v>
      </c>
      <c r="C335" s="105" t="s">
        <v>20</v>
      </c>
      <c r="D335" s="1">
        <v>12506.1</v>
      </c>
      <c r="E335" s="1">
        <v>8568.7000000000007</v>
      </c>
      <c r="F335" s="1">
        <f>E335/D335*100</f>
        <v>68.516164111913398</v>
      </c>
    </row>
    <row r="336" spans="1:6" ht="31.5" customHeight="1" x14ac:dyDescent="0.25">
      <c r="A336" s="140"/>
      <c r="B336" s="126"/>
      <c r="C336" s="105" t="s">
        <v>378</v>
      </c>
      <c r="D336" s="1">
        <v>300</v>
      </c>
      <c r="E336" s="1">
        <v>0</v>
      </c>
      <c r="F336" s="1">
        <f>E336/D336*100</f>
        <v>0</v>
      </c>
    </row>
    <row r="337" spans="1:6" ht="51" customHeight="1" x14ac:dyDescent="0.25">
      <c r="A337" s="141"/>
      <c r="B337" s="100" t="s">
        <v>338</v>
      </c>
      <c r="C337" s="105" t="s">
        <v>20</v>
      </c>
      <c r="D337" s="1">
        <v>50</v>
      </c>
      <c r="E337" s="1">
        <v>50</v>
      </c>
      <c r="F337" s="1">
        <f t="shared" si="23"/>
        <v>100</v>
      </c>
    </row>
    <row r="338" spans="1:6" ht="21" customHeight="1" x14ac:dyDescent="0.25">
      <c r="A338" s="139" t="s">
        <v>35</v>
      </c>
      <c r="B338" s="100" t="s">
        <v>175</v>
      </c>
      <c r="C338" s="105" t="s">
        <v>20</v>
      </c>
      <c r="D338" s="79">
        <v>75155.7</v>
      </c>
      <c r="E338" s="112">
        <v>19890</v>
      </c>
      <c r="F338" s="1">
        <f t="shared" si="23"/>
        <v>26.465058538474128</v>
      </c>
    </row>
    <row r="339" spans="1:6" ht="32.25" customHeight="1" x14ac:dyDescent="0.25">
      <c r="A339" s="141"/>
      <c r="B339" s="100" t="s">
        <v>176</v>
      </c>
      <c r="C339" s="105" t="s">
        <v>20</v>
      </c>
      <c r="D339" s="1">
        <v>3607.3</v>
      </c>
      <c r="E339" s="1">
        <v>2946.7</v>
      </c>
      <c r="F339" s="1">
        <f t="shared" si="23"/>
        <v>81.687134421866759</v>
      </c>
    </row>
    <row r="340" spans="1:6" ht="30.75" customHeight="1" x14ac:dyDescent="0.25">
      <c r="A340" s="98" t="s">
        <v>36</v>
      </c>
      <c r="B340" s="100" t="s">
        <v>109</v>
      </c>
      <c r="C340" s="105" t="s">
        <v>20</v>
      </c>
      <c r="D340" s="1">
        <v>36960.400000000001</v>
      </c>
      <c r="E340" s="1">
        <v>25275.5</v>
      </c>
      <c r="F340" s="1">
        <f t="shared" si="23"/>
        <v>68.385352972370427</v>
      </c>
    </row>
    <row r="341" spans="1:6" ht="33" customHeight="1" x14ac:dyDescent="0.25">
      <c r="A341" s="139" t="s">
        <v>37</v>
      </c>
      <c r="B341" s="98" t="s">
        <v>275</v>
      </c>
      <c r="C341" s="105" t="s">
        <v>20</v>
      </c>
      <c r="D341" s="1">
        <v>4520.7</v>
      </c>
      <c r="E341" s="1">
        <v>2656.4</v>
      </c>
      <c r="F341" s="1">
        <f t="shared" si="23"/>
        <v>58.760811378768771</v>
      </c>
    </row>
    <row r="342" spans="1:6" ht="36.75" customHeight="1" x14ac:dyDescent="0.25">
      <c r="A342" s="140"/>
      <c r="B342" s="100" t="s">
        <v>193</v>
      </c>
      <c r="C342" s="105" t="s">
        <v>20</v>
      </c>
      <c r="D342" s="1">
        <v>3978.2</v>
      </c>
      <c r="E342" s="1">
        <v>3165.2</v>
      </c>
      <c r="F342" s="1">
        <f t="shared" si="23"/>
        <v>79.563621738474694</v>
      </c>
    </row>
    <row r="343" spans="1:6" ht="18" customHeight="1" x14ac:dyDescent="0.25">
      <c r="A343" s="140"/>
      <c r="B343" s="139" t="s">
        <v>319</v>
      </c>
      <c r="C343" s="105" t="s">
        <v>200</v>
      </c>
      <c r="D343" s="1">
        <v>932.9</v>
      </c>
      <c r="E343" s="1">
        <v>932.9</v>
      </c>
      <c r="F343" s="1">
        <f t="shared" si="23"/>
        <v>100</v>
      </c>
    </row>
    <row r="344" spans="1:6" ht="18" customHeight="1" x14ac:dyDescent="0.25">
      <c r="A344" s="140"/>
      <c r="B344" s="140"/>
      <c r="C344" s="105" t="s">
        <v>19</v>
      </c>
      <c r="D344" s="1">
        <v>294.60000000000002</v>
      </c>
      <c r="E344" s="1">
        <v>294.60000000000002</v>
      </c>
      <c r="F344" s="1">
        <f t="shared" si="23"/>
        <v>100</v>
      </c>
    </row>
    <row r="345" spans="1:6" ht="16.5" customHeight="1" x14ac:dyDescent="0.25">
      <c r="A345" s="140"/>
      <c r="B345" s="141"/>
      <c r="C345" s="105" t="s">
        <v>20</v>
      </c>
      <c r="D345" s="1">
        <v>228.1</v>
      </c>
      <c r="E345" s="1">
        <v>228.1</v>
      </c>
      <c r="F345" s="1">
        <f t="shared" si="23"/>
        <v>100</v>
      </c>
    </row>
    <row r="346" spans="1:6" ht="51" customHeight="1" x14ac:dyDescent="0.25">
      <c r="A346" s="141"/>
      <c r="B346" s="100" t="s">
        <v>194</v>
      </c>
      <c r="C346" s="105" t="s">
        <v>20</v>
      </c>
      <c r="D346" s="1">
        <v>10.6</v>
      </c>
      <c r="E346" s="1">
        <v>4.0999999999999996</v>
      </c>
      <c r="F346" s="1">
        <f t="shared" si="23"/>
        <v>38.679245283018865</v>
      </c>
    </row>
    <row r="347" spans="1:6" ht="18" customHeight="1" x14ac:dyDescent="0.25">
      <c r="A347" s="134" t="s">
        <v>88</v>
      </c>
      <c r="B347" s="134"/>
      <c r="C347" s="97" t="s">
        <v>116</v>
      </c>
      <c r="D347" s="8">
        <f>SUM(D311:D346)</f>
        <v>234173.80000000002</v>
      </c>
      <c r="E347" s="8">
        <f>SUM(E311:E346)</f>
        <v>129543.7</v>
      </c>
      <c r="F347" s="8">
        <f>E347/D347*100</f>
        <v>55.319467848239213</v>
      </c>
    </row>
    <row r="348" spans="1:6" ht="18" customHeight="1" x14ac:dyDescent="0.25">
      <c r="A348" s="134"/>
      <c r="B348" s="134"/>
      <c r="C348" s="97" t="s">
        <v>201</v>
      </c>
      <c r="D348" s="8">
        <f>D343+D321</f>
        <v>945.3</v>
      </c>
      <c r="E348" s="8">
        <f>E343+E321</f>
        <v>932.9</v>
      </c>
      <c r="F348" s="8">
        <f>E348/D348*100</f>
        <v>98.688247117317246</v>
      </c>
    </row>
    <row r="349" spans="1:6" ht="18" customHeight="1" x14ac:dyDescent="0.25">
      <c r="A349" s="134"/>
      <c r="B349" s="134"/>
      <c r="C349" s="97" t="s">
        <v>19</v>
      </c>
      <c r="D349" s="8">
        <f>D314+D317+D344+D322+D328+D336</f>
        <v>3658.5</v>
      </c>
      <c r="E349" s="8">
        <f>E314+E317+E344+E322+E328+E336</f>
        <v>1194.5999999999999</v>
      </c>
      <c r="F349" s="8">
        <f t="shared" ref="F349:F350" si="41">E349/D349*100</f>
        <v>32.652726527265266</v>
      </c>
    </row>
    <row r="350" spans="1:6" ht="18" customHeight="1" x14ac:dyDescent="0.25">
      <c r="A350" s="134"/>
      <c r="B350" s="134"/>
      <c r="C350" s="97" t="s">
        <v>20</v>
      </c>
      <c r="D350" s="8">
        <f>D311+D312+D313+D315+D316+D318+D319+D320+D323+D324+D325+D326+D327+D329+D330+D331+D332+D333+D334+D335+D337+D338+D339+D340+D341+D342+D345+D346</f>
        <v>229570</v>
      </c>
      <c r="E350" s="8">
        <f>E311+E312+E313+E315+E316+E318+E319+E320+E323+E324+E325+E326+E327+E329+E330+E331+E332+E333+E334+E335+E337+E338+E339+E340+E341+E342+E345+E346</f>
        <v>127416.2</v>
      </c>
      <c r="F350" s="8">
        <f t="shared" si="41"/>
        <v>55.5021126453805</v>
      </c>
    </row>
    <row r="351" spans="1:6" ht="22.5" customHeight="1" x14ac:dyDescent="0.25">
      <c r="A351" s="132" t="s">
        <v>122</v>
      </c>
      <c r="B351" s="133"/>
      <c r="C351" s="133"/>
      <c r="D351" s="133"/>
      <c r="E351" s="133"/>
      <c r="F351" s="133"/>
    </row>
    <row r="352" spans="1:6" ht="34.5" customHeight="1" x14ac:dyDescent="0.25">
      <c r="A352" s="100" t="s">
        <v>26</v>
      </c>
      <c r="B352" s="100" t="s">
        <v>48</v>
      </c>
      <c r="C352" s="105" t="s">
        <v>20</v>
      </c>
      <c r="D352" s="1">
        <v>100</v>
      </c>
      <c r="E352" s="1">
        <v>95.8</v>
      </c>
      <c r="F352" s="1">
        <f t="shared" ref="F352:F362" si="42">E352/D352*100</f>
        <v>95.8</v>
      </c>
    </row>
    <row r="353" spans="1:6" ht="31.5" customHeight="1" x14ac:dyDescent="0.25">
      <c r="A353" s="100" t="s">
        <v>27</v>
      </c>
      <c r="B353" s="100" t="s">
        <v>202</v>
      </c>
      <c r="C353" s="105" t="s">
        <v>20</v>
      </c>
      <c r="D353" s="1">
        <v>654.9</v>
      </c>
      <c r="E353" s="1">
        <v>606.9</v>
      </c>
      <c r="F353" s="66">
        <f t="shared" si="42"/>
        <v>92.670636738433345</v>
      </c>
    </row>
    <row r="354" spans="1:6" s="78" customFormat="1" ht="31.5" customHeight="1" x14ac:dyDescent="0.25">
      <c r="A354" s="77" t="s">
        <v>28</v>
      </c>
      <c r="B354" s="77" t="s">
        <v>72</v>
      </c>
      <c r="C354" s="68" t="s">
        <v>20</v>
      </c>
      <c r="D354" s="66">
        <v>35.4</v>
      </c>
      <c r="E354" s="66">
        <v>7.4</v>
      </c>
      <c r="F354" s="66">
        <f t="shared" si="42"/>
        <v>20.903954802259889</v>
      </c>
    </row>
    <row r="355" spans="1:6" ht="30.75" customHeight="1" x14ac:dyDescent="0.25">
      <c r="A355" s="100" t="s">
        <v>32</v>
      </c>
      <c r="B355" s="100" t="s">
        <v>203</v>
      </c>
      <c r="C355" s="105" t="s">
        <v>20</v>
      </c>
      <c r="D355" s="1">
        <v>50</v>
      </c>
      <c r="E355" s="1">
        <v>0</v>
      </c>
      <c r="F355" s="1">
        <f t="shared" si="42"/>
        <v>0</v>
      </c>
    </row>
    <row r="356" spans="1:6" ht="32.25" customHeight="1" x14ac:dyDescent="0.25">
      <c r="A356" s="100" t="s">
        <v>29</v>
      </c>
      <c r="B356" s="100" t="s">
        <v>246</v>
      </c>
      <c r="C356" s="105" t="s">
        <v>20</v>
      </c>
      <c r="D356" s="1">
        <v>95.4</v>
      </c>
      <c r="E356" s="1">
        <v>95.4</v>
      </c>
      <c r="F356" s="1">
        <f t="shared" si="42"/>
        <v>100</v>
      </c>
    </row>
    <row r="357" spans="1:6" ht="48.75" customHeight="1" x14ac:dyDescent="0.25">
      <c r="A357" s="139" t="s">
        <v>30</v>
      </c>
      <c r="B357" s="100" t="s">
        <v>356</v>
      </c>
      <c r="C357" s="105" t="s">
        <v>19</v>
      </c>
      <c r="D357" s="1">
        <v>218.7</v>
      </c>
      <c r="E357" s="1">
        <v>218.7</v>
      </c>
      <c r="F357" s="1">
        <f t="shared" si="42"/>
        <v>100</v>
      </c>
    </row>
    <row r="358" spans="1:6" ht="34.5" customHeight="1" x14ac:dyDescent="0.25">
      <c r="A358" s="141"/>
      <c r="B358" s="100" t="s">
        <v>227</v>
      </c>
      <c r="C358" s="105" t="s">
        <v>20</v>
      </c>
      <c r="D358" s="1">
        <v>79.400000000000006</v>
      </c>
      <c r="E358" s="1">
        <v>74.8</v>
      </c>
      <c r="F358" s="1">
        <f t="shared" ref="F358:F359" si="43">E358/D358*100</f>
        <v>94.206549118387898</v>
      </c>
    </row>
    <row r="359" spans="1:6" ht="32.25" customHeight="1" x14ac:dyDescent="0.25">
      <c r="A359" s="100" t="s">
        <v>31</v>
      </c>
      <c r="B359" s="100" t="s">
        <v>147</v>
      </c>
      <c r="C359" s="105" t="s">
        <v>20</v>
      </c>
      <c r="D359" s="1">
        <v>100</v>
      </c>
      <c r="E359" s="1">
        <v>100</v>
      </c>
      <c r="F359" s="1">
        <f t="shared" si="43"/>
        <v>100</v>
      </c>
    </row>
    <row r="360" spans="1:6" ht="49.5" customHeight="1" x14ac:dyDescent="0.25">
      <c r="A360" s="139" t="s">
        <v>33</v>
      </c>
      <c r="B360" s="98" t="s">
        <v>337</v>
      </c>
      <c r="C360" s="105" t="s">
        <v>19</v>
      </c>
      <c r="D360" s="1">
        <v>531.1</v>
      </c>
      <c r="E360" s="1">
        <v>531</v>
      </c>
      <c r="F360" s="1">
        <f t="shared" si="42"/>
        <v>99.981171154208255</v>
      </c>
    </row>
    <row r="361" spans="1:6" ht="18" customHeight="1" x14ac:dyDescent="0.25">
      <c r="A361" s="140"/>
      <c r="B361" s="139" t="s">
        <v>87</v>
      </c>
      <c r="C361" s="105" t="s">
        <v>19</v>
      </c>
      <c r="D361" s="1">
        <v>700</v>
      </c>
      <c r="E361" s="1">
        <v>641.79999999999995</v>
      </c>
      <c r="F361" s="1">
        <f t="shared" si="42"/>
        <v>91.685714285714283</v>
      </c>
    </row>
    <row r="362" spans="1:6" ht="15" customHeight="1" x14ac:dyDescent="0.25">
      <c r="A362" s="141"/>
      <c r="B362" s="141"/>
      <c r="C362" s="105" t="s">
        <v>20</v>
      </c>
      <c r="D362" s="1">
        <v>3293.7</v>
      </c>
      <c r="E362" s="1">
        <v>3243.4</v>
      </c>
      <c r="F362" s="1">
        <f t="shared" si="42"/>
        <v>98.472842092479596</v>
      </c>
    </row>
    <row r="363" spans="1:6" ht="35.25" customHeight="1" x14ac:dyDescent="0.25">
      <c r="A363" s="98" t="s">
        <v>34</v>
      </c>
      <c r="B363" s="98" t="s">
        <v>308</v>
      </c>
      <c r="C363" s="105" t="s">
        <v>20</v>
      </c>
      <c r="D363" s="1">
        <v>5032.54018</v>
      </c>
      <c r="E363" s="1">
        <v>3308.2</v>
      </c>
      <c r="F363" s="1">
        <f t="shared" ref="F363:F366" si="44">E363/D363*100</f>
        <v>65.736186531549961</v>
      </c>
    </row>
    <row r="364" spans="1:6" ht="34.5" customHeight="1" x14ac:dyDescent="0.25">
      <c r="A364" s="100" t="s">
        <v>35</v>
      </c>
      <c r="B364" s="100" t="s">
        <v>289</v>
      </c>
      <c r="C364" s="105" t="s">
        <v>20</v>
      </c>
      <c r="D364" s="1">
        <v>12100.7</v>
      </c>
      <c r="E364" s="1">
        <v>8100.7</v>
      </c>
      <c r="F364" s="1">
        <f t="shared" si="44"/>
        <v>66.944061087375104</v>
      </c>
    </row>
    <row r="365" spans="1:6" ht="34.5" customHeight="1" x14ac:dyDescent="0.25">
      <c r="A365" s="100" t="s">
        <v>36</v>
      </c>
      <c r="B365" s="100" t="s">
        <v>113</v>
      </c>
      <c r="C365" s="105" t="s">
        <v>20</v>
      </c>
      <c r="D365" s="1">
        <v>13199.1</v>
      </c>
      <c r="E365" s="1">
        <v>9934.9</v>
      </c>
      <c r="F365" s="1">
        <f t="shared" si="44"/>
        <v>75.269525952527061</v>
      </c>
    </row>
    <row r="366" spans="1:6" ht="33.75" customHeight="1" x14ac:dyDescent="0.25">
      <c r="A366" s="100" t="s">
        <v>37</v>
      </c>
      <c r="B366" s="100" t="s">
        <v>196</v>
      </c>
      <c r="C366" s="105" t="s">
        <v>20</v>
      </c>
      <c r="D366" s="1">
        <v>0.5</v>
      </c>
      <c r="E366" s="1">
        <v>0</v>
      </c>
      <c r="F366" s="1">
        <f t="shared" si="44"/>
        <v>0</v>
      </c>
    </row>
    <row r="367" spans="1:6" ht="17.25" customHeight="1" x14ac:dyDescent="0.25">
      <c r="A367" s="134" t="s">
        <v>88</v>
      </c>
      <c r="B367" s="134"/>
      <c r="C367" s="97" t="s">
        <v>116</v>
      </c>
      <c r="D367" s="8">
        <f>SUM(D352:D366)</f>
        <v>36191.440179999998</v>
      </c>
      <c r="E367" s="8">
        <f>SUM(E352:E366)</f>
        <v>26959</v>
      </c>
      <c r="F367" s="8">
        <f>E367/D367*100</f>
        <v>74.489989527683946</v>
      </c>
    </row>
    <row r="368" spans="1:6" ht="18" customHeight="1" x14ac:dyDescent="0.25">
      <c r="A368" s="134"/>
      <c r="B368" s="134"/>
      <c r="C368" s="97" t="s">
        <v>19</v>
      </c>
      <c r="D368" s="8">
        <f>D357+D360+D361</f>
        <v>1449.8</v>
      </c>
      <c r="E368" s="8">
        <f>E357+E360+E361</f>
        <v>1391.5</v>
      </c>
      <c r="F368" s="8">
        <f>E368/D368*100</f>
        <v>95.978755690440067</v>
      </c>
    </row>
    <row r="369" spans="1:6" ht="21.75" customHeight="1" x14ac:dyDescent="0.25">
      <c r="A369" s="134"/>
      <c r="B369" s="134"/>
      <c r="C369" s="97" t="s">
        <v>20</v>
      </c>
      <c r="D369" s="8">
        <f>D352+D353+D354+D355+D356+D359+D362+D363+D364+D365+D366+D358</f>
        <v>34741.640180000002</v>
      </c>
      <c r="E369" s="8">
        <f>E352+E353+E354+E355+E356+E359+E362+E363+E364+E365+E366+E358</f>
        <v>25567.499999999996</v>
      </c>
      <c r="F369" s="8">
        <f t="shared" ref="F369" si="45">E369/D369*100</f>
        <v>73.593243921507906</v>
      </c>
    </row>
    <row r="370" spans="1:6" ht="24" customHeight="1" x14ac:dyDescent="0.25">
      <c r="A370" s="132" t="s">
        <v>120</v>
      </c>
      <c r="B370" s="133"/>
      <c r="C370" s="133"/>
      <c r="D370" s="133"/>
      <c r="E370" s="133"/>
      <c r="F370" s="133"/>
    </row>
    <row r="371" spans="1:6" ht="30.75" customHeight="1" x14ac:dyDescent="0.25">
      <c r="A371" s="100" t="s">
        <v>26</v>
      </c>
      <c r="B371" s="100" t="s">
        <v>44</v>
      </c>
      <c r="C371" s="105" t="s">
        <v>20</v>
      </c>
      <c r="D371" s="1">
        <v>30</v>
      </c>
      <c r="E371" s="1">
        <v>0</v>
      </c>
      <c r="F371" s="1">
        <f t="shared" ref="F371:F380" si="46">E371/D371*100</f>
        <v>0</v>
      </c>
    </row>
    <row r="372" spans="1:6" ht="33.75" customHeight="1" x14ac:dyDescent="0.25">
      <c r="A372" s="100" t="s">
        <v>28</v>
      </c>
      <c r="B372" s="100" t="s">
        <v>166</v>
      </c>
      <c r="C372" s="105" t="s">
        <v>20</v>
      </c>
      <c r="D372" s="1">
        <v>421.1</v>
      </c>
      <c r="E372" s="1">
        <v>321.10000000000002</v>
      </c>
      <c r="F372" s="1">
        <f t="shared" si="46"/>
        <v>76.252671574447874</v>
      </c>
    </row>
    <row r="373" spans="1:6" ht="30.75" customHeight="1" x14ac:dyDescent="0.25">
      <c r="A373" s="100" t="s">
        <v>32</v>
      </c>
      <c r="B373" s="100" t="s">
        <v>265</v>
      </c>
      <c r="C373" s="105" t="s">
        <v>20</v>
      </c>
      <c r="D373" s="1">
        <v>10</v>
      </c>
      <c r="E373" s="1">
        <v>0</v>
      </c>
      <c r="F373" s="1">
        <f t="shared" si="46"/>
        <v>0</v>
      </c>
    </row>
    <row r="374" spans="1:6" ht="34.5" customHeight="1" x14ac:dyDescent="0.25">
      <c r="A374" s="100" t="s">
        <v>29</v>
      </c>
      <c r="B374" s="100" t="s">
        <v>247</v>
      </c>
      <c r="C374" s="105" t="s">
        <v>20</v>
      </c>
      <c r="D374" s="1">
        <v>55</v>
      </c>
      <c r="E374" s="1">
        <v>0</v>
      </c>
      <c r="F374" s="1">
        <f t="shared" si="46"/>
        <v>0</v>
      </c>
    </row>
    <row r="375" spans="1:6" ht="34.5" customHeight="1" x14ac:dyDescent="0.25">
      <c r="A375" s="100" t="s">
        <v>30</v>
      </c>
      <c r="B375" s="100" t="s">
        <v>211</v>
      </c>
      <c r="C375" s="105" t="s">
        <v>20</v>
      </c>
      <c r="D375" s="1">
        <v>52</v>
      </c>
      <c r="E375" s="1">
        <v>2</v>
      </c>
      <c r="F375" s="1">
        <f t="shared" si="46"/>
        <v>3.8461538461538463</v>
      </c>
    </row>
    <row r="376" spans="1:6" ht="33" customHeight="1" x14ac:dyDescent="0.25">
      <c r="A376" s="100" t="s">
        <v>33</v>
      </c>
      <c r="B376" s="100" t="s">
        <v>249</v>
      </c>
      <c r="C376" s="105" t="s">
        <v>20</v>
      </c>
      <c r="D376" s="1">
        <v>34.9</v>
      </c>
      <c r="E376" s="1">
        <v>0</v>
      </c>
      <c r="F376" s="1">
        <f t="shared" si="46"/>
        <v>0</v>
      </c>
    </row>
    <row r="377" spans="1:6" ht="33.75" customHeight="1" x14ac:dyDescent="0.25">
      <c r="A377" s="100" t="s">
        <v>34</v>
      </c>
      <c r="B377" s="100" t="s">
        <v>298</v>
      </c>
      <c r="C377" s="105" t="s">
        <v>20</v>
      </c>
      <c r="D377" s="1">
        <v>78.5</v>
      </c>
      <c r="E377" s="1">
        <v>78.5</v>
      </c>
      <c r="F377" s="1">
        <f t="shared" si="46"/>
        <v>100</v>
      </c>
    </row>
    <row r="378" spans="1:6" ht="32.25" customHeight="1" x14ac:dyDescent="0.25">
      <c r="A378" s="100" t="s">
        <v>35</v>
      </c>
      <c r="B378" s="100" t="s">
        <v>172</v>
      </c>
      <c r="C378" s="105" t="s">
        <v>20</v>
      </c>
      <c r="D378" s="1">
        <v>50</v>
      </c>
      <c r="E378" s="1">
        <v>0</v>
      </c>
      <c r="F378" s="1">
        <f t="shared" si="46"/>
        <v>0</v>
      </c>
    </row>
    <row r="379" spans="1:6" ht="34.5" customHeight="1" x14ac:dyDescent="0.25">
      <c r="A379" s="100" t="s">
        <v>36</v>
      </c>
      <c r="B379" s="100" t="s">
        <v>112</v>
      </c>
      <c r="C379" s="105" t="s">
        <v>20</v>
      </c>
      <c r="D379" s="1">
        <v>661.5</v>
      </c>
      <c r="E379" s="1">
        <v>118</v>
      </c>
      <c r="F379" s="1">
        <f t="shared" si="46"/>
        <v>17.838246409674984</v>
      </c>
    </row>
    <row r="380" spans="1:6" ht="35.25" customHeight="1" x14ac:dyDescent="0.25">
      <c r="A380" s="100" t="s">
        <v>37</v>
      </c>
      <c r="B380" s="100" t="s">
        <v>197</v>
      </c>
      <c r="C380" s="105" t="s">
        <v>20</v>
      </c>
      <c r="D380" s="1">
        <v>76.7</v>
      </c>
      <c r="E380" s="1">
        <v>76.7</v>
      </c>
      <c r="F380" s="1">
        <f t="shared" si="46"/>
        <v>100</v>
      </c>
    </row>
    <row r="381" spans="1:6" ht="16.5" customHeight="1" x14ac:dyDescent="0.25">
      <c r="A381" s="134" t="s">
        <v>88</v>
      </c>
      <c r="B381" s="134"/>
      <c r="C381" s="97" t="s">
        <v>116</v>
      </c>
      <c r="D381" s="8">
        <f>SUM(D371:D380)</f>
        <v>1469.7</v>
      </c>
      <c r="E381" s="8">
        <f>SUM(E371:E380)</f>
        <v>596.30000000000007</v>
      </c>
      <c r="F381" s="8">
        <f>E381/D381*100</f>
        <v>40.572906035245296</v>
      </c>
    </row>
    <row r="382" spans="1:6" ht="16.5" customHeight="1" x14ac:dyDescent="0.25">
      <c r="A382" s="134"/>
      <c r="B382" s="134"/>
      <c r="C382" s="97" t="s">
        <v>20</v>
      </c>
      <c r="D382" s="8">
        <f>D371+D372+D373+D374+D375+D376+D377+D378+D379+D380</f>
        <v>1469.7</v>
      </c>
      <c r="E382" s="8">
        <f>E371+E372+E373+E374+E375+E376+E377+E378+E379+E380</f>
        <v>596.30000000000007</v>
      </c>
      <c r="F382" s="8">
        <f>E382/D382*100</f>
        <v>40.572906035245296</v>
      </c>
    </row>
    <row r="383" spans="1:6" ht="26.25" customHeight="1" x14ac:dyDescent="0.25">
      <c r="A383" s="132" t="s">
        <v>117</v>
      </c>
      <c r="B383" s="133"/>
      <c r="C383" s="133"/>
      <c r="D383" s="133"/>
      <c r="E383" s="133"/>
      <c r="F383" s="133"/>
    </row>
    <row r="384" spans="1:6" ht="33.75" customHeight="1" x14ac:dyDescent="0.25">
      <c r="A384" s="100" t="s">
        <v>27</v>
      </c>
      <c r="B384" s="100" t="s">
        <v>64</v>
      </c>
      <c r="C384" s="105" t="s">
        <v>20</v>
      </c>
      <c r="D384" s="1">
        <v>15</v>
      </c>
      <c r="E384" s="1">
        <v>15</v>
      </c>
      <c r="F384" s="1">
        <f t="shared" ref="F384:F390" si="47">E384/D384*100</f>
        <v>100</v>
      </c>
    </row>
    <row r="385" spans="1:6" s="78" customFormat="1" ht="51" customHeight="1" x14ac:dyDescent="0.25">
      <c r="A385" s="77" t="s">
        <v>32</v>
      </c>
      <c r="B385" s="77" t="s">
        <v>264</v>
      </c>
      <c r="C385" s="68" t="s">
        <v>20</v>
      </c>
      <c r="D385" s="66">
        <v>30</v>
      </c>
      <c r="E385" s="66">
        <v>20</v>
      </c>
      <c r="F385" s="1">
        <f t="shared" si="47"/>
        <v>66.666666666666657</v>
      </c>
    </row>
    <row r="386" spans="1:6" ht="38.25" customHeight="1" x14ac:dyDescent="0.25">
      <c r="A386" s="100" t="s">
        <v>29</v>
      </c>
      <c r="B386" s="100" t="s">
        <v>248</v>
      </c>
      <c r="C386" s="105" t="s">
        <v>20</v>
      </c>
      <c r="D386" s="1">
        <v>20</v>
      </c>
      <c r="E386" s="1">
        <v>20</v>
      </c>
      <c r="F386" s="1">
        <f t="shared" si="47"/>
        <v>100</v>
      </c>
    </row>
    <row r="387" spans="1:6" ht="50.25" customHeight="1" x14ac:dyDescent="0.25">
      <c r="A387" s="100" t="s">
        <v>31</v>
      </c>
      <c r="B387" s="100" t="s">
        <v>148</v>
      </c>
      <c r="C387" s="105" t="s">
        <v>20</v>
      </c>
      <c r="D387" s="1">
        <v>45</v>
      </c>
      <c r="E387" s="1">
        <v>45</v>
      </c>
      <c r="F387" s="1">
        <f t="shared" si="47"/>
        <v>100</v>
      </c>
    </row>
    <row r="388" spans="1:6" ht="47.25" customHeight="1" x14ac:dyDescent="0.25">
      <c r="A388" s="100" t="s">
        <v>34</v>
      </c>
      <c r="B388" s="100" t="s">
        <v>307</v>
      </c>
      <c r="C388" s="105" t="s">
        <v>20</v>
      </c>
      <c r="D388" s="1">
        <v>30</v>
      </c>
      <c r="E388" s="1">
        <v>30</v>
      </c>
      <c r="F388" s="1">
        <f t="shared" si="47"/>
        <v>100</v>
      </c>
    </row>
    <row r="389" spans="1:6" ht="33.75" customHeight="1" x14ac:dyDescent="0.25">
      <c r="A389" s="100" t="s">
        <v>35</v>
      </c>
      <c r="B389" s="100" t="s">
        <v>290</v>
      </c>
      <c r="C389" s="105" t="s">
        <v>20</v>
      </c>
      <c r="D389" s="1">
        <v>300</v>
      </c>
      <c r="E389" s="1">
        <v>300</v>
      </c>
      <c r="F389" s="1">
        <f t="shared" si="47"/>
        <v>100</v>
      </c>
    </row>
    <row r="390" spans="1:6" ht="31.5" customHeight="1" x14ac:dyDescent="0.25">
      <c r="A390" s="100" t="s">
        <v>36</v>
      </c>
      <c r="B390" s="100" t="s">
        <v>111</v>
      </c>
      <c r="C390" s="105" t="s">
        <v>20</v>
      </c>
      <c r="D390" s="1">
        <v>158.4</v>
      </c>
      <c r="E390" s="1">
        <v>158.4</v>
      </c>
      <c r="F390" s="1">
        <f t="shared" si="47"/>
        <v>100</v>
      </c>
    </row>
    <row r="391" spans="1:6" s="78" customFormat="1" ht="1.5" hidden="1" customHeight="1" x14ac:dyDescent="0.25">
      <c r="A391" s="92"/>
      <c r="B391" s="92"/>
      <c r="C391" s="93"/>
      <c r="D391" s="94"/>
      <c r="E391" s="94"/>
      <c r="F391" s="94"/>
    </row>
    <row r="392" spans="1:6" ht="34.5" customHeight="1" x14ac:dyDescent="0.25">
      <c r="A392" s="134" t="s">
        <v>88</v>
      </c>
      <c r="B392" s="134"/>
      <c r="C392" s="97" t="s">
        <v>116</v>
      </c>
      <c r="D392" s="8">
        <f>SUM(D384:D391)</f>
        <v>598.4</v>
      </c>
      <c r="E392" s="8">
        <f>SUM(E384:E391)</f>
        <v>588.4</v>
      </c>
      <c r="F392" s="8">
        <f>E392/D392*100</f>
        <v>98.328877005347593</v>
      </c>
    </row>
    <row r="393" spans="1:6" ht="22.5" customHeight="1" x14ac:dyDescent="0.25">
      <c r="A393" s="134"/>
      <c r="B393" s="134"/>
      <c r="C393" s="97" t="s">
        <v>20</v>
      </c>
      <c r="D393" s="8">
        <f>D384+D385+D386+D387+D388+D389+D390+D391</f>
        <v>598.4</v>
      </c>
      <c r="E393" s="8">
        <f>E384+E385+E386+E387+E388+E389+E390+E391</f>
        <v>588.4</v>
      </c>
      <c r="F393" s="8">
        <f>E393/D393*100</f>
        <v>98.328877005347593</v>
      </c>
    </row>
    <row r="394" spans="1:6" ht="21" customHeight="1" x14ac:dyDescent="0.25">
      <c r="A394" s="132" t="s">
        <v>62</v>
      </c>
      <c r="B394" s="133"/>
      <c r="C394" s="133"/>
      <c r="D394" s="133"/>
      <c r="E394" s="133"/>
      <c r="F394" s="133"/>
    </row>
    <row r="395" spans="1:6" ht="32.25" customHeight="1" x14ac:dyDescent="0.25">
      <c r="A395" s="98" t="s">
        <v>36</v>
      </c>
      <c r="B395" s="100" t="s">
        <v>110</v>
      </c>
      <c r="C395" s="105" t="s">
        <v>20</v>
      </c>
      <c r="D395" s="1">
        <v>350.1</v>
      </c>
      <c r="E395" s="1">
        <v>90</v>
      </c>
      <c r="F395" s="1">
        <f t="shared" ref="F395" si="48">E395/D395*100</f>
        <v>25.70694087403599</v>
      </c>
    </row>
    <row r="396" spans="1:6" ht="18" customHeight="1" x14ac:dyDescent="0.25">
      <c r="A396" s="134" t="s">
        <v>88</v>
      </c>
      <c r="B396" s="134"/>
      <c r="C396" s="97" t="s">
        <v>116</v>
      </c>
      <c r="D396" s="8">
        <f>SUM(D395:D395)</f>
        <v>350.1</v>
      </c>
      <c r="E396" s="8">
        <f>SUM(E395:E395)</f>
        <v>90</v>
      </c>
      <c r="F396" s="8">
        <f>E396/D396*100</f>
        <v>25.70694087403599</v>
      </c>
    </row>
    <row r="397" spans="1:6" ht="18.75" customHeight="1" x14ac:dyDescent="0.25">
      <c r="A397" s="134"/>
      <c r="B397" s="134"/>
      <c r="C397" s="97" t="s">
        <v>20</v>
      </c>
      <c r="D397" s="8">
        <f>D395</f>
        <v>350.1</v>
      </c>
      <c r="E397" s="8">
        <f>E395</f>
        <v>90</v>
      </c>
      <c r="F397" s="8">
        <f>E397/D397*100</f>
        <v>25.70694087403599</v>
      </c>
    </row>
    <row r="398" spans="1:6" s="11" customFormat="1" ht="33.75" customHeight="1" x14ac:dyDescent="0.25">
      <c r="A398" s="153" t="s">
        <v>124</v>
      </c>
      <c r="B398" s="153"/>
      <c r="C398" s="19"/>
      <c r="D398" s="20">
        <f>D76+D87+D118+D131+D171+D187+D215+D226+D240+D252+D292+D308+D347+D367+D381+D392+D396+D281</f>
        <v>1182109.4401799999</v>
      </c>
      <c r="E398" s="20">
        <f>E76+E87+E118+E131+E171+E187+E215+E226+E240+E252+E292+E308+E347+E367+E381+E392+E396+E281</f>
        <v>548568.70000000007</v>
      </c>
      <c r="F398" s="21">
        <f>E398/D398*100</f>
        <v>46.405914829380727</v>
      </c>
    </row>
    <row r="399" spans="1:6" s="78" customFormat="1" ht="18" customHeight="1" x14ac:dyDescent="0.25">
      <c r="A399" s="143" t="s">
        <v>2</v>
      </c>
      <c r="B399" s="144"/>
      <c r="C399" s="68" t="s">
        <v>200</v>
      </c>
      <c r="D399" s="84">
        <v>0</v>
      </c>
      <c r="E399" s="84">
        <v>0</v>
      </c>
      <c r="F399" s="1">
        <v>0</v>
      </c>
    </row>
    <row r="400" spans="1:6" ht="15.75" customHeight="1" x14ac:dyDescent="0.25">
      <c r="A400" s="145"/>
      <c r="B400" s="146"/>
      <c r="C400" s="105" t="s">
        <v>19</v>
      </c>
      <c r="D400" s="76">
        <f>D134</f>
        <v>4505.1000000000004</v>
      </c>
      <c r="E400" s="76">
        <f>E134</f>
        <v>0</v>
      </c>
      <c r="F400" s="1">
        <f t="shared" ref="F400:F450" si="49">E400/D400*100</f>
        <v>0</v>
      </c>
    </row>
    <row r="401" spans="1:6" x14ac:dyDescent="0.25">
      <c r="A401" s="145"/>
      <c r="B401" s="146"/>
      <c r="C401" s="105" t="s">
        <v>20</v>
      </c>
      <c r="D401" s="1">
        <f>D6+D7+D8+D9+D10+D11+D12+D79+D90+D135+D136+D175+D190+D230+D244+D255+D297+D311+D312+D313+D352+D371</f>
        <v>26698.100000000002</v>
      </c>
      <c r="E401" s="1">
        <f>E6+E7+E8+E9+E10+E11+E12+E79+E90+E135+E136+E175+E190+E230+E244+E255+E297+E311+E312+E313+E352+E371</f>
        <v>17895.299999999996</v>
      </c>
      <c r="F401" s="1">
        <f t="shared" si="49"/>
        <v>67.028365314385638</v>
      </c>
    </row>
    <row r="402" spans="1:6" s="26" customFormat="1" x14ac:dyDescent="0.25">
      <c r="A402" s="147"/>
      <c r="B402" s="148"/>
      <c r="C402" s="96" t="s">
        <v>22</v>
      </c>
      <c r="D402" s="24">
        <f>D399+D400+D401</f>
        <v>31203.200000000004</v>
      </c>
      <c r="E402" s="24">
        <f>E399+E400+E401</f>
        <v>17895.299999999996</v>
      </c>
      <c r="F402" s="24">
        <f t="shared" si="49"/>
        <v>57.350848630909624</v>
      </c>
    </row>
    <row r="403" spans="1:6" s="26" customFormat="1" x14ac:dyDescent="0.25">
      <c r="A403" s="143" t="s">
        <v>1</v>
      </c>
      <c r="B403" s="144"/>
      <c r="C403" s="68" t="s">
        <v>200</v>
      </c>
      <c r="D403" s="84">
        <v>0</v>
      </c>
      <c r="E403" s="84">
        <v>0</v>
      </c>
      <c r="F403" s="1">
        <v>0</v>
      </c>
    </row>
    <row r="404" spans="1:6" ht="15.75" customHeight="1" x14ac:dyDescent="0.25">
      <c r="A404" s="145"/>
      <c r="B404" s="146"/>
      <c r="C404" s="105" t="s">
        <v>19</v>
      </c>
      <c r="D404" s="76">
        <f>D314+D191</f>
        <v>812.5</v>
      </c>
      <c r="E404" s="76">
        <f>E314+E191</f>
        <v>812.5</v>
      </c>
      <c r="F404" s="1">
        <f t="shared" si="49"/>
        <v>100</v>
      </c>
    </row>
    <row r="405" spans="1:6" x14ac:dyDescent="0.25">
      <c r="A405" s="145"/>
      <c r="B405" s="146"/>
      <c r="C405" s="105" t="s">
        <v>20</v>
      </c>
      <c r="D405" s="1">
        <f>D13+D14+D15+D91+D137+D176+D192+D256+D298+D315+D316+D353+D384</f>
        <v>40634.700000000004</v>
      </c>
      <c r="E405" s="1">
        <f>E13+E14+E15+E91+E137+E176+E192+E256+E298+E315+E316+E353+E384</f>
        <v>29616.300000000003</v>
      </c>
      <c r="F405" s="1">
        <f t="shared" si="49"/>
        <v>72.884259020000144</v>
      </c>
    </row>
    <row r="406" spans="1:6" s="26" customFormat="1" x14ac:dyDescent="0.25">
      <c r="A406" s="147"/>
      <c r="B406" s="148"/>
      <c r="C406" s="85" t="s">
        <v>22</v>
      </c>
      <c r="D406" s="24">
        <f>D403+D404+D405</f>
        <v>41447.200000000004</v>
      </c>
      <c r="E406" s="24">
        <f>E403+E404+E405</f>
        <v>30428.800000000003</v>
      </c>
      <c r="F406" s="86">
        <f t="shared" si="49"/>
        <v>73.415815784902236</v>
      </c>
    </row>
    <row r="407" spans="1:6" s="78" customFormat="1" x14ac:dyDescent="0.25">
      <c r="A407" s="143" t="s">
        <v>3</v>
      </c>
      <c r="B407" s="144"/>
      <c r="C407" s="68" t="s">
        <v>200</v>
      </c>
      <c r="D407" s="84">
        <v>0</v>
      </c>
      <c r="E407" s="84">
        <v>0</v>
      </c>
      <c r="F407" s="1">
        <v>0</v>
      </c>
    </row>
    <row r="408" spans="1:6" ht="15.75" customHeight="1" x14ac:dyDescent="0.25">
      <c r="A408" s="145"/>
      <c r="B408" s="146"/>
      <c r="C408" s="105" t="s">
        <v>19</v>
      </c>
      <c r="D408" s="76">
        <f>D138+D317</f>
        <v>13019.8</v>
      </c>
      <c r="E408" s="76">
        <f>E138+E317</f>
        <v>0</v>
      </c>
      <c r="F408" s="1">
        <f t="shared" si="49"/>
        <v>0</v>
      </c>
    </row>
    <row r="409" spans="1:6" x14ac:dyDescent="0.25">
      <c r="A409" s="145"/>
      <c r="B409" s="146"/>
      <c r="C409" s="105" t="s">
        <v>20</v>
      </c>
      <c r="D409" s="1">
        <f>D16+D17+D18+D19+D92+D140+D139+D177+D193+D299+D318+D319+D320+D354+D372</f>
        <v>41441.799999999996</v>
      </c>
      <c r="E409" s="1">
        <f>E16+E17+E18+E19+E92+E140+E139+E177+E193+E299+E318+E319+E320+E354+E372</f>
        <v>28930.199999999997</v>
      </c>
      <c r="F409" s="1">
        <f t="shared" si="49"/>
        <v>69.809226433214775</v>
      </c>
    </row>
    <row r="410" spans="1:6" s="26" customFormat="1" x14ac:dyDescent="0.25">
      <c r="A410" s="147"/>
      <c r="B410" s="148"/>
      <c r="C410" s="96" t="s">
        <v>22</v>
      </c>
      <c r="D410" s="24">
        <f>D407+D408+D409</f>
        <v>54461.599999999991</v>
      </c>
      <c r="E410" s="24">
        <f>E407+E408+E409</f>
        <v>28930.199999999997</v>
      </c>
      <c r="F410" s="24">
        <f t="shared" si="49"/>
        <v>53.120363705803733</v>
      </c>
    </row>
    <row r="411" spans="1:6" ht="15" customHeight="1" x14ac:dyDescent="0.25">
      <c r="A411" s="142" t="s">
        <v>4</v>
      </c>
      <c r="B411" s="142"/>
      <c r="C411" s="68" t="s">
        <v>200</v>
      </c>
      <c r="D411" s="84">
        <f>D257+D321</f>
        <v>16549.300000000003</v>
      </c>
      <c r="E411" s="84">
        <f>E257+E321</f>
        <v>4157.1000000000004</v>
      </c>
      <c r="F411" s="1">
        <f t="shared" si="49"/>
        <v>25.119491458853243</v>
      </c>
    </row>
    <row r="412" spans="1:6" ht="15.75" customHeight="1" x14ac:dyDescent="0.25">
      <c r="A412" s="142"/>
      <c r="B412" s="142"/>
      <c r="C412" s="105" t="s">
        <v>19</v>
      </c>
      <c r="D412" s="76">
        <f>D141+D194+D258+D322</f>
        <v>8976.6999999999989</v>
      </c>
      <c r="E412" s="76">
        <f>E141+E194+E258+E322</f>
        <v>7419.0999999999995</v>
      </c>
      <c r="F412" s="1">
        <f t="shared" si="49"/>
        <v>82.648411999955442</v>
      </c>
    </row>
    <row r="413" spans="1:6" x14ac:dyDescent="0.25">
      <c r="A413" s="142"/>
      <c r="B413" s="142"/>
      <c r="C413" s="105" t="s">
        <v>20</v>
      </c>
      <c r="D413" s="1">
        <f>D20+D21+D22+D23+D24+D25+D80+D93+D121+D142+D143+D144+D178+D195+D196+D219+D245+D246+D259+D260+D286+D300+D323+D324+D325+D355+D373+D385</f>
        <v>53869.700000000004</v>
      </c>
      <c r="E413" s="1">
        <f>E20+E21+E22+E23+E24+E25+E80+E93+E121+E142+E143+E144+E178+E195+E196+E219+E245+E246+E259+E260+E286+E300+E323+E324+E325+E355+E373+E385</f>
        <v>34601.899999999994</v>
      </c>
      <c r="F413" s="1">
        <f t="shared" si="49"/>
        <v>64.232583437442557</v>
      </c>
    </row>
    <row r="414" spans="1:6" s="26" customFormat="1" x14ac:dyDescent="0.25">
      <c r="A414" s="142"/>
      <c r="B414" s="142"/>
      <c r="C414" s="96" t="s">
        <v>22</v>
      </c>
      <c r="D414" s="24">
        <f>D411+D412+D413</f>
        <v>79395.700000000012</v>
      </c>
      <c r="E414" s="24">
        <f>E411+E412+E413</f>
        <v>46178.099999999991</v>
      </c>
      <c r="F414" s="24">
        <f t="shared" si="49"/>
        <v>58.161965950297031</v>
      </c>
    </row>
    <row r="415" spans="1:6" ht="14.25" customHeight="1" x14ac:dyDescent="0.25">
      <c r="A415" s="142" t="s">
        <v>9</v>
      </c>
      <c r="B415" s="142"/>
      <c r="C415" s="68" t="s">
        <v>200</v>
      </c>
      <c r="D415" s="84">
        <v>0</v>
      </c>
      <c r="E415" s="84">
        <v>0</v>
      </c>
      <c r="F415" s="1">
        <v>0</v>
      </c>
    </row>
    <row r="416" spans="1:6" ht="15.75" customHeight="1" x14ac:dyDescent="0.25">
      <c r="A416" s="142"/>
      <c r="B416" s="142"/>
      <c r="C416" s="105" t="s">
        <v>19</v>
      </c>
      <c r="D416" s="76">
        <f>D148+D200+D220+D231+D233+D328+D357</f>
        <v>10258.400000000001</v>
      </c>
      <c r="E416" s="76">
        <f>E148+E200+E220+E231+E233+E328+E357</f>
        <v>4102.5</v>
      </c>
      <c r="F416" s="1">
        <f t="shared" si="49"/>
        <v>39.99161662637448</v>
      </c>
    </row>
    <row r="417" spans="1:6" x14ac:dyDescent="0.25">
      <c r="A417" s="142"/>
      <c r="B417" s="142"/>
      <c r="C417" s="105" t="s">
        <v>20</v>
      </c>
      <c r="D417" s="1">
        <f>D32+D33+D34+D35+D36+D37+D82+D97+D98+D99+D100+D123+D149+D150+D151+D180+D201+D221+D232+D234+D235+D247+D248+D265+D302+D329+D330+D358+D375</f>
        <v>27665.900000000005</v>
      </c>
      <c r="E417" s="1">
        <f>E32+E33+E34+E35+E36+E37+E82+E97+E98+E99+E100+E123+E149+E150+E151+E180+E201+E221+E232+E234+E235+E247+E248+E265+E302+E329+E330+E358+E375</f>
        <v>18366.600000000002</v>
      </c>
      <c r="F417" s="1">
        <f t="shared" si="49"/>
        <v>66.387140848481337</v>
      </c>
    </row>
    <row r="418" spans="1:6" s="26" customFormat="1" ht="15.75" customHeight="1" x14ac:dyDescent="0.25">
      <c r="A418" s="142"/>
      <c r="B418" s="142"/>
      <c r="C418" s="96" t="s">
        <v>22</v>
      </c>
      <c r="D418" s="24">
        <f>D415+D416+D417</f>
        <v>37924.300000000003</v>
      </c>
      <c r="E418" s="24">
        <f>E415+E416+E417</f>
        <v>22469.100000000002</v>
      </c>
      <c r="F418" s="24">
        <f t="shared" si="49"/>
        <v>59.247237259487981</v>
      </c>
    </row>
    <row r="419" spans="1:6" ht="18" customHeight="1" x14ac:dyDescent="0.25">
      <c r="A419" s="142" t="s">
        <v>10</v>
      </c>
      <c r="B419" s="142"/>
      <c r="C419" s="68" t="s">
        <v>200</v>
      </c>
      <c r="D419" s="84">
        <f>D261</f>
        <v>18317.599999999999</v>
      </c>
      <c r="E419" s="84">
        <f>E261</f>
        <v>7620.2</v>
      </c>
      <c r="F419" s="1">
        <f t="shared" si="49"/>
        <v>41.600428003668604</v>
      </c>
    </row>
    <row r="420" spans="1:6" ht="15.75" customHeight="1" x14ac:dyDescent="0.25">
      <c r="A420" s="142"/>
      <c r="B420" s="142"/>
      <c r="C420" s="105" t="s">
        <v>19</v>
      </c>
      <c r="D420" s="76">
        <f>D262+D145+D198</f>
        <v>4883.3</v>
      </c>
      <c r="E420" s="76">
        <f>E262+E145+E198</f>
        <v>3692.9</v>
      </c>
      <c r="F420" s="1">
        <f t="shared" si="49"/>
        <v>75.623041795507135</v>
      </c>
    </row>
    <row r="421" spans="1:6" x14ac:dyDescent="0.25">
      <c r="A421" s="142"/>
      <c r="B421" s="142"/>
      <c r="C421" s="105" t="s">
        <v>20</v>
      </c>
      <c r="D421" s="1">
        <f>D26+D27+D28+D30+D29+D31+D81+D94+D95+D96+D122+D146+D147+D179+D197+D199+D263+D264+D301+D326+D327+D356+D374+D386</f>
        <v>37867</v>
      </c>
      <c r="E421" s="1">
        <f>E26+E27+E28+E30+E29+E31+E81+E94+E95+E96+E122+E146+E147+E179+E197+E199+E263+E264+E301+E326+E327+E356+E374+E386</f>
        <v>25637.300000000003</v>
      </c>
      <c r="F421" s="1">
        <f t="shared" ref="F421" si="50">E421/D421*100</f>
        <v>67.703541342065648</v>
      </c>
    </row>
    <row r="422" spans="1:6" s="26" customFormat="1" x14ac:dyDescent="0.25">
      <c r="A422" s="142"/>
      <c r="B422" s="142"/>
      <c r="C422" s="96" t="s">
        <v>22</v>
      </c>
      <c r="D422" s="24">
        <f>D419+D420+D421</f>
        <v>61067.899999999994</v>
      </c>
      <c r="E422" s="24">
        <f>E419+E420+E421</f>
        <v>36950.400000000001</v>
      </c>
      <c r="F422" s="24">
        <f t="shared" si="49"/>
        <v>60.507074911696655</v>
      </c>
    </row>
    <row r="423" spans="1:6" ht="18.75" customHeight="1" x14ac:dyDescent="0.25">
      <c r="A423" s="142" t="s">
        <v>8</v>
      </c>
      <c r="B423" s="142"/>
      <c r="C423" s="68" t="s">
        <v>200</v>
      </c>
      <c r="D423" s="84">
        <v>0</v>
      </c>
      <c r="E423" s="84">
        <v>0</v>
      </c>
      <c r="F423" s="1">
        <v>0</v>
      </c>
    </row>
    <row r="424" spans="1:6" ht="18.75" customHeight="1" x14ac:dyDescent="0.25">
      <c r="A424" s="142"/>
      <c r="B424" s="142"/>
      <c r="C424" s="105" t="s">
        <v>19</v>
      </c>
      <c r="D424" s="76">
        <f>D152</f>
        <v>6658</v>
      </c>
      <c r="E424" s="76">
        <f>E152</f>
        <v>4605.7</v>
      </c>
      <c r="F424" s="1">
        <f t="shared" si="49"/>
        <v>69.175428056473407</v>
      </c>
    </row>
    <row r="425" spans="1:6" ht="19.5" customHeight="1" x14ac:dyDescent="0.25">
      <c r="A425" s="142"/>
      <c r="B425" s="142"/>
      <c r="C425" s="105" t="s">
        <v>20</v>
      </c>
      <c r="D425" s="1">
        <f>D38+D39+D40+D41+D42+D83+D101+D102+D103+D124+D153+D154+D155+D181+D202+D236+D266+D287+D331+D332+D359+D387</f>
        <v>42921.4</v>
      </c>
      <c r="E425" s="1">
        <f>E38+E39+E40+E41+E42+E83+E101+E102+E103+E124+E153+E154+E155+E181+E202+E236+E266+E287+E331+E332+E359+E387</f>
        <v>25715.599999999999</v>
      </c>
      <c r="F425" s="1">
        <f t="shared" si="49"/>
        <v>59.913236753693951</v>
      </c>
    </row>
    <row r="426" spans="1:6" s="26" customFormat="1" ht="20.25" customHeight="1" x14ac:dyDescent="0.25">
      <c r="A426" s="142"/>
      <c r="B426" s="142"/>
      <c r="C426" s="96" t="s">
        <v>22</v>
      </c>
      <c r="D426" s="24">
        <f>D423+D424+D425</f>
        <v>49579.4</v>
      </c>
      <c r="E426" s="24">
        <f>E423+E424+E425</f>
        <v>30321.3</v>
      </c>
      <c r="F426" s="24">
        <f t="shared" si="49"/>
        <v>61.157053130937442</v>
      </c>
    </row>
    <row r="427" spans="1:6" ht="15.75" customHeight="1" x14ac:dyDescent="0.25">
      <c r="A427" s="142" t="s">
        <v>5</v>
      </c>
      <c r="B427" s="142"/>
      <c r="C427" s="68" t="s">
        <v>200</v>
      </c>
      <c r="D427" s="84">
        <f>D267</f>
        <v>6173.8</v>
      </c>
      <c r="E427" s="84">
        <f>E267</f>
        <v>1871.5</v>
      </c>
      <c r="F427" s="1">
        <f t="shared" ref="F427:F428" si="51">E427/D427*100</f>
        <v>30.313583206453075</v>
      </c>
    </row>
    <row r="428" spans="1:6" ht="16.5" customHeight="1" x14ac:dyDescent="0.25">
      <c r="A428" s="142"/>
      <c r="B428" s="142"/>
      <c r="C428" s="105" t="s">
        <v>19</v>
      </c>
      <c r="D428" s="76">
        <f>D156+D268+D360+D361</f>
        <v>7087.6</v>
      </c>
      <c r="E428" s="76">
        <f>E156+E268+E360+E361</f>
        <v>5444.7</v>
      </c>
      <c r="F428" s="1">
        <f t="shared" si="51"/>
        <v>76.820080139962741</v>
      </c>
    </row>
    <row r="429" spans="1:6" x14ac:dyDescent="0.25">
      <c r="A429" s="142"/>
      <c r="B429" s="142"/>
      <c r="C429" s="105" t="s">
        <v>20</v>
      </c>
      <c r="D429" s="1">
        <f>D43+D44+D45+D46+D47+D48+D104+D105+D157+D158+D159+D182+D203+D204+D269+D270+D303+D333+D334+D362+D376</f>
        <v>45623.400000000009</v>
      </c>
      <c r="E429" s="1">
        <f>E43+E44+E45+E46+E47+E48+E104+E105+E157+E158+E159+E182+E203+E204+E269+E270+E303+E333+E334+E362+E376</f>
        <v>33137.800000000003</v>
      </c>
      <c r="F429" s="1">
        <f t="shared" si="49"/>
        <v>72.633341662392539</v>
      </c>
    </row>
    <row r="430" spans="1:6" s="26" customFormat="1" x14ac:dyDescent="0.25">
      <c r="A430" s="142"/>
      <c r="B430" s="142"/>
      <c r="C430" s="96" t="s">
        <v>22</v>
      </c>
      <c r="D430" s="24">
        <f>D427+D428+D429</f>
        <v>58884.80000000001</v>
      </c>
      <c r="E430" s="24">
        <f>E427+E428+E429</f>
        <v>40454</v>
      </c>
      <c r="F430" s="24">
        <f t="shared" si="49"/>
        <v>68.700241828111828</v>
      </c>
    </row>
    <row r="431" spans="1:6" ht="20.25" customHeight="1" x14ac:dyDescent="0.25">
      <c r="A431" s="143" t="s">
        <v>6</v>
      </c>
      <c r="B431" s="144"/>
      <c r="C431" s="68" t="s">
        <v>200</v>
      </c>
      <c r="D431" s="84">
        <f>D271</f>
        <v>34126.300000000003</v>
      </c>
      <c r="E431" s="84">
        <f>E271</f>
        <v>0</v>
      </c>
      <c r="F431" s="1">
        <f t="shared" si="49"/>
        <v>0</v>
      </c>
    </row>
    <row r="432" spans="1:6" ht="18" customHeight="1" x14ac:dyDescent="0.25">
      <c r="A432" s="145"/>
      <c r="B432" s="146"/>
      <c r="C432" s="105" t="s">
        <v>19</v>
      </c>
      <c r="D432" s="76">
        <f>D160+D162+D205+D272+D336</f>
        <v>18366.200000000004</v>
      </c>
      <c r="E432" s="76">
        <f>E160+E162+E205+E272+E336</f>
        <v>2789</v>
      </c>
      <c r="F432" s="1">
        <f t="shared" si="49"/>
        <v>15.185503805904322</v>
      </c>
    </row>
    <row r="433" spans="1:6" ht="21.75" customHeight="1" x14ac:dyDescent="0.25">
      <c r="A433" s="145"/>
      <c r="B433" s="146"/>
      <c r="C433" s="105" t="s">
        <v>20</v>
      </c>
      <c r="D433" s="1">
        <f>D49+D50+D51+D52+D53+D54+D106+D107+D125+D161+D163+D183+D206+D207+D208+D209+D273+D274+D304+D335+D337+D363+D377+D388</f>
        <v>55584.340179999999</v>
      </c>
      <c r="E433" s="1">
        <f>E49+E50+E51+E52+E53+E54+E106+E107+E125+E161+E163+E183+E206+E207+E208+E209+E273+E274+E304+E335+E337+E363+E377+E388</f>
        <v>29753.9</v>
      </c>
      <c r="F433" s="1">
        <f t="shared" si="49"/>
        <v>53.529285233300037</v>
      </c>
    </row>
    <row r="434" spans="1:6" s="26" customFormat="1" ht="20.25" customHeight="1" x14ac:dyDescent="0.25">
      <c r="A434" s="147"/>
      <c r="B434" s="148"/>
      <c r="C434" s="96" t="s">
        <v>22</v>
      </c>
      <c r="D434" s="24">
        <f>D431+D432+D433</f>
        <v>108076.84018</v>
      </c>
      <c r="E434" s="24">
        <f>E431+E432+E433</f>
        <v>32542.9</v>
      </c>
      <c r="F434" s="24">
        <f t="shared" si="49"/>
        <v>30.110891422991635</v>
      </c>
    </row>
    <row r="435" spans="1:6" ht="18.75" customHeight="1" x14ac:dyDescent="0.25">
      <c r="A435" s="142" t="s">
        <v>7</v>
      </c>
      <c r="B435" s="142"/>
      <c r="C435" s="68" t="s">
        <v>200</v>
      </c>
      <c r="D435" s="84">
        <v>0</v>
      </c>
      <c r="E435" s="84">
        <v>0</v>
      </c>
      <c r="F435" s="1">
        <v>0</v>
      </c>
    </row>
    <row r="436" spans="1:6" ht="15.75" customHeight="1" x14ac:dyDescent="0.25">
      <c r="A436" s="142"/>
      <c r="B436" s="142"/>
      <c r="C436" s="105" t="s">
        <v>19</v>
      </c>
      <c r="D436" s="76">
        <v>0</v>
      </c>
      <c r="E436" s="76">
        <v>0</v>
      </c>
      <c r="F436" s="1">
        <v>0</v>
      </c>
    </row>
    <row r="437" spans="1:6" x14ac:dyDescent="0.25">
      <c r="A437" s="142"/>
      <c r="B437" s="142"/>
      <c r="C437" s="105" t="s">
        <v>20</v>
      </c>
      <c r="D437" s="1">
        <f>D55+D56+D57+D58+D59+D60+D84+D108+D109+D110+D126+D164+D184+D210+D222+D237+D249+D276+D305+D338+D339+D364+D378+D389</f>
        <v>339269.5</v>
      </c>
      <c r="E437" s="1">
        <f>E55+E56+E57+E58+E59+E60+E84+E108+E109+E110+E126+E164+E184+E210+E222+E237+E249+E276+E305+E338+E339+E364+E378+E389</f>
        <v>92973.5</v>
      </c>
      <c r="F437" s="1">
        <f t="shared" si="49"/>
        <v>27.404025413425021</v>
      </c>
    </row>
    <row r="438" spans="1:6" s="26" customFormat="1" x14ac:dyDescent="0.25">
      <c r="A438" s="142"/>
      <c r="B438" s="142"/>
      <c r="C438" s="96" t="s">
        <v>22</v>
      </c>
      <c r="D438" s="24">
        <f>D435+D436+D437</f>
        <v>339269.5</v>
      </c>
      <c r="E438" s="24">
        <f>E435+E436+E437</f>
        <v>92973.5</v>
      </c>
      <c r="F438" s="24">
        <f t="shared" si="49"/>
        <v>27.404025413425021</v>
      </c>
    </row>
    <row r="439" spans="1:6" s="78" customFormat="1" ht="15" customHeight="1" x14ac:dyDescent="0.25">
      <c r="A439" s="143" t="s">
        <v>11</v>
      </c>
      <c r="B439" s="144"/>
      <c r="C439" s="68" t="s">
        <v>200</v>
      </c>
      <c r="D439" s="66">
        <f>D343</f>
        <v>932.9</v>
      </c>
      <c r="E439" s="66">
        <f>E343</f>
        <v>932.9</v>
      </c>
      <c r="F439" s="1">
        <f t="shared" si="49"/>
        <v>100</v>
      </c>
    </row>
    <row r="440" spans="1:6" ht="15.75" customHeight="1" x14ac:dyDescent="0.25">
      <c r="A440" s="145"/>
      <c r="B440" s="146"/>
      <c r="C440" s="105" t="s">
        <v>19</v>
      </c>
      <c r="D440" s="76">
        <f>D344+D167</f>
        <v>7290.9000000000005</v>
      </c>
      <c r="E440" s="76">
        <f>E344+E167</f>
        <v>5044.4000000000005</v>
      </c>
      <c r="F440" s="1">
        <f t="shared" si="49"/>
        <v>69.187617440919496</v>
      </c>
    </row>
    <row r="441" spans="1:6" x14ac:dyDescent="0.25">
      <c r="A441" s="145"/>
      <c r="B441" s="146"/>
      <c r="C441" s="105" t="s">
        <v>20</v>
      </c>
      <c r="D441" s="1">
        <f>D68+D69+D70+D71+D72+D73+D74+D75+D86+D115+D116+D117+D168+D169+D170+D186+D213+D214+D225+D239+D275+D307+D341+D342+D345+D346+D366+D380+D391+D251</f>
        <v>29066.2</v>
      </c>
      <c r="E441" s="1">
        <f>E68+E69+E70+E71+E72+E73+E74+E75+E86+E115+E116+E117+E168+E169+E170+E186+E213+E214+E225+E239+E275+E307+E341+E342+E345+E346+E366+E380+E391+E251</f>
        <v>19696.999999999996</v>
      </c>
      <c r="F441" s="1">
        <f t="shared" si="49"/>
        <v>67.765996243058936</v>
      </c>
    </row>
    <row r="442" spans="1:6" s="26" customFormat="1" x14ac:dyDescent="0.25">
      <c r="A442" s="147"/>
      <c r="B442" s="148"/>
      <c r="C442" s="96" t="s">
        <v>22</v>
      </c>
      <c r="D442" s="24">
        <f>D439+D440+D441</f>
        <v>37290</v>
      </c>
      <c r="E442" s="24">
        <f>E439+E440+E441</f>
        <v>25674.299999999996</v>
      </c>
      <c r="F442" s="24">
        <f t="shared" si="49"/>
        <v>68.850362027353157</v>
      </c>
    </row>
    <row r="443" spans="1:6" s="78" customFormat="1" ht="18.75" customHeight="1" x14ac:dyDescent="0.25">
      <c r="A443" s="143" t="s">
        <v>12</v>
      </c>
      <c r="B443" s="144"/>
      <c r="C443" s="68" t="s">
        <v>200</v>
      </c>
      <c r="D443" s="66">
        <f>D288+D277</f>
        <v>19154.599999999999</v>
      </c>
      <c r="E443" s="66">
        <f>E288+E277</f>
        <v>3640.6000000000004</v>
      </c>
      <c r="F443" s="1">
        <f t="shared" si="49"/>
        <v>19.006400551303607</v>
      </c>
    </row>
    <row r="444" spans="1:6" ht="15.75" customHeight="1" x14ac:dyDescent="0.25">
      <c r="A444" s="145"/>
      <c r="B444" s="146"/>
      <c r="C444" s="105" t="s">
        <v>19</v>
      </c>
      <c r="D444" s="66">
        <f>D289+D278</f>
        <v>1014.4000000000001</v>
      </c>
      <c r="E444" s="66">
        <f>E289+E278</f>
        <v>368</v>
      </c>
      <c r="F444" s="1">
        <f t="shared" si="49"/>
        <v>36.277602523659304</v>
      </c>
    </row>
    <row r="445" spans="1:6" x14ac:dyDescent="0.25">
      <c r="A445" s="145"/>
      <c r="B445" s="146"/>
      <c r="C445" s="105" t="s">
        <v>20</v>
      </c>
      <c r="D445" s="1">
        <f>D61+D62+D63+D64+D65+D66+D67+D85+D111+D112+D113+D114+D127+D128+D129+D130+D165+D166+D185+D211+D212+D223+D224+D238+D250+D279+D280+D291+D306+D340+D365+D379+D390+D395+D290</f>
        <v>263340</v>
      </c>
      <c r="E445" s="1">
        <f>E61+E62+E63+E64+E65+E66+E67+E85+E111+E112+E113+E114+E127+E128+E129+E130+E165+E166+E185+E211+E212+E223+E224+E238+E250+E279+E280+E291+E306+E340+E365+E379+E390+E395+E290</f>
        <v>139742.20000000001</v>
      </c>
      <c r="F445" s="1">
        <f t="shared" si="49"/>
        <v>53.065314802156912</v>
      </c>
    </row>
    <row r="446" spans="1:6" s="26" customFormat="1" x14ac:dyDescent="0.25">
      <c r="A446" s="147"/>
      <c r="B446" s="148"/>
      <c r="C446" s="96" t="s">
        <v>22</v>
      </c>
      <c r="D446" s="24">
        <f>D443+D444+D445</f>
        <v>283509</v>
      </c>
      <c r="E446" s="24">
        <f>E443+E444+E445</f>
        <v>143750.80000000002</v>
      </c>
      <c r="F446" s="24">
        <f t="shared" si="49"/>
        <v>50.704139903847853</v>
      </c>
    </row>
    <row r="447" spans="1:6" s="26" customFormat="1" x14ac:dyDescent="0.25">
      <c r="A447" s="154" t="s">
        <v>24</v>
      </c>
      <c r="B447" s="155"/>
      <c r="C447" s="52" t="s">
        <v>200</v>
      </c>
      <c r="D447" s="13">
        <f>D399+D403+D407+D411+D415+D419+D423+D427+D431+D435+D439+D443</f>
        <v>95254.5</v>
      </c>
      <c r="E447" s="13">
        <f>E399+E403+E407+E411+E415+E419+E423+E427+E431+E435+E439+E443</f>
        <v>18222.3</v>
      </c>
      <c r="F447" s="13">
        <f t="shared" si="49"/>
        <v>19.1301198368581</v>
      </c>
    </row>
    <row r="448" spans="1:6" s="11" customFormat="1" ht="15" customHeight="1" x14ac:dyDescent="0.25">
      <c r="A448" s="156"/>
      <c r="B448" s="157"/>
      <c r="C448" s="12" t="s">
        <v>19</v>
      </c>
      <c r="D448" s="13">
        <f t="shared" ref="D448:E449" si="52">D400+D404+D408+D412+D416+D420+D424+D428+D432+D436+D440+D444</f>
        <v>82872.899999999994</v>
      </c>
      <c r="E448" s="13">
        <f t="shared" si="52"/>
        <v>34278.799999999996</v>
      </c>
      <c r="F448" s="13">
        <f t="shared" si="49"/>
        <v>41.363099396787128</v>
      </c>
    </row>
    <row r="449" spans="1:6" s="11" customFormat="1" x14ac:dyDescent="0.25">
      <c r="A449" s="156"/>
      <c r="B449" s="157"/>
      <c r="C449" s="12" t="s">
        <v>20</v>
      </c>
      <c r="D449" s="13">
        <f t="shared" si="52"/>
        <v>1003982.04018</v>
      </c>
      <c r="E449" s="13">
        <f t="shared" si="52"/>
        <v>496067.60000000003</v>
      </c>
      <c r="F449" s="13">
        <f t="shared" si="49"/>
        <v>49.41000736537697</v>
      </c>
    </row>
    <row r="450" spans="1:6" s="11" customFormat="1" x14ac:dyDescent="0.25">
      <c r="A450" s="158"/>
      <c r="B450" s="159"/>
      <c r="C450" s="12" t="s">
        <v>22</v>
      </c>
      <c r="D450" s="13">
        <f>D448+D449+D447</f>
        <v>1182109.4401799999</v>
      </c>
      <c r="E450" s="13">
        <f>E448+E449+E447</f>
        <v>548568.70000000007</v>
      </c>
      <c r="F450" s="13">
        <f t="shared" si="49"/>
        <v>46.405914829380727</v>
      </c>
    </row>
    <row r="452" spans="1:6" x14ac:dyDescent="0.25">
      <c r="A452" s="63"/>
      <c r="B452" s="63"/>
      <c r="C452" s="4"/>
      <c r="D452" s="5"/>
      <c r="E452" s="5"/>
      <c r="F452" s="5"/>
    </row>
  </sheetData>
  <autoFilter ref="A3:F450"/>
  <mergeCells count="142">
    <mergeCell ref="A171:B173"/>
    <mergeCell ref="A187:B188"/>
    <mergeCell ref="A229:F229"/>
    <mergeCell ref="A189:F189"/>
    <mergeCell ref="A314:A316"/>
    <mergeCell ref="B335:B336"/>
    <mergeCell ref="A347:B350"/>
    <mergeCell ref="B343:B345"/>
    <mergeCell ref="B231:B232"/>
    <mergeCell ref="A231:A235"/>
    <mergeCell ref="B233:B234"/>
    <mergeCell ref="B220:B221"/>
    <mergeCell ref="A220:A221"/>
    <mergeCell ref="A213:A214"/>
    <mergeCell ref="B194:B195"/>
    <mergeCell ref="A257:A260"/>
    <mergeCell ref="B257:B259"/>
    <mergeCell ref="A321:A325"/>
    <mergeCell ref="B321:B323"/>
    <mergeCell ref="A1:F1"/>
    <mergeCell ref="A351:F351"/>
    <mergeCell ref="A6:A12"/>
    <mergeCell ref="A13:A15"/>
    <mergeCell ref="A333:A334"/>
    <mergeCell ref="A32:A37"/>
    <mergeCell ref="A134:A136"/>
    <mergeCell ref="A156:A159"/>
    <mergeCell ref="B156:B157"/>
    <mergeCell ref="B267:B269"/>
    <mergeCell ref="A267:A270"/>
    <mergeCell ref="A43:A48"/>
    <mergeCell ref="A203:A204"/>
    <mergeCell ref="A326:A327"/>
    <mergeCell ref="A215:B217"/>
    <mergeCell ref="A335:A337"/>
    <mergeCell ref="B288:B290"/>
    <mergeCell ref="A288:A291"/>
    <mergeCell ref="A223:A224"/>
    <mergeCell ref="A310:F310"/>
    <mergeCell ref="A331:A332"/>
    <mergeCell ref="A254:F254"/>
    <mergeCell ref="B328:B329"/>
    <mergeCell ref="A165:A166"/>
    <mergeCell ref="A141:A144"/>
    <mergeCell ref="B141:B142"/>
    <mergeCell ref="B160:B161"/>
    <mergeCell ref="A148:A151"/>
    <mergeCell ref="B148:B149"/>
    <mergeCell ref="B152:B153"/>
    <mergeCell ref="A152:A155"/>
    <mergeCell ref="B145:B146"/>
    <mergeCell ref="A145:A147"/>
    <mergeCell ref="A97:A100"/>
    <mergeCell ref="A94:A96"/>
    <mergeCell ref="A87:B88"/>
    <mergeCell ref="A118:B119"/>
    <mergeCell ref="A106:A107"/>
    <mergeCell ref="A111:A114"/>
    <mergeCell ref="A133:F133"/>
    <mergeCell ref="A127:A130"/>
    <mergeCell ref="A138:A140"/>
    <mergeCell ref="A435:B438"/>
    <mergeCell ref="A423:B426"/>
    <mergeCell ref="A431:B434"/>
    <mergeCell ref="A427:B430"/>
    <mergeCell ref="A411:B414"/>
    <mergeCell ref="A415:B418"/>
    <mergeCell ref="A419:B422"/>
    <mergeCell ref="A439:B442"/>
    <mergeCell ref="A443:B446"/>
    <mergeCell ref="A447:B450"/>
    <mergeCell ref="A174:F174"/>
    <mergeCell ref="B205:B206"/>
    <mergeCell ref="A205:A209"/>
    <mergeCell ref="A197:A199"/>
    <mergeCell ref="A245:A246"/>
    <mergeCell ref="A398:B398"/>
    <mergeCell ref="A194:A196"/>
    <mergeCell ref="A392:B393"/>
    <mergeCell ref="A396:B397"/>
    <mergeCell ref="A367:B369"/>
    <mergeCell ref="A338:A339"/>
    <mergeCell ref="A381:B382"/>
    <mergeCell ref="A370:F370"/>
    <mergeCell ref="B361:B362"/>
    <mergeCell ref="A360:A362"/>
    <mergeCell ref="A403:B406"/>
    <mergeCell ref="A317:A320"/>
    <mergeCell ref="B317:B318"/>
    <mergeCell ref="A311:A313"/>
    <mergeCell ref="A243:F243"/>
    <mergeCell ref="A247:A248"/>
    <mergeCell ref="B271:B273"/>
    <mergeCell ref="A271:A274"/>
    <mergeCell ref="A399:B402"/>
    <mergeCell ref="A308:B309"/>
    <mergeCell ref="B261:B263"/>
    <mergeCell ref="A261:A264"/>
    <mergeCell ref="B277:B279"/>
    <mergeCell ref="A341:A346"/>
    <mergeCell ref="A191:A192"/>
    <mergeCell ref="A407:B410"/>
    <mergeCell ref="A167:A170"/>
    <mergeCell ref="B167:B168"/>
    <mergeCell ref="B314:B316"/>
    <mergeCell ref="A226:B228"/>
    <mergeCell ref="A252:B253"/>
    <mergeCell ref="A285:F285"/>
    <mergeCell ref="A240:B242"/>
    <mergeCell ref="A296:F296"/>
    <mergeCell ref="A292:B295"/>
    <mergeCell ref="B198:B199"/>
    <mergeCell ref="A211:A212"/>
    <mergeCell ref="A277:A280"/>
    <mergeCell ref="A200:A201"/>
    <mergeCell ref="A328:A330"/>
    <mergeCell ref="A357:A358"/>
    <mergeCell ref="A218:F218"/>
    <mergeCell ref="A383:F383"/>
    <mergeCell ref="A394:F394"/>
    <mergeCell ref="A281:B284"/>
    <mergeCell ref="A5:F5"/>
    <mergeCell ref="B138:B139"/>
    <mergeCell ref="A16:A19"/>
    <mergeCell ref="A49:A54"/>
    <mergeCell ref="A38:A42"/>
    <mergeCell ref="B134:B135"/>
    <mergeCell ref="A89:F89"/>
    <mergeCell ref="A120:F120"/>
    <mergeCell ref="A55:A60"/>
    <mergeCell ref="A61:A67"/>
    <mergeCell ref="A115:A117"/>
    <mergeCell ref="A104:A105"/>
    <mergeCell ref="A108:A110"/>
    <mergeCell ref="A20:A25"/>
    <mergeCell ref="A26:A31"/>
    <mergeCell ref="A76:B77"/>
    <mergeCell ref="A101:A103"/>
    <mergeCell ref="A131:B132"/>
    <mergeCell ref="A78:F78"/>
    <mergeCell ref="A160:A163"/>
    <mergeCell ref="A68:A75"/>
  </mergeCells>
  <pageMargins left="0.78740157480314965" right="0.78740157480314965" top="1.1811023622047245" bottom="0.39370078740157483" header="0.31496062992125984" footer="0.31496062992125984"/>
  <pageSetup paperSize="9" scale="59" orientation="landscape" r:id="rId1"/>
  <headerFooter differentFirst="1"/>
  <rowBreaks count="3" manualBreakCount="3">
    <brk id="334" max="5" man="1"/>
    <brk id="384" max="16383" man="1"/>
    <brk id="3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BreakPreview" zoomScale="85" zoomScaleNormal="100" zoomScaleSheetLayoutView="85" workbookViewId="0">
      <selection activeCell="E171" sqref="E171"/>
    </sheetView>
  </sheetViews>
  <sheetFormatPr defaultColWidth="15.5703125" defaultRowHeight="15.75" x14ac:dyDescent="0.25"/>
  <cols>
    <col min="1" max="1" width="27.28515625" style="14" customWidth="1"/>
    <col min="2" max="2" width="24.5703125" style="2" customWidth="1"/>
    <col min="3" max="3" width="15.5703125" style="15" customWidth="1"/>
    <col min="4" max="4" width="14" style="15" customWidth="1"/>
    <col min="5" max="5" width="15.28515625" style="15" customWidth="1"/>
    <col min="6" max="6" width="44" style="23" customWidth="1"/>
    <col min="7" max="7" width="18.140625" style="14" customWidth="1"/>
    <col min="8" max="16384" width="15.5703125" style="2"/>
  </cols>
  <sheetData>
    <row r="1" spans="1:7" s="17" customFormat="1" ht="42" customHeight="1" x14ac:dyDescent="0.25">
      <c r="A1" s="162" t="s">
        <v>409</v>
      </c>
      <c r="B1" s="162"/>
      <c r="C1" s="162"/>
      <c r="D1" s="162"/>
      <c r="E1" s="162"/>
      <c r="F1" s="162"/>
      <c r="G1" s="61"/>
    </row>
    <row r="2" spans="1:7" ht="21" customHeight="1" x14ac:dyDescent="0.25">
      <c r="A2" s="3"/>
      <c r="B2" s="4"/>
      <c r="C2" s="5"/>
      <c r="D2" s="5"/>
      <c r="E2" s="5"/>
    </row>
    <row r="3" spans="1:7" ht="66" customHeight="1" x14ac:dyDescent="0.25">
      <c r="A3" s="22" t="s">
        <v>16</v>
      </c>
      <c r="B3" s="22" t="s">
        <v>17</v>
      </c>
      <c r="C3" s="1" t="s">
        <v>128</v>
      </c>
      <c r="D3" s="1" t="s">
        <v>18</v>
      </c>
      <c r="E3" s="1" t="s">
        <v>157</v>
      </c>
      <c r="F3" s="22" t="s">
        <v>129</v>
      </c>
    </row>
    <row r="4" spans="1:7" ht="21.75" customHeight="1" x14ac:dyDescent="0.25">
      <c r="A4" s="22">
        <v>1</v>
      </c>
      <c r="B4" s="22">
        <v>2</v>
      </c>
      <c r="C4" s="6">
        <v>3</v>
      </c>
      <c r="D4" s="6">
        <v>4</v>
      </c>
      <c r="E4" s="6">
        <v>5</v>
      </c>
      <c r="F4" s="22">
        <v>6</v>
      </c>
    </row>
    <row r="5" spans="1:7" ht="25.5" customHeight="1" x14ac:dyDescent="0.25">
      <c r="A5" s="132" t="s">
        <v>310</v>
      </c>
      <c r="B5" s="133"/>
      <c r="C5" s="133"/>
      <c r="D5" s="133"/>
      <c r="E5" s="133"/>
      <c r="F5" s="174"/>
      <c r="G5" s="2"/>
    </row>
    <row r="6" spans="1:7" ht="33.75" customHeight="1" x14ac:dyDescent="0.25">
      <c r="A6" s="124" t="s">
        <v>36</v>
      </c>
      <c r="B6" s="22" t="s">
        <v>201</v>
      </c>
      <c r="C6" s="1">
        <f>общие!D288</f>
        <v>240.3</v>
      </c>
      <c r="D6" s="1">
        <f>общие!E288</f>
        <v>240.3</v>
      </c>
      <c r="E6" s="1">
        <f>D6/C6*100</f>
        <v>100</v>
      </c>
      <c r="F6" s="163" t="s">
        <v>388</v>
      </c>
      <c r="G6" s="2"/>
    </row>
    <row r="7" spans="1:7" ht="36.75" customHeight="1" x14ac:dyDescent="0.25">
      <c r="A7" s="125"/>
      <c r="B7" s="22" t="s">
        <v>19</v>
      </c>
      <c r="C7" s="1">
        <f>общие!D289</f>
        <v>226.3</v>
      </c>
      <c r="D7" s="1">
        <f>общие!E289</f>
        <v>226.3</v>
      </c>
      <c r="E7" s="1">
        <f>D7/C7*100</f>
        <v>100</v>
      </c>
      <c r="F7" s="166"/>
      <c r="G7" s="2"/>
    </row>
    <row r="8" spans="1:7" ht="30" customHeight="1" x14ac:dyDescent="0.25">
      <c r="A8" s="126"/>
      <c r="B8" s="60" t="s">
        <v>20</v>
      </c>
      <c r="C8" s="1">
        <f>общие!D290</f>
        <v>448.2</v>
      </c>
      <c r="D8" s="1">
        <f>общие!E290</f>
        <v>448.2</v>
      </c>
      <c r="E8" s="62">
        <f>D8/C8*100</f>
        <v>100</v>
      </c>
      <c r="F8" s="164"/>
      <c r="G8" s="2"/>
    </row>
    <row r="9" spans="1:7" ht="21.75" customHeight="1" x14ac:dyDescent="0.25">
      <c r="A9" s="165" t="s">
        <v>158</v>
      </c>
      <c r="B9" s="55" t="s">
        <v>116</v>
      </c>
      <c r="C9" s="8">
        <f>C6+C7+C8</f>
        <v>914.8</v>
      </c>
      <c r="D9" s="8">
        <f>D6+D7+D8</f>
        <v>914.8</v>
      </c>
      <c r="E9" s="8">
        <f t="shared" ref="E9:E11" si="0">D9/C9*100</f>
        <v>100</v>
      </c>
      <c r="F9" s="175"/>
      <c r="G9" s="15"/>
    </row>
    <row r="10" spans="1:7" ht="21.75" customHeight="1" x14ac:dyDescent="0.25">
      <c r="A10" s="165"/>
      <c r="B10" s="55" t="s">
        <v>201</v>
      </c>
      <c r="C10" s="8">
        <f t="shared" ref="C10:D12" si="1">C6</f>
        <v>240.3</v>
      </c>
      <c r="D10" s="8">
        <f t="shared" si="1"/>
        <v>240.3</v>
      </c>
      <c r="E10" s="8">
        <f t="shared" si="0"/>
        <v>100</v>
      </c>
      <c r="F10" s="176"/>
      <c r="G10" s="15"/>
    </row>
    <row r="11" spans="1:7" ht="18.75" customHeight="1" x14ac:dyDescent="0.25">
      <c r="A11" s="165"/>
      <c r="B11" s="55" t="s">
        <v>19</v>
      </c>
      <c r="C11" s="8">
        <f t="shared" si="1"/>
        <v>226.3</v>
      </c>
      <c r="D11" s="8">
        <f t="shared" si="1"/>
        <v>226.3</v>
      </c>
      <c r="E11" s="8">
        <f t="shared" si="0"/>
        <v>100</v>
      </c>
      <c r="F11" s="176"/>
      <c r="G11" s="15"/>
    </row>
    <row r="12" spans="1:7" ht="21" customHeight="1" x14ac:dyDescent="0.25">
      <c r="A12" s="165"/>
      <c r="B12" s="55" t="s">
        <v>20</v>
      </c>
      <c r="C12" s="8">
        <f t="shared" si="1"/>
        <v>448.2</v>
      </c>
      <c r="D12" s="8">
        <f t="shared" si="1"/>
        <v>448.2</v>
      </c>
      <c r="E12" s="8">
        <f t="shared" ref="E12" si="2">D12/C12*100</f>
        <v>100</v>
      </c>
      <c r="F12" s="177"/>
      <c r="G12" s="2"/>
    </row>
    <row r="13" spans="1:7" ht="34.5" customHeight="1" x14ac:dyDescent="0.25">
      <c r="A13" s="132" t="s">
        <v>311</v>
      </c>
      <c r="B13" s="133"/>
      <c r="C13" s="133"/>
      <c r="D13" s="133"/>
      <c r="E13" s="133"/>
      <c r="F13" s="174"/>
      <c r="G13" s="2"/>
    </row>
    <row r="14" spans="1:7" ht="80.25" customHeight="1" x14ac:dyDescent="0.25">
      <c r="A14" s="124" t="s">
        <v>34</v>
      </c>
      <c r="B14" s="22" t="s">
        <v>19</v>
      </c>
      <c r="C14" s="1">
        <f>общие!D205</f>
        <v>11473.7</v>
      </c>
      <c r="D14" s="1">
        <f>общие!E205</f>
        <v>0</v>
      </c>
      <c r="E14" s="1">
        <f t="shared" ref="E14" si="3">D14/C14*100</f>
        <v>0</v>
      </c>
      <c r="F14" s="172" t="s">
        <v>387</v>
      </c>
      <c r="G14" s="87"/>
    </row>
    <row r="15" spans="1:7" ht="303.75" customHeight="1" x14ac:dyDescent="0.25">
      <c r="A15" s="125"/>
      <c r="B15" s="22" t="s">
        <v>20</v>
      </c>
      <c r="C15" s="1">
        <f>общие!D206</f>
        <v>863.7</v>
      </c>
      <c r="D15" s="1">
        <f>общие!E206</f>
        <v>0</v>
      </c>
      <c r="E15" s="1">
        <f>D15/C15*100</f>
        <v>0</v>
      </c>
      <c r="F15" s="173"/>
      <c r="G15" s="87"/>
    </row>
    <row r="16" spans="1:7" ht="20.25" customHeight="1" x14ac:dyDescent="0.25">
      <c r="A16" s="165" t="s">
        <v>89</v>
      </c>
      <c r="B16" s="55" t="s">
        <v>116</v>
      </c>
      <c r="C16" s="8">
        <f>C14+C15</f>
        <v>12337.400000000001</v>
      </c>
      <c r="D16" s="8">
        <f>D14+D15</f>
        <v>0</v>
      </c>
      <c r="E16" s="8">
        <f>D16/C16*100</f>
        <v>0</v>
      </c>
      <c r="F16" s="163"/>
      <c r="G16" s="2"/>
    </row>
    <row r="17" spans="1:7" ht="20.25" customHeight="1" x14ac:dyDescent="0.25">
      <c r="A17" s="165"/>
      <c r="B17" s="55" t="s">
        <v>201</v>
      </c>
      <c r="C17" s="8">
        <v>0</v>
      </c>
      <c r="D17" s="8">
        <v>0</v>
      </c>
      <c r="E17" s="8">
        <v>0</v>
      </c>
      <c r="F17" s="166"/>
      <c r="G17" s="2"/>
    </row>
    <row r="18" spans="1:7" ht="20.25" customHeight="1" x14ac:dyDescent="0.25">
      <c r="A18" s="165"/>
      <c r="B18" s="55" t="s">
        <v>19</v>
      </c>
      <c r="C18" s="8">
        <f>C14</f>
        <v>11473.7</v>
      </c>
      <c r="D18" s="8">
        <f>D14</f>
        <v>0</v>
      </c>
      <c r="E18" s="8">
        <f>D18/C18*100</f>
        <v>0</v>
      </c>
      <c r="F18" s="166"/>
      <c r="G18" s="2"/>
    </row>
    <row r="19" spans="1:7" ht="20.25" customHeight="1" x14ac:dyDescent="0.25">
      <c r="A19" s="165"/>
      <c r="B19" s="55" t="s">
        <v>20</v>
      </c>
      <c r="C19" s="8">
        <f>C15</f>
        <v>863.7</v>
      </c>
      <c r="D19" s="8">
        <f>D15</f>
        <v>0</v>
      </c>
      <c r="E19" s="8">
        <f t="shared" ref="E19" si="4">D19/C19*100</f>
        <v>0</v>
      </c>
      <c r="F19" s="164"/>
      <c r="G19" s="2"/>
    </row>
    <row r="20" spans="1:7" ht="27" customHeight="1" x14ac:dyDescent="0.25">
      <c r="A20" s="132" t="s">
        <v>312</v>
      </c>
      <c r="B20" s="133"/>
      <c r="C20" s="133"/>
      <c r="D20" s="133"/>
      <c r="E20" s="133"/>
      <c r="F20" s="174"/>
      <c r="G20" s="2"/>
    </row>
    <row r="21" spans="1:7" ht="60.75" customHeight="1" x14ac:dyDescent="0.25">
      <c r="A21" s="167" t="s">
        <v>28</v>
      </c>
      <c r="B21" s="22" t="s">
        <v>19</v>
      </c>
      <c r="C21" s="1">
        <f>общие!D317</f>
        <v>2160</v>
      </c>
      <c r="D21" s="1">
        <f>общие!E317</f>
        <v>0</v>
      </c>
      <c r="E21" s="1">
        <f t="shared" ref="E21:E28" si="5">D21/C21*100</f>
        <v>0</v>
      </c>
      <c r="F21" s="163" t="s">
        <v>384</v>
      </c>
      <c r="G21" s="87"/>
    </row>
    <row r="22" spans="1:7" ht="284.25" customHeight="1" x14ac:dyDescent="0.25">
      <c r="A22" s="167"/>
      <c r="B22" s="22" t="s">
        <v>20</v>
      </c>
      <c r="C22" s="1">
        <f>общие!D318</f>
        <v>162.6</v>
      </c>
      <c r="D22" s="1">
        <f>общие!E318</f>
        <v>0</v>
      </c>
      <c r="E22" s="1">
        <f t="shared" si="5"/>
        <v>0</v>
      </c>
      <c r="F22" s="164"/>
      <c r="G22" s="87"/>
    </row>
    <row r="23" spans="1:7" ht="18" customHeight="1" x14ac:dyDescent="0.25">
      <c r="A23" s="124" t="s">
        <v>32</v>
      </c>
      <c r="B23" s="22" t="s">
        <v>201</v>
      </c>
      <c r="C23" s="1">
        <f>общие!D321</f>
        <v>12.4</v>
      </c>
      <c r="D23" s="1">
        <f>общие!E321</f>
        <v>0</v>
      </c>
      <c r="E23" s="1">
        <f t="shared" ref="E23:E25" si="6">D23/C23*100</f>
        <v>0</v>
      </c>
      <c r="F23" s="163" t="s">
        <v>386</v>
      </c>
      <c r="G23" s="87"/>
    </row>
    <row r="24" spans="1:7" ht="17.25" customHeight="1" x14ac:dyDescent="0.25">
      <c r="A24" s="125"/>
      <c r="B24" s="22" t="s">
        <v>19</v>
      </c>
      <c r="C24" s="1">
        <f>общие!D322</f>
        <v>3.9</v>
      </c>
      <c r="D24" s="1">
        <f>общие!E322</f>
        <v>0</v>
      </c>
      <c r="E24" s="1">
        <f t="shared" si="6"/>
        <v>0</v>
      </c>
      <c r="F24" s="166"/>
      <c r="G24" s="87"/>
    </row>
    <row r="25" spans="1:7" ht="45" customHeight="1" x14ac:dyDescent="0.25">
      <c r="A25" s="126"/>
      <c r="B25" s="22" t="s">
        <v>20</v>
      </c>
      <c r="C25" s="1">
        <f>общие!D323</f>
        <v>1.8</v>
      </c>
      <c r="D25" s="1">
        <f>общие!E323</f>
        <v>0</v>
      </c>
      <c r="E25" s="1">
        <f t="shared" si="6"/>
        <v>0</v>
      </c>
      <c r="F25" s="164"/>
      <c r="G25" s="87"/>
    </row>
    <row r="26" spans="1:7" ht="17.25" customHeight="1" x14ac:dyDescent="0.25">
      <c r="A26" s="124" t="s">
        <v>37</v>
      </c>
      <c r="B26" s="22" t="s">
        <v>201</v>
      </c>
      <c r="C26" s="1">
        <f>общие!D343</f>
        <v>932.9</v>
      </c>
      <c r="D26" s="1">
        <f>общие!E343</f>
        <v>932.9</v>
      </c>
      <c r="E26" s="1">
        <f t="shared" si="5"/>
        <v>100</v>
      </c>
      <c r="F26" s="163" t="s">
        <v>385</v>
      </c>
      <c r="G26" s="87"/>
    </row>
    <row r="27" spans="1:7" ht="15" customHeight="1" x14ac:dyDescent="0.25">
      <c r="A27" s="125"/>
      <c r="B27" s="22" t="s">
        <v>19</v>
      </c>
      <c r="C27" s="1">
        <f>общие!D344</f>
        <v>294.60000000000002</v>
      </c>
      <c r="D27" s="1">
        <f>общие!E344</f>
        <v>294.60000000000002</v>
      </c>
      <c r="E27" s="1">
        <f t="shared" si="5"/>
        <v>100</v>
      </c>
      <c r="F27" s="166"/>
      <c r="G27" s="87"/>
    </row>
    <row r="28" spans="1:7" ht="17.25" customHeight="1" x14ac:dyDescent="0.25">
      <c r="A28" s="126"/>
      <c r="B28" s="22" t="s">
        <v>20</v>
      </c>
      <c r="C28" s="1">
        <f>общие!D345</f>
        <v>228.1</v>
      </c>
      <c r="D28" s="1">
        <f>общие!E345</f>
        <v>228.1</v>
      </c>
      <c r="E28" s="1">
        <f t="shared" si="5"/>
        <v>100</v>
      </c>
      <c r="F28" s="164"/>
      <c r="G28" s="87"/>
    </row>
    <row r="29" spans="1:7" ht="18.75" customHeight="1" x14ac:dyDescent="0.25">
      <c r="A29" s="165" t="s">
        <v>89</v>
      </c>
      <c r="B29" s="55" t="s">
        <v>116</v>
      </c>
      <c r="C29" s="8">
        <f>C21+C22+C26+C27+C28+C23+C24+C25</f>
        <v>3796.3</v>
      </c>
      <c r="D29" s="8">
        <f>D21+D22+D26+D27+D28+D23+D24+D25</f>
        <v>1455.6</v>
      </c>
      <c r="E29" s="8">
        <f>D29/C29*100</f>
        <v>38.342596738930006</v>
      </c>
      <c r="F29" s="163"/>
      <c r="G29" s="87"/>
    </row>
    <row r="30" spans="1:7" ht="20.25" customHeight="1" x14ac:dyDescent="0.25">
      <c r="A30" s="165"/>
      <c r="B30" s="55" t="s">
        <v>201</v>
      </c>
      <c r="C30" s="8">
        <f>C26+C23</f>
        <v>945.3</v>
      </c>
      <c r="D30" s="8">
        <f>D26+D23</f>
        <v>932.9</v>
      </c>
      <c r="E30" s="8">
        <v>0</v>
      </c>
      <c r="F30" s="166"/>
      <c r="G30" s="87"/>
    </row>
    <row r="31" spans="1:7" ht="17.25" customHeight="1" x14ac:dyDescent="0.25">
      <c r="A31" s="165"/>
      <c r="B31" s="55" t="s">
        <v>19</v>
      </c>
      <c r="C31" s="8">
        <f>C21+C27+C24</f>
        <v>2458.5</v>
      </c>
      <c r="D31" s="8">
        <f>D21+D27+D24</f>
        <v>294.60000000000002</v>
      </c>
      <c r="E31" s="8">
        <f>D31/C31*100</f>
        <v>11.982916412446615</v>
      </c>
      <c r="F31" s="166"/>
      <c r="G31" s="87"/>
    </row>
    <row r="32" spans="1:7" ht="21.75" customHeight="1" x14ac:dyDescent="0.25">
      <c r="A32" s="165"/>
      <c r="B32" s="55" t="s">
        <v>20</v>
      </c>
      <c r="C32" s="8">
        <f>C22+C28+C25</f>
        <v>392.5</v>
      </c>
      <c r="D32" s="8">
        <f>D22+D28+D25</f>
        <v>228.1</v>
      </c>
      <c r="E32" s="8">
        <f t="shared" ref="E32" si="7">D32/C32*100</f>
        <v>58.114649681528661</v>
      </c>
      <c r="F32" s="164"/>
      <c r="G32" s="87"/>
    </row>
    <row r="33" spans="1:7" ht="27" customHeight="1" x14ac:dyDescent="0.25">
      <c r="A33" s="132" t="s">
        <v>315</v>
      </c>
      <c r="B33" s="133"/>
      <c r="C33" s="133"/>
      <c r="D33" s="133"/>
      <c r="E33" s="133"/>
      <c r="F33" s="174"/>
      <c r="G33" s="2"/>
    </row>
    <row r="34" spans="1:7" ht="32.25" customHeight="1" x14ac:dyDescent="0.25">
      <c r="A34" s="167" t="s">
        <v>26</v>
      </c>
      <c r="B34" s="22" t="s">
        <v>19</v>
      </c>
      <c r="C34" s="1">
        <f>общие!D134</f>
        <v>4505.1000000000004</v>
      </c>
      <c r="D34" s="1">
        <f>общие!E134</f>
        <v>0</v>
      </c>
      <c r="E34" s="1">
        <f t="shared" ref="E34:E51" si="8">D34/C34*100</f>
        <v>0</v>
      </c>
      <c r="F34" s="168" t="s">
        <v>394</v>
      </c>
      <c r="G34" s="87"/>
    </row>
    <row r="35" spans="1:7" ht="365.25" customHeight="1" x14ac:dyDescent="0.25">
      <c r="A35" s="167"/>
      <c r="B35" s="22" t="s">
        <v>20</v>
      </c>
      <c r="C35" s="1">
        <f>общие!D135</f>
        <v>139.4</v>
      </c>
      <c r="D35" s="1">
        <f>общие!E135</f>
        <v>0</v>
      </c>
      <c r="E35" s="1">
        <v>0</v>
      </c>
      <c r="F35" s="168"/>
      <c r="G35" s="87"/>
    </row>
    <row r="36" spans="1:7" ht="36.75" customHeight="1" x14ac:dyDescent="0.25">
      <c r="A36" s="124" t="str">
        <f>общие!A138</f>
        <v>Голубицкое</v>
      </c>
      <c r="B36" s="22" t="s">
        <v>19</v>
      </c>
      <c r="C36" s="1">
        <f>общие!D138</f>
        <v>10859.8</v>
      </c>
      <c r="D36" s="1">
        <f>общие!E138</f>
        <v>0</v>
      </c>
      <c r="E36" s="1">
        <f t="shared" si="8"/>
        <v>0</v>
      </c>
      <c r="F36" s="163" t="s">
        <v>395</v>
      </c>
      <c r="G36" s="87"/>
    </row>
    <row r="37" spans="1:7" ht="208.5" customHeight="1" x14ac:dyDescent="0.25">
      <c r="A37" s="126"/>
      <c r="B37" s="22" t="s">
        <v>20</v>
      </c>
      <c r="C37" s="1">
        <f>общие!D139</f>
        <v>452.5</v>
      </c>
      <c r="D37" s="1">
        <f>общие!E139</f>
        <v>0</v>
      </c>
      <c r="E37" s="1">
        <f t="shared" si="8"/>
        <v>0</v>
      </c>
      <c r="F37" s="164"/>
      <c r="G37" s="87"/>
    </row>
    <row r="38" spans="1:7" ht="33.75" customHeight="1" x14ac:dyDescent="0.25">
      <c r="A38" s="124" t="s">
        <v>340</v>
      </c>
      <c r="B38" s="22" t="s">
        <v>19</v>
      </c>
      <c r="C38" s="1">
        <f>общие!D141</f>
        <v>7983.8</v>
      </c>
      <c r="D38" s="1">
        <f>общие!E141</f>
        <v>6945.9</v>
      </c>
      <c r="E38" s="1">
        <f t="shared" si="8"/>
        <v>86.999924847816828</v>
      </c>
      <c r="F38" s="163" t="s">
        <v>396</v>
      </c>
      <c r="G38" s="87"/>
    </row>
    <row r="39" spans="1:7" ht="409.5" customHeight="1" x14ac:dyDescent="0.25">
      <c r="A39" s="126"/>
      <c r="B39" s="22" t="s">
        <v>20</v>
      </c>
      <c r="C39" s="1">
        <f>общие!D142</f>
        <v>420.1</v>
      </c>
      <c r="D39" s="1">
        <f>общие!E142</f>
        <v>365.5</v>
      </c>
      <c r="E39" s="1">
        <f t="shared" si="8"/>
        <v>87.003094501309207</v>
      </c>
      <c r="F39" s="164"/>
      <c r="G39" s="87"/>
    </row>
    <row r="40" spans="1:7" ht="31.5" customHeight="1" x14ac:dyDescent="0.25">
      <c r="A40" s="124" t="s">
        <v>29</v>
      </c>
      <c r="B40" s="22" t="s">
        <v>19</v>
      </c>
      <c r="C40" s="1">
        <f>общие!D145</f>
        <v>3570.1</v>
      </c>
      <c r="D40" s="1">
        <f>общие!E145</f>
        <v>2825.4</v>
      </c>
      <c r="E40" s="1">
        <f t="shared" ref="E40:E41" si="9">D40/C40*100</f>
        <v>79.140640318198379</v>
      </c>
      <c r="F40" s="163" t="s">
        <v>397</v>
      </c>
      <c r="G40" s="87"/>
    </row>
    <row r="41" spans="1:7" ht="319.5" customHeight="1" x14ac:dyDescent="0.25">
      <c r="A41" s="126"/>
      <c r="B41" s="22" t="s">
        <v>20</v>
      </c>
      <c r="C41" s="1">
        <f>общие!D146</f>
        <v>187.9</v>
      </c>
      <c r="D41" s="1">
        <f>общие!E146</f>
        <v>148.69999999999999</v>
      </c>
      <c r="E41" s="1">
        <f t="shared" si="9"/>
        <v>79.137839276210741</v>
      </c>
      <c r="F41" s="164"/>
      <c r="G41" s="87"/>
    </row>
    <row r="42" spans="1:7" ht="53.25" customHeight="1" x14ac:dyDescent="0.25">
      <c r="A42" s="124" t="s">
        <v>30</v>
      </c>
      <c r="B42" s="22" t="s">
        <v>19</v>
      </c>
      <c r="C42" s="1">
        <f>общие!D148</f>
        <v>3976.9</v>
      </c>
      <c r="D42" s="1">
        <f>общие!E148</f>
        <v>2783.8</v>
      </c>
      <c r="E42" s="1">
        <f t="shared" si="8"/>
        <v>69.999245643591749</v>
      </c>
      <c r="F42" s="163" t="s">
        <v>398</v>
      </c>
      <c r="G42" s="87"/>
    </row>
    <row r="43" spans="1:7" ht="409.5" customHeight="1" x14ac:dyDescent="0.25">
      <c r="A43" s="126"/>
      <c r="B43" s="22" t="s">
        <v>20</v>
      </c>
      <c r="C43" s="1">
        <f>общие!D149</f>
        <v>209.3</v>
      </c>
      <c r="D43" s="1">
        <f>общие!E149</f>
        <v>175.8</v>
      </c>
      <c r="E43" s="1">
        <f t="shared" si="8"/>
        <v>83.994266602962256</v>
      </c>
      <c r="F43" s="164"/>
      <c r="G43" s="87"/>
    </row>
    <row r="44" spans="1:7" ht="31.5" customHeight="1" x14ac:dyDescent="0.25">
      <c r="A44" s="124" t="s">
        <v>31</v>
      </c>
      <c r="B44" s="22" t="s">
        <v>19</v>
      </c>
      <c r="C44" s="1">
        <f>общие!D152</f>
        <v>6658</v>
      </c>
      <c r="D44" s="1">
        <f>общие!E152</f>
        <v>4605.7</v>
      </c>
      <c r="E44" s="1">
        <f t="shared" ref="E44:E45" si="10">D44/C44*100</f>
        <v>69.175428056473407</v>
      </c>
      <c r="F44" s="163" t="s">
        <v>399</v>
      </c>
      <c r="G44" s="87"/>
    </row>
    <row r="45" spans="1:7" ht="163.5" customHeight="1" x14ac:dyDescent="0.25">
      <c r="A45" s="126"/>
      <c r="B45" s="22" t="s">
        <v>20</v>
      </c>
      <c r="C45" s="1">
        <f>общие!D153</f>
        <v>425</v>
      </c>
      <c r="D45" s="1">
        <f>общие!E153</f>
        <v>293.89999999999998</v>
      </c>
      <c r="E45" s="1">
        <f t="shared" si="10"/>
        <v>69.152941176470577</v>
      </c>
      <c r="F45" s="164"/>
      <c r="G45" s="87"/>
    </row>
    <row r="46" spans="1:7" ht="33.75" customHeight="1" x14ac:dyDescent="0.25">
      <c r="A46" s="124" t="s">
        <v>335</v>
      </c>
      <c r="B46" s="22" t="s">
        <v>19</v>
      </c>
      <c r="C46" s="1">
        <f>общие!D156</f>
        <v>5599.3</v>
      </c>
      <c r="D46" s="1">
        <f>общие!E156</f>
        <v>4193.8999999999996</v>
      </c>
      <c r="E46" s="1">
        <f t="shared" si="8"/>
        <v>74.900433982819266</v>
      </c>
      <c r="F46" s="195" t="s">
        <v>400</v>
      </c>
      <c r="G46" s="87"/>
    </row>
    <row r="47" spans="1:7" ht="204.75" customHeight="1" x14ac:dyDescent="0.25">
      <c r="A47" s="126"/>
      <c r="B47" s="22" t="s">
        <v>20</v>
      </c>
      <c r="C47" s="1">
        <f>общие!D157</f>
        <v>421.4</v>
      </c>
      <c r="D47" s="1">
        <f>общие!E157</f>
        <v>315.60000000000002</v>
      </c>
      <c r="E47" s="1">
        <f t="shared" si="8"/>
        <v>74.893213099193176</v>
      </c>
      <c r="F47" s="164"/>
      <c r="G47" s="87"/>
    </row>
    <row r="48" spans="1:7" ht="33.75" customHeight="1" x14ac:dyDescent="0.25">
      <c r="A48" s="124" t="s">
        <v>34</v>
      </c>
      <c r="B48" s="22" t="s">
        <v>19</v>
      </c>
      <c r="C48" s="1">
        <f>общие!D160</f>
        <v>2670.6</v>
      </c>
      <c r="D48" s="1">
        <f>общие!E160</f>
        <v>1869.4</v>
      </c>
      <c r="E48" s="1">
        <f t="shared" si="8"/>
        <v>69.999251104620683</v>
      </c>
      <c r="F48" s="195" t="s">
        <v>401</v>
      </c>
      <c r="G48" s="87"/>
    </row>
    <row r="49" spans="1:7" ht="133.5" customHeight="1" x14ac:dyDescent="0.25">
      <c r="A49" s="126"/>
      <c r="B49" s="22" t="s">
        <v>20</v>
      </c>
      <c r="C49" s="1">
        <f>общие!D161</f>
        <v>201</v>
      </c>
      <c r="D49" s="1">
        <f>общие!E161</f>
        <v>140.69999999999999</v>
      </c>
      <c r="E49" s="1">
        <f t="shared" si="8"/>
        <v>70</v>
      </c>
      <c r="F49" s="164"/>
      <c r="G49" s="87"/>
    </row>
    <row r="50" spans="1:7" ht="33" customHeight="1" x14ac:dyDescent="0.25">
      <c r="A50" s="124" t="s">
        <v>37</v>
      </c>
      <c r="B50" s="22" t="s">
        <v>19</v>
      </c>
      <c r="C50" s="1">
        <f>общие!D167</f>
        <v>6996.3</v>
      </c>
      <c r="D50" s="1">
        <f>общие!E167</f>
        <v>4749.8</v>
      </c>
      <c r="E50" s="1">
        <f t="shared" si="8"/>
        <v>67.890170518702746</v>
      </c>
      <c r="F50" s="163" t="s">
        <v>402</v>
      </c>
      <c r="G50" s="87"/>
    </row>
    <row r="51" spans="1:7" ht="263.25" customHeight="1" x14ac:dyDescent="0.25">
      <c r="A51" s="126"/>
      <c r="B51" s="22" t="s">
        <v>20</v>
      </c>
      <c r="C51" s="1">
        <f>общие!D168</f>
        <v>526.5</v>
      </c>
      <c r="D51" s="1">
        <f>общие!E168</f>
        <v>357.4</v>
      </c>
      <c r="E51" s="1">
        <f t="shared" si="8"/>
        <v>67.882241215574552</v>
      </c>
      <c r="F51" s="164"/>
      <c r="G51" s="87"/>
    </row>
    <row r="52" spans="1:7" ht="18.75" customHeight="1" x14ac:dyDescent="0.25">
      <c r="A52" s="165" t="s">
        <v>89</v>
      </c>
      <c r="B52" s="55" t="s">
        <v>116</v>
      </c>
      <c r="C52" s="8">
        <f>C34+C35+C36+C37+C48+C49+C50+C51+C46+C47+C38+C39+C44+C45+C40+C41+C42+C43</f>
        <v>55803</v>
      </c>
      <c r="D52" s="8">
        <f>D34+D35+D36+D37+D48+D49+D50+D51+D46+D47</f>
        <v>11626.800000000001</v>
      </c>
      <c r="E52" s="8">
        <f>D52/C52*100</f>
        <v>20.835438954894901</v>
      </c>
      <c r="F52" s="163"/>
      <c r="G52" s="87"/>
    </row>
    <row r="53" spans="1:7" ht="20.25" customHeight="1" x14ac:dyDescent="0.25">
      <c r="A53" s="165"/>
      <c r="B53" s="55" t="s">
        <v>201</v>
      </c>
      <c r="C53" s="8">
        <v>0</v>
      </c>
      <c r="D53" s="8">
        <v>0</v>
      </c>
      <c r="E53" s="8">
        <v>0</v>
      </c>
      <c r="F53" s="166"/>
      <c r="G53" s="87"/>
    </row>
    <row r="54" spans="1:7" ht="17.25" customHeight="1" x14ac:dyDescent="0.25">
      <c r="A54" s="165"/>
      <c r="B54" s="55" t="s">
        <v>19</v>
      </c>
      <c r="C54" s="8">
        <f>C34+C36+C48+C50+C46+C38+C44+C40+C42</f>
        <v>52819.9</v>
      </c>
      <c r="D54" s="8">
        <f>D34+D36+D48+D50+D46</f>
        <v>10813.1</v>
      </c>
      <c r="E54" s="8">
        <f>D54/C54*100</f>
        <v>20.471640423401031</v>
      </c>
      <c r="F54" s="166"/>
      <c r="G54" s="87"/>
    </row>
    <row r="55" spans="1:7" ht="21.75" customHeight="1" x14ac:dyDescent="0.25">
      <c r="A55" s="165"/>
      <c r="B55" s="55" t="s">
        <v>20</v>
      </c>
      <c r="C55" s="8">
        <f>C35+C37+C49+C51+C47+C39+C45+C41+C43</f>
        <v>2983.1000000000004</v>
      </c>
      <c r="D55" s="8">
        <f>D35+D37+D49+D51+D47</f>
        <v>813.7</v>
      </c>
      <c r="E55" s="8">
        <f t="shared" ref="E55" si="11">D55/C55*100</f>
        <v>27.27699373135329</v>
      </c>
      <c r="F55" s="164"/>
      <c r="G55" s="87"/>
    </row>
    <row r="56" spans="1:7" ht="18" customHeight="1" x14ac:dyDescent="0.25">
      <c r="A56" s="132" t="s">
        <v>323</v>
      </c>
      <c r="B56" s="133"/>
      <c r="C56" s="133"/>
      <c r="D56" s="133"/>
      <c r="E56" s="133"/>
      <c r="F56" s="174"/>
      <c r="G56" s="87"/>
    </row>
    <row r="57" spans="1:7" s="78" customFormat="1" ht="18" customHeight="1" x14ac:dyDescent="0.25">
      <c r="A57" s="169" t="s">
        <v>340</v>
      </c>
      <c r="B57" s="22" t="s">
        <v>201</v>
      </c>
      <c r="C57" s="1">
        <f>общие!D257</f>
        <v>16536.900000000001</v>
      </c>
      <c r="D57" s="1">
        <f>общие!E257</f>
        <v>4157.1000000000004</v>
      </c>
      <c r="E57" s="1">
        <f t="shared" ref="E57:E62" si="12">D57/C57*100</f>
        <v>25.138327014132035</v>
      </c>
      <c r="F57" s="168" t="s">
        <v>389</v>
      </c>
    </row>
    <row r="58" spans="1:7" s="78" customFormat="1" ht="18" customHeight="1" x14ac:dyDescent="0.25">
      <c r="A58" s="170"/>
      <c r="B58" s="22" t="s">
        <v>19</v>
      </c>
      <c r="C58" s="1">
        <f>общие!D258</f>
        <v>689</v>
      </c>
      <c r="D58" s="1">
        <f>общие!E258</f>
        <v>173.2</v>
      </c>
      <c r="E58" s="1">
        <f t="shared" si="12"/>
        <v>25.137880986937589</v>
      </c>
      <c r="F58" s="168"/>
    </row>
    <row r="59" spans="1:7" s="78" customFormat="1" ht="141.75" customHeight="1" x14ac:dyDescent="0.25">
      <c r="A59" s="171"/>
      <c r="B59" s="22" t="s">
        <v>20</v>
      </c>
      <c r="C59" s="1">
        <f>общие!D259</f>
        <v>1913.9</v>
      </c>
      <c r="D59" s="1">
        <f>общие!E259</f>
        <v>481.1</v>
      </c>
      <c r="E59" s="1">
        <f t="shared" si="12"/>
        <v>25.137154501280108</v>
      </c>
      <c r="F59" s="168"/>
    </row>
    <row r="60" spans="1:7" s="78" customFormat="1" ht="26.25" customHeight="1" x14ac:dyDescent="0.25">
      <c r="A60" s="167" t="s">
        <v>29</v>
      </c>
      <c r="B60" s="22" t="s">
        <v>201</v>
      </c>
      <c r="C60" s="1">
        <f>общие!D261</f>
        <v>18317.599999999999</v>
      </c>
      <c r="D60" s="1">
        <f>общие!E261</f>
        <v>7620.2</v>
      </c>
      <c r="E60" s="1">
        <f t="shared" si="12"/>
        <v>41.600428003668604</v>
      </c>
      <c r="F60" s="168" t="s">
        <v>390</v>
      </c>
    </row>
    <row r="61" spans="1:7" s="78" customFormat="1" ht="22.5" customHeight="1" x14ac:dyDescent="0.25">
      <c r="A61" s="167"/>
      <c r="B61" s="22" t="s">
        <v>19</v>
      </c>
      <c r="C61" s="1">
        <f>общие!D262</f>
        <v>763.2</v>
      </c>
      <c r="D61" s="1">
        <f>общие!E262</f>
        <v>317.5</v>
      </c>
      <c r="E61" s="1">
        <f t="shared" si="12"/>
        <v>41.601153039832283</v>
      </c>
      <c r="F61" s="168"/>
    </row>
    <row r="62" spans="1:7" s="78" customFormat="1" ht="409.5" customHeight="1" x14ac:dyDescent="0.25">
      <c r="A62" s="167"/>
      <c r="B62" s="22" t="s">
        <v>20</v>
      </c>
      <c r="C62" s="1">
        <f>общие!D263</f>
        <v>2358.3000000000002</v>
      </c>
      <c r="D62" s="1">
        <f>общие!E263</f>
        <v>981.1</v>
      </c>
      <c r="E62" s="1">
        <f t="shared" si="12"/>
        <v>41.602001441716489</v>
      </c>
      <c r="F62" s="168"/>
    </row>
    <row r="63" spans="1:7" s="78" customFormat="1" ht="18" customHeight="1" x14ac:dyDescent="0.25">
      <c r="A63" s="167" t="s">
        <v>33</v>
      </c>
      <c r="B63" s="22" t="s">
        <v>201</v>
      </c>
      <c r="C63" s="1">
        <f>общие!D267</f>
        <v>6173.8</v>
      </c>
      <c r="D63" s="1">
        <f>общие!E267</f>
        <v>1871.5</v>
      </c>
      <c r="E63" s="1">
        <f t="shared" ref="E63:E65" si="13">D63/C63*100</f>
        <v>30.313583206453075</v>
      </c>
      <c r="F63" s="168" t="s">
        <v>391</v>
      </c>
    </row>
    <row r="64" spans="1:7" s="78" customFormat="1" ht="18" customHeight="1" x14ac:dyDescent="0.25">
      <c r="A64" s="167"/>
      <c r="B64" s="22" t="s">
        <v>19</v>
      </c>
      <c r="C64" s="1">
        <f>общие!D268</f>
        <v>257.2</v>
      </c>
      <c r="D64" s="1">
        <f>общие!E268</f>
        <v>78</v>
      </c>
      <c r="E64" s="1">
        <f t="shared" si="13"/>
        <v>30.326594090202182</v>
      </c>
      <c r="F64" s="168"/>
    </row>
    <row r="65" spans="1:7" s="78" customFormat="1" ht="141.75" customHeight="1" x14ac:dyDescent="0.25">
      <c r="A65" s="167"/>
      <c r="B65" s="22" t="s">
        <v>20</v>
      </c>
      <c r="C65" s="1">
        <f>общие!D269</f>
        <v>1046.9000000000001</v>
      </c>
      <c r="D65" s="1">
        <f>общие!E269</f>
        <v>317.39999999999998</v>
      </c>
      <c r="E65" s="1">
        <f t="shared" si="13"/>
        <v>30.318081956251785</v>
      </c>
      <c r="F65" s="168"/>
    </row>
    <row r="66" spans="1:7" ht="22.5" customHeight="1" x14ac:dyDescent="0.25">
      <c r="A66" s="167" t="s">
        <v>34</v>
      </c>
      <c r="B66" s="22" t="s">
        <v>201</v>
      </c>
      <c r="C66" s="1">
        <f>общие!D271</f>
        <v>34126.300000000003</v>
      </c>
      <c r="D66" s="1">
        <f>общие!E271</f>
        <v>0</v>
      </c>
      <c r="E66" s="1">
        <f t="shared" ref="E66" si="14">D66/C66*100</f>
        <v>0</v>
      </c>
      <c r="F66" s="168" t="s">
        <v>392</v>
      </c>
      <c r="G66" s="88"/>
    </row>
    <row r="67" spans="1:7" ht="26.25" customHeight="1" x14ac:dyDescent="0.25">
      <c r="A67" s="167"/>
      <c r="B67" s="22" t="s">
        <v>19</v>
      </c>
      <c r="C67" s="1">
        <f>общие!D272</f>
        <v>1421.9</v>
      </c>
      <c r="D67" s="1">
        <f>общие!E272</f>
        <v>0</v>
      </c>
      <c r="E67" s="1">
        <f>общие!F272</f>
        <v>0</v>
      </c>
      <c r="F67" s="168"/>
      <c r="G67" s="87"/>
    </row>
    <row r="68" spans="1:7" ht="272.25" customHeight="1" x14ac:dyDescent="0.25">
      <c r="A68" s="167"/>
      <c r="B68" s="22" t="s">
        <v>20</v>
      </c>
      <c r="C68" s="1">
        <f>общие!D273</f>
        <v>5786.9</v>
      </c>
      <c r="D68" s="1">
        <f>общие!E273</f>
        <v>0</v>
      </c>
      <c r="E68" s="1">
        <f>общие!F273</f>
        <v>0</v>
      </c>
      <c r="F68" s="168"/>
      <c r="G68" s="87"/>
    </row>
    <row r="69" spans="1:7" ht="35.25" customHeight="1" x14ac:dyDescent="0.25">
      <c r="A69" s="167" t="s">
        <v>36</v>
      </c>
      <c r="B69" s="22" t="s">
        <v>201</v>
      </c>
      <c r="C69" s="1">
        <f>общие!D277</f>
        <v>18914.3</v>
      </c>
      <c r="D69" s="1">
        <f>общие!E277</f>
        <v>3400.3</v>
      </c>
      <c r="E69" s="1">
        <f t="shared" ref="E69" si="15">D69/C69*100</f>
        <v>17.977403340329808</v>
      </c>
      <c r="F69" s="168" t="s">
        <v>393</v>
      </c>
      <c r="G69" s="87"/>
    </row>
    <row r="70" spans="1:7" ht="408.75" customHeight="1" x14ac:dyDescent="0.25">
      <c r="A70" s="167"/>
      <c r="B70" s="22" t="s">
        <v>19</v>
      </c>
      <c r="C70" s="1">
        <f>общие!D278</f>
        <v>788.1</v>
      </c>
      <c r="D70" s="1">
        <f>общие!E278</f>
        <v>141.69999999999999</v>
      </c>
      <c r="E70" s="1">
        <f>общие!F275</f>
        <v>0</v>
      </c>
      <c r="F70" s="168"/>
      <c r="G70" s="87"/>
    </row>
    <row r="71" spans="1:7" ht="241.5" customHeight="1" x14ac:dyDescent="0.25">
      <c r="A71" s="167"/>
      <c r="B71" s="22" t="s">
        <v>20</v>
      </c>
      <c r="C71" s="1">
        <f>общие!D279</f>
        <v>1948.6</v>
      </c>
      <c r="D71" s="1">
        <f>общие!E279</f>
        <v>350.3</v>
      </c>
      <c r="E71" s="1">
        <f>общие!F276</f>
        <v>0</v>
      </c>
      <c r="F71" s="168"/>
      <c r="G71" s="87"/>
    </row>
    <row r="72" spans="1:7" ht="18.75" customHeight="1" x14ac:dyDescent="0.25">
      <c r="A72" s="165" t="s">
        <v>89</v>
      </c>
      <c r="B72" s="55" t="s">
        <v>116</v>
      </c>
      <c r="C72" s="8">
        <f>C66+C67+C68+C63+C64+C65+C57+C58+C59+C60+C61+C62+C69+C70+C71</f>
        <v>111042.90000000001</v>
      </c>
      <c r="D72" s="8">
        <f>D66+D67+D68+D63+D64+D65+D57+D58+D59+D60+D61+D62+D69+D70+D71</f>
        <v>19889.400000000001</v>
      </c>
      <c r="E72" s="8">
        <f>D72/C72*100</f>
        <v>17.911455842741859</v>
      </c>
      <c r="F72" s="163"/>
      <c r="G72" s="87"/>
    </row>
    <row r="73" spans="1:7" ht="20.25" customHeight="1" x14ac:dyDescent="0.25">
      <c r="A73" s="165"/>
      <c r="B73" s="55" t="s">
        <v>201</v>
      </c>
      <c r="C73" s="8">
        <f t="shared" ref="C73:D75" si="16">C66+C63+C57+C60+C69</f>
        <v>94068.900000000009</v>
      </c>
      <c r="D73" s="8">
        <f t="shared" si="16"/>
        <v>17049.099999999999</v>
      </c>
      <c r="E73" s="8">
        <f t="shared" ref="E73:E75" si="17">D73/C73*100</f>
        <v>18.12405587819141</v>
      </c>
      <c r="F73" s="166"/>
      <c r="G73" s="87"/>
    </row>
    <row r="74" spans="1:7" ht="17.25" customHeight="1" x14ac:dyDescent="0.25">
      <c r="A74" s="165"/>
      <c r="B74" s="55" t="s">
        <v>19</v>
      </c>
      <c r="C74" s="8">
        <f t="shared" si="16"/>
        <v>3919.4</v>
      </c>
      <c r="D74" s="8">
        <f t="shared" si="16"/>
        <v>710.40000000000009</v>
      </c>
      <c r="E74" s="8">
        <f t="shared" si="17"/>
        <v>18.125223248456397</v>
      </c>
      <c r="F74" s="166"/>
      <c r="G74" s="87"/>
    </row>
    <row r="75" spans="1:7" ht="21.75" customHeight="1" x14ac:dyDescent="0.25">
      <c r="A75" s="165"/>
      <c r="B75" s="55" t="s">
        <v>20</v>
      </c>
      <c r="C75" s="8">
        <f t="shared" si="16"/>
        <v>13054.6</v>
      </c>
      <c r="D75" s="8">
        <f t="shared" si="16"/>
        <v>2129.9</v>
      </c>
      <c r="E75" s="8">
        <f t="shared" si="17"/>
        <v>16.315321802276593</v>
      </c>
      <c r="F75" s="164"/>
      <c r="G75" s="87"/>
    </row>
    <row r="76" spans="1:7" ht="21.75" customHeight="1" x14ac:dyDescent="0.25">
      <c r="A76" s="132" t="s">
        <v>324</v>
      </c>
      <c r="B76" s="133"/>
      <c r="C76" s="133"/>
      <c r="D76" s="133"/>
      <c r="E76" s="133"/>
      <c r="F76" s="174"/>
      <c r="G76" s="87"/>
    </row>
    <row r="77" spans="1:7" s="78" customFormat="1" ht="64.5" customHeight="1" x14ac:dyDescent="0.25">
      <c r="A77" s="59" t="s">
        <v>27</v>
      </c>
      <c r="B77" s="22" t="s">
        <v>19</v>
      </c>
      <c r="C77" s="1">
        <f>общие!D191</f>
        <v>212.5</v>
      </c>
      <c r="D77" s="1">
        <f>общие!E191</f>
        <v>212.5</v>
      </c>
      <c r="E77" s="1">
        <f t="shared" ref="E77:E79" si="18">D77/C77*100</f>
        <v>100</v>
      </c>
      <c r="F77" s="113" t="s">
        <v>405</v>
      </c>
    </row>
    <row r="78" spans="1:7" s="78" customFormat="1" ht="38.25" customHeight="1" x14ac:dyDescent="0.25">
      <c r="A78" s="124" t="s">
        <v>30</v>
      </c>
      <c r="B78" s="22" t="s">
        <v>19</v>
      </c>
      <c r="C78" s="1">
        <f>общие!D200</f>
        <v>100</v>
      </c>
      <c r="D78" s="1">
        <f>общие!E200</f>
        <v>100</v>
      </c>
      <c r="E78" s="1">
        <f t="shared" si="18"/>
        <v>100</v>
      </c>
      <c r="F78" s="172" t="s">
        <v>406</v>
      </c>
    </row>
    <row r="79" spans="1:7" s="78" customFormat="1" ht="46.5" customHeight="1" x14ac:dyDescent="0.25">
      <c r="A79" s="126"/>
      <c r="B79" s="22" t="s">
        <v>19</v>
      </c>
      <c r="C79" s="1">
        <f>общие!D357</f>
        <v>218.7</v>
      </c>
      <c r="D79" s="1">
        <f>общие!E357</f>
        <v>218.7</v>
      </c>
      <c r="E79" s="1">
        <f t="shared" si="18"/>
        <v>100</v>
      </c>
      <c r="F79" s="173"/>
    </row>
    <row r="80" spans="1:7" ht="48" customHeight="1" x14ac:dyDescent="0.25">
      <c r="A80" s="59" t="s">
        <v>33</v>
      </c>
      <c r="B80" s="22" t="s">
        <v>19</v>
      </c>
      <c r="C80" s="1">
        <f>общие!D360</f>
        <v>531.1</v>
      </c>
      <c r="D80" s="1">
        <f>общие!E360</f>
        <v>531</v>
      </c>
      <c r="E80" s="1">
        <f t="shared" ref="E80" si="19">D80/C80*100</f>
        <v>99.981171154208255</v>
      </c>
      <c r="F80" s="113" t="s">
        <v>407</v>
      </c>
      <c r="G80" s="87"/>
    </row>
    <row r="81" spans="1:7" ht="293.25" customHeight="1" x14ac:dyDescent="0.25">
      <c r="A81" s="58" t="s">
        <v>34</v>
      </c>
      <c r="B81" s="22" t="s">
        <v>19</v>
      </c>
      <c r="C81" s="1">
        <f>общие!D162</f>
        <v>2500</v>
      </c>
      <c r="D81" s="1">
        <f>общие!E162</f>
        <v>919.6</v>
      </c>
      <c r="E81" s="1">
        <f t="shared" ref="E81" si="20">D81/C81*100</f>
        <v>36.783999999999999</v>
      </c>
      <c r="F81" s="113" t="s">
        <v>408</v>
      </c>
      <c r="G81" s="87"/>
    </row>
    <row r="82" spans="1:7" ht="18" customHeight="1" x14ac:dyDescent="0.25">
      <c r="A82" s="165" t="s">
        <v>158</v>
      </c>
      <c r="B82" s="55" t="s">
        <v>116</v>
      </c>
      <c r="C82" s="8">
        <f>C81+C80+C77+C78+C79</f>
        <v>3562.2999999999997</v>
      </c>
      <c r="D82" s="8">
        <f>D81+D80+D77+D78+D79</f>
        <v>1981.8</v>
      </c>
      <c r="E82" s="8">
        <f>D82/C82*100</f>
        <v>55.632596917721699</v>
      </c>
      <c r="F82" s="181"/>
      <c r="G82" s="2"/>
    </row>
    <row r="83" spans="1:7" ht="18" customHeight="1" x14ac:dyDescent="0.25">
      <c r="A83" s="165"/>
      <c r="B83" s="55" t="s">
        <v>201</v>
      </c>
      <c r="C83" s="8">
        <v>0</v>
      </c>
      <c r="D83" s="8">
        <v>0</v>
      </c>
      <c r="E83" s="8">
        <v>0</v>
      </c>
      <c r="F83" s="182"/>
      <c r="G83" s="2"/>
    </row>
    <row r="84" spans="1:7" ht="20.25" customHeight="1" x14ac:dyDescent="0.25">
      <c r="A84" s="165"/>
      <c r="B84" s="55" t="s">
        <v>19</v>
      </c>
      <c r="C84" s="8">
        <f>C81+C80+C77+C78+C79</f>
        <v>3562.2999999999997</v>
      </c>
      <c r="D84" s="8">
        <f>D81+D80+D77+D78+D79</f>
        <v>1981.8</v>
      </c>
      <c r="E84" s="8">
        <f t="shared" ref="E84" si="21">D84/C84*100</f>
        <v>55.632596917721699</v>
      </c>
      <c r="F84" s="166"/>
      <c r="G84" s="15"/>
    </row>
    <row r="85" spans="1:7" ht="22.5" customHeight="1" x14ac:dyDescent="0.25">
      <c r="A85" s="165"/>
      <c r="B85" s="55" t="s">
        <v>20</v>
      </c>
      <c r="C85" s="8">
        <v>0</v>
      </c>
      <c r="D85" s="8">
        <v>0</v>
      </c>
      <c r="E85" s="8">
        <v>0</v>
      </c>
      <c r="F85" s="164"/>
      <c r="G85" s="2"/>
    </row>
    <row r="86" spans="1:7" ht="37.5" customHeight="1" x14ac:dyDescent="0.25">
      <c r="A86" s="132" t="s">
        <v>350</v>
      </c>
      <c r="B86" s="133"/>
      <c r="C86" s="133"/>
      <c r="D86" s="133"/>
      <c r="E86" s="133"/>
      <c r="F86" s="174"/>
      <c r="G86" s="2"/>
    </row>
    <row r="87" spans="1:7" ht="69.75" customHeight="1" x14ac:dyDescent="0.25">
      <c r="A87" s="167" t="s">
        <v>30</v>
      </c>
      <c r="B87" s="22" t="s">
        <v>19</v>
      </c>
      <c r="C87" s="1">
        <f>общие!D231</f>
        <v>2237.8000000000002</v>
      </c>
      <c r="D87" s="1">
        <f>общие!E231</f>
        <v>0</v>
      </c>
      <c r="E87" s="1">
        <f t="shared" ref="E87" si="22">D87/C87*100</f>
        <v>0</v>
      </c>
      <c r="F87" s="168" t="s">
        <v>403</v>
      </c>
      <c r="G87" s="87"/>
    </row>
    <row r="88" spans="1:7" ht="121.5" customHeight="1" x14ac:dyDescent="0.25">
      <c r="A88" s="167"/>
      <c r="B88" s="22" t="s">
        <v>20</v>
      </c>
      <c r="C88" s="1">
        <f>общие!D232</f>
        <v>941</v>
      </c>
      <c r="D88" s="1">
        <f>общие!E232</f>
        <v>0</v>
      </c>
      <c r="E88" s="1">
        <v>0</v>
      </c>
      <c r="F88" s="168"/>
      <c r="G88" s="87"/>
    </row>
    <row r="89" spans="1:7" ht="18.75" customHeight="1" x14ac:dyDescent="0.25">
      <c r="A89" s="165" t="s">
        <v>89</v>
      </c>
      <c r="B89" s="55" t="s">
        <v>116</v>
      </c>
      <c r="C89" s="8">
        <f>C87+C88</f>
        <v>3178.8</v>
      </c>
      <c r="D89" s="8">
        <f>D87+D88</f>
        <v>0</v>
      </c>
      <c r="E89" s="8">
        <f>D89/C89*100</f>
        <v>0</v>
      </c>
      <c r="F89" s="163"/>
      <c r="G89" s="87"/>
    </row>
    <row r="90" spans="1:7" ht="20.25" customHeight="1" x14ac:dyDescent="0.25">
      <c r="A90" s="165"/>
      <c r="B90" s="55" t="s">
        <v>201</v>
      </c>
      <c r="C90" s="8">
        <v>0</v>
      </c>
      <c r="D90" s="8">
        <v>0</v>
      </c>
      <c r="E90" s="8">
        <v>0</v>
      </c>
      <c r="F90" s="166"/>
      <c r="G90" s="87"/>
    </row>
    <row r="91" spans="1:7" ht="17.25" customHeight="1" x14ac:dyDescent="0.25">
      <c r="A91" s="165"/>
      <c r="B91" s="55" t="s">
        <v>19</v>
      </c>
      <c r="C91" s="8">
        <f>C87</f>
        <v>2237.8000000000002</v>
      </c>
      <c r="D91" s="8">
        <f>D87</f>
        <v>0</v>
      </c>
      <c r="E91" s="8">
        <f t="shared" ref="E91:E92" si="23">D91/C91*100</f>
        <v>0</v>
      </c>
      <c r="F91" s="166"/>
      <c r="G91" s="87"/>
    </row>
    <row r="92" spans="1:7" ht="21.75" customHeight="1" x14ac:dyDescent="0.25">
      <c r="A92" s="165"/>
      <c r="B92" s="55" t="s">
        <v>20</v>
      </c>
      <c r="C92" s="8">
        <f>C88</f>
        <v>941</v>
      </c>
      <c r="D92" s="8">
        <f>D88</f>
        <v>0</v>
      </c>
      <c r="E92" s="8">
        <f t="shared" si="23"/>
        <v>0</v>
      </c>
      <c r="F92" s="164"/>
      <c r="G92" s="87"/>
    </row>
    <row r="93" spans="1:7" ht="21" customHeight="1" x14ac:dyDescent="0.25">
      <c r="A93" s="132" t="s">
        <v>352</v>
      </c>
      <c r="B93" s="133"/>
      <c r="C93" s="133"/>
      <c r="D93" s="133"/>
      <c r="E93" s="133"/>
      <c r="F93" s="174"/>
      <c r="G93" s="2"/>
    </row>
    <row r="94" spans="1:7" ht="21" customHeight="1" x14ac:dyDescent="0.25">
      <c r="A94" s="167" t="s">
        <v>30</v>
      </c>
      <c r="B94" s="22" t="s">
        <v>19</v>
      </c>
      <c r="C94" s="1">
        <f>общие!D233</f>
        <v>2725</v>
      </c>
      <c r="D94" s="1">
        <f>общие!E233</f>
        <v>0</v>
      </c>
      <c r="E94" s="1">
        <f t="shared" ref="E94" si="24">D94/C94*100</f>
        <v>0</v>
      </c>
      <c r="F94" s="168" t="s">
        <v>404</v>
      </c>
      <c r="G94" s="87"/>
    </row>
    <row r="95" spans="1:7" ht="77.25" customHeight="1" x14ac:dyDescent="0.25">
      <c r="A95" s="167"/>
      <c r="B95" s="22" t="s">
        <v>20</v>
      </c>
      <c r="C95" s="1">
        <f>общие!D234</f>
        <v>337.4</v>
      </c>
      <c r="D95" s="1">
        <f>общие!E234</f>
        <v>0</v>
      </c>
      <c r="E95" s="1">
        <v>0</v>
      </c>
      <c r="F95" s="168"/>
      <c r="G95" s="87"/>
    </row>
    <row r="96" spans="1:7" ht="18.75" customHeight="1" x14ac:dyDescent="0.25">
      <c r="A96" s="165" t="s">
        <v>89</v>
      </c>
      <c r="B96" s="55" t="s">
        <v>116</v>
      </c>
      <c r="C96" s="8">
        <f>C94+C95</f>
        <v>3062.4</v>
      </c>
      <c r="D96" s="8">
        <f>D94+D95</f>
        <v>0</v>
      </c>
      <c r="E96" s="8">
        <f>D96/C96*100</f>
        <v>0</v>
      </c>
      <c r="F96" s="163"/>
      <c r="G96" s="87"/>
    </row>
    <row r="97" spans="1:7" ht="20.25" customHeight="1" x14ac:dyDescent="0.25">
      <c r="A97" s="165"/>
      <c r="B97" s="55" t="s">
        <v>201</v>
      </c>
      <c r="C97" s="8">
        <v>0</v>
      </c>
      <c r="D97" s="8">
        <v>0</v>
      </c>
      <c r="E97" s="8">
        <v>0</v>
      </c>
      <c r="F97" s="166"/>
      <c r="G97" s="87"/>
    </row>
    <row r="98" spans="1:7" ht="17.25" customHeight="1" x14ac:dyDescent="0.25">
      <c r="A98" s="165"/>
      <c r="B98" s="55" t="s">
        <v>19</v>
      </c>
      <c r="C98" s="8">
        <f>C94</f>
        <v>2725</v>
      </c>
      <c r="D98" s="8">
        <f>D94</f>
        <v>0</v>
      </c>
      <c r="E98" s="8">
        <f t="shared" ref="E98:E99" si="25">D98/C98*100</f>
        <v>0</v>
      </c>
      <c r="F98" s="166"/>
      <c r="G98" s="87"/>
    </row>
    <row r="99" spans="1:7" ht="21.75" customHeight="1" x14ac:dyDescent="0.25">
      <c r="A99" s="165"/>
      <c r="B99" s="55" t="s">
        <v>20</v>
      </c>
      <c r="C99" s="8">
        <f>C95</f>
        <v>337.4</v>
      </c>
      <c r="D99" s="8">
        <f>D95</f>
        <v>0</v>
      </c>
      <c r="E99" s="8">
        <f t="shared" si="25"/>
        <v>0</v>
      </c>
      <c r="F99" s="164"/>
      <c r="G99" s="87"/>
    </row>
    <row r="100" spans="1:7" ht="21.75" customHeight="1" x14ac:dyDescent="0.25">
      <c r="A100" s="165" t="s">
        <v>159</v>
      </c>
      <c r="B100" s="55" t="s">
        <v>116</v>
      </c>
      <c r="C100" s="8">
        <f t="shared" ref="C100:D103" si="26">C9+C16+C29+C52+C72+C82+C89+C96</f>
        <v>193697.9</v>
      </c>
      <c r="D100" s="8">
        <f t="shared" si="26"/>
        <v>35868.400000000009</v>
      </c>
      <c r="E100" s="8">
        <f>D100/C100*100</f>
        <v>18.517702050461057</v>
      </c>
      <c r="F100" s="163"/>
      <c r="G100" s="2"/>
    </row>
    <row r="101" spans="1:7" ht="21.75" customHeight="1" x14ac:dyDescent="0.25">
      <c r="A101" s="165"/>
      <c r="B101" s="55" t="s">
        <v>201</v>
      </c>
      <c r="C101" s="8">
        <f t="shared" si="26"/>
        <v>95254.500000000015</v>
      </c>
      <c r="D101" s="8">
        <f t="shared" si="26"/>
        <v>18222.3</v>
      </c>
      <c r="E101" s="8">
        <f t="shared" ref="E101:E103" si="27">D101/C101*100</f>
        <v>19.130119836858096</v>
      </c>
      <c r="F101" s="166"/>
      <c r="G101" s="2"/>
    </row>
    <row r="102" spans="1:7" ht="22.5" customHeight="1" x14ac:dyDescent="0.25">
      <c r="A102" s="165"/>
      <c r="B102" s="55" t="s">
        <v>19</v>
      </c>
      <c r="C102" s="8">
        <f t="shared" si="26"/>
        <v>79422.899999999994</v>
      </c>
      <c r="D102" s="8">
        <f t="shared" si="26"/>
        <v>14026.199999999999</v>
      </c>
      <c r="E102" s="8">
        <f t="shared" si="27"/>
        <v>17.660145877322535</v>
      </c>
      <c r="F102" s="166"/>
      <c r="G102" s="2"/>
    </row>
    <row r="103" spans="1:7" ht="20.25" customHeight="1" x14ac:dyDescent="0.25">
      <c r="A103" s="165"/>
      <c r="B103" s="55" t="s">
        <v>20</v>
      </c>
      <c r="C103" s="8">
        <f t="shared" si="26"/>
        <v>19020.5</v>
      </c>
      <c r="D103" s="8">
        <f t="shared" si="26"/>
        <v>3619.9</v>
      </c>
      <c r="E103" s="8">
        <f t="shared" si="27"/>
        <v>19.031571199495282</v>
      </c>
      <c r="F103" s="164"/>
      <c r="G103" s="2"/>
    </row>
    <row r="104" spans="1:7" ht="26.25" customHeight="1" x14ac:dyDescent="0.25">
      <c r="A104" s="178" t="s">
        <v>160</v>
      </c>
      <c r="B104" s="179"/>
      <c r="C104" s="179"/>
      <c r="D104" s="179"/>
      <c r="E104" s="179"/>
      <c r="F104" s="180"/>
      <c r="G104" s="2"/>
    </row>
    <row r="105" spans="1:7" s="78" customFormat="1" ht="17.25" customHeight="1" x14ac:dyDescent="0.25">
      <c r="A105" s="124" t="s">
        <v>2</v>
      </c>
      <c r="B105" s="68" t="s">
        <v>201</v>
      </c>
      <c r="C105" s="66">
        <v>0</v>
      </c>
      <c r="D105" s="66">
        <v>0</v>
      </c>
      <c r="E105" s="1">
        <v>0</v>
      </c>
      <c r="F105" s="183"/>
    </row>
    <row r="106" spans="1:7" ht="15.75" customHeight="1" x14ac:dyDescent="0.25">
      <c r="A106" s="125"/>
      <c r="B106" s="22" t="s">
        <v>19</v>
      </c>
      <c r="C106" s="76">
        <f>C34</f>
        <v>4505.1000000000004</v>
      </c>
      <c r="D106" s="76">
        <f>D34</f>
        <v>0</v>
      </c>
      <c r="E106" s="1">
        <f t="shared" ref="E106" si="28">D106/C106*100</f>
        <v>0</v>
      </c>
      <c r="F106" s="184"/>
    </row>
    <row r="107" spans="1:7" x14ac:dyDescent="0.25">
      <c r="A107" s="125"/>
      <c r="B107" s="22" t="s">
        <v>20</v>
      </c>
      <c r="C107" s="76">
        <f>C35</f>
        <v>139.4</v>
      </c>
      <c r="D107" s="76">
        <f>D35</f>
        <v>0</v>
      </c>
      <c r="E107" s="1">
        <f t="shared" ref="E107:E156" si="29">D107/C107*100</f>
        <v>0</v>
      </c>
      <c r="F107" s="184"/>
    </row>
    <row r="108" spans="1:7" s="26" customFormat="1" x14ac:dyDescent="0.25">
      <c r="A108" s="126"/>
      <c r="B108" s="85" t="s">
        <v>22</v>
      </c>
      <c r="C108" s="86">
        <f>C106+C107+C105</f>
        <v>4644.5</v>
      </c>
      <c r="D108" s="86">
        <f>D106+D107+D105</f>
        <v>0</v>
      </c>
      <c r="E108" s="24">
        <f t="shared" si="29"/>
        <v>0</v>
      </c>
      <c r="F108" s="185"/>
      <c r="G108" s="25"/>
    </row>
    <row r="109" spans="1:7" ht="15.75" customHeight="1" x14ac:dyDescent="0.25">
      <c r="A109" s="167" t="s">
        <v>1</v>
      </c>
      <c r="B109" s="22" t="s">
        <v>201</v>
      </c>
      <c r="C109" s="76">
        <v>0</v>
      </c>
      <c r="D109" s="76">
        <v>0</v>
      </c>
      <c r="E109" s="1">
        <v>0</v>
      </c>
      <c r="F109" s="163"/>
    </row>
    <row r="110" spans="1:7" ht="15.75" customHeight="1" x14ac:dyDescent="0.25">
      <c r="A110" s="167"/>
      <c r="B110" s="22" t="s">
        <v>19</v>
      </c>
      <c r="C110" s="76">
        <f>C77</f>
        <v>212.5</v>
      </c>
      <c r="D110" s="76">
        <f>D77</f>
        <v>212.5</v>
      </c>
      <c r="E110" s="1">
        <f t="shared" ref="E110" si="30">D110/C110*100</f>
        <v>100</v>
      </c>
      <c r="F110" s="166"/>
    </row>
    <row r="111" spans="1:7" x14ac:dyDescent="0.25">
      <c r="A111" s="167"/>
      <c r="B111" s="22" t="s">
        <v>20</v>
      </c>
      <c r="C111" s="76">
        <v>0</v>
      </c>
      <c r="D111" s="76">
        <v>0</v>
      </c>
      <c r="E111" s="1">
        <v>0</v>
      </c>
      <c r="F111" s="166"/>
    </row>
    <row r="112" spans="1:7" s="90" customFormat="1" ht="16.5" customHeight="1" x14ac:dyDescent="0.25">
      <c r="A112" s="167"/>
      <c r="B112" s="56" t="s">
        <v>22</v>
      </c>
      <c r="C112" s="24">
        <f>C109+C111+C110</f>
        <v>212.5</v>
      </c>
      <c r="D112" s="24">
        <f>D109+D111+D110</f>
        <v>212.5</v>
      </c>
      <c r="E112" s="24">
        <f t="shared" si="29"/>
        <v>100</v>
      </c>
      <c r="F112" s="164"/>
      <c r="G112" s="89"/>
    </row>
    <row r="113" spans="1:7" s="78" customFormat="1" x14ac:dyDescent="0.25">
      <c r="A113" s="124" t="s">
        <v>3</v>
      </c>
      <c r="B113" s="22" t="s">
        <v>201</v>
      </c>
      <c r="C113" s="76">
        <v>0</v>
      </c>
      <c r="D113" s="76">
        <v>0</v>
      </c>
      <c r="E113" s="1">
        <v>0</v>
      </c>
      <c r="F113" s="183"/>
      <c r="G113" s="91"/>
    </row>
    <row r="114" spans="1:7" ht="15.75" customHeight="1" x14ac:dyDescent="0.25">
      <c r="A114" s="125"/>
      <c r="B114" s="22" t="s">
        <v>19</v>
      </c>
      <c r="C114" s="76">
        <f>C21+C36</f>
        <v>13019.8</v>
      </c>
      <c r="D114" s="76">
        <f>D21+D36</f>
        <v>0</v>
      </c>
      <c r="E114" s="1">
        <f t="shared" si="29"/>
        <v>0</v>
      </c>
      <c r="F114" s="184"/>
    </row>
    <row r="115" spans="1:7" x14ac:dyDescent="0.25">
      <c r="A115" s="125"/>
      <c r="B115" s="22" t="s">
        <v>20</v>
      </c>
      <c r="C115" s="76">
        <f>C22+C37</f>
        <v>615.1</v>
      </c>
      <c r="D115" s="76">
        <f>D22+D37</f>
        <v>0</v>
      </c>
      <c r="E115" s="1">
        <f t="shared" si="29"/>
        <v>0</v>
      </c>
      <c r="F115" s="184"/>
    </row>
    <row r="116" spans="1:7" s="26" customFormat="1" x14ac:dyDescent="0.25">
      <c r="A116" s="126"/>
      <c r="B116" s="56" t="s">
        <v>22</v>
      </c>
      <c r="C116" s="24">
        <f>C113+C115+C114</f>
        <v>13634.9</v>
      </c>
      <c r="D116" s="24">
        <f>D113+D115+D114</f>
        <v>0</v>
      </c>
      <c r="E116" s="24">
        <f t="shared" si="29"/>
        <v>0</v>
      </c>
      <c r="F116" s="185"/>
      <c r="G116" s="25"/>
    </row>
    <row r="117" spans="1:7" ht="15.75" customHeight="1" x14ac:dyDescent="0.25">
      <c r="A117" s="167" t="s">
        <v>4</v>
      </c>
      <c r="B117" s="22" t="s">
        <v>201</v>
      </c>
      <c r="C117" s="76">
        <f>C23+C57</f>
        <v>16549.300000000003</v>
      </c>
      <c r="D117" s="76">
        <f>D23+D57</f>
        <v>4157.1000000000004</v>
      </c>
      <c r="E117" s="1">
        <f t="shared" si="29"/>
        <v>25.119491458853243</v>
      </c>
      <c r="F117" s="163"/>
    </row>
    <row r="118" spans="1:7" ht="15.75" customHeight="1" x14ac:dyDescent="0.25">
      <c r="A118" s="167"/>
      <c r="B118" s="22" t="s">
        <v>19</v>
      </c>
      <c r="C118" s="76">
        <f>C24+C38+C58</f>
        <v>8676.7000000000007</v>
      </c>
      <c r="D118" s="76">
        <f>D24+D38+D58</f>
        <v>7119.0999999999995</v>
      </c>
      <c r="E118" s="1">
        <f t="shared" si="29"/>
        <v>82.048474650500765</v>
      </c>
      <c r="F118" s="166"/>
    </row>
    <row r="119" spans="1:7" x14ac:dyDescent="0.25">
      <c r="A119" s="167"/>
      <c r="B119" s="22" t="s">
        <v>20</v>
      </c>
      <c r="C119" s="1">
        <f>C25+C39+C59</f>
        <v>2335.8000000000002</v>
      </c>
      <c r="D119" s="1">
        <f>D25+D39+D59</f>
        <v>846.6</v>
      </c>
      <c r="E119" s="1">
        <f t="shared" si="29"/>
        <v>36.244541484716152</v>
      </c>
      <c r="F119" s="166"/>
    </row>
    <row r="120" spans="1:7" s="26" customFormat="1" x14ac:dyDescent="0.25">
      <c r="A120" s="167"/>
      <c r="B120" s="56" t="s">
        <v>22</v>
      </c>
      <c r="C120" s="24">
        <f>C117+C118+C119</f>
        <v>27561.800000000003</v>
      </c>
      <c r="D120" s="24">
        <f>D117+D118+D119</f>
        <v>12122.800000000001</v>
      </c>
      <c r="E120" s="24">
        <f t="shared" si="29"/>
        <v>43.984064901421533</v>
      </c>
      <c r="F120" s="164"/>
      <c r="G120" s="25"/>
    </row>
    <row r="121" spans="1:7" ht="15.75" customHeight="1" x14ac:dyDescent="0.25">
      <c r="A121" s="167" t="s">
        <v>9</v>
      </c>
      <c r="B121" s="22" t="s">
        <v>201</v>
      </c>
      <c r="C121" s="76">
        <v>0</v>
      </c>
      <c r="D121" s="76">
        <v>0</v>
      </c>
      <c r="E121" s="1">
        <v>0</v>
      </c>
      <c r="F121" s="163"/>
    </row>
    <row r="122" spans="1:7" ht="15.75" customHeight="1" x14ac:dyDescent="0.25">
      <c r="A122" s="167"/>
      <c r="B122" s="22" t="s">
        <v>19</v>
      </c>
      <c r="C122" s="76">
        <f>C42+C78+C79+C94+C87</f>
        <v>9258.4000000000015</v>
      </c>
      <c r="D122" s="76">
        <f>D49</f>
        <v>140.69999999999999</v>
      </c>
      <c r="E122" s="1">
        <f t="shared" ref="E122" si="31">D122/C122*100</f>
        <v>1.5197010282554217</v>
      </c>
      <c r="F122" s="166"/>
    </row>
    <row r="123" spans="1:7" x14ac:dyDescent="0.25">
      <c r="A123" s="167"/>
      <c r="B123" s="22" t="s">
        <v>20</v>
      </c>
      <c r="C123" s="1">
        <f>C43+C95+C88</f>
        <v>1487.7</v>
      </c>
      <c r="D123" s="1">
        <v>0</v>
      </c>
      <c r="E123" s="1">
        <f t="shared" si="29"/>
        <v>0</v>
      </c>
      <c r="F123" s="166"/>
    </row>
    <row r="124" spans="1:7" s="26" customFormat="1" ht="17.25" customHeight="1" x14ac:dyDescent="0.25">
      <c r="A124" s="167"/>
      <c r="B124" s="56" t="s">
        <v>22</v>
      </c>
      <c r="C124" s="24">
        <f>C121+C122+C123</f>
        <v>10746.100000000002</v>
      </c>
      <c r="D124" s="24">
        <f>D121+D122+D123</f>
        <v>140.69999999999999</v>
      </c>
      <c r="E124" s="24">
        <f t="shared" si="29"/>
        <v>1.3093122155944943</v>
      </c>
      <c r="F124" s="164"/>
      <c r="G124" s="25"/>
    </row>
    <row r="125" spans="1:7" ht="15.75" customHeight="1" x14ac:dyDescent="0.25">
      <c r="A125" s="167" t="s">
        <v>10</v>
      </c>
      <c r="B125" s="22" t="s">
        <v>201</v>
      </c>
      <c r="C125" s="76">
        <f>C60</f>
        <v>18317.599999999999</v>
      </c>
      <c r="D125" s="76">
        <f>D60</f>
        <v>7620.2</v>
      </c>
      <c r="E125" s="1">
        <f t="shared" ref="E125:E126" si="32">D125/C125*100</f>
        <v>41.600428003668604</v>
      </c>
      <c r="F125" s="163"/>
    </row>
    <row r="126" spans="1:7" ht="15.75" customHeight="1" x14ac:dyDescent="0.25">
      <c r="A126" s="167"/>
      <c r="B126" s="22" t="s">
        <v>19</v>
      </c>
      <c r="C126" s="76">
        <f>C40+C61</f>
        <v>4333.3</v>
      </c>
      <c r="D126" s="76">
        <f>D40+D61</f>
        <v>3142.9</v>
      </c>
      <c r="E126" s="1">
        <f t="shared" si="32"/>
        <v>72.529019453995801</v>
      </c>
      <c r="F126" s="166"/>
    </row>
    <row r="127" spans="1:7" x14ac:dyDescent="0.25">
      <c r="A127" s="167"/>
      <c r="B127" s="22" t="s">
        <v>20</v>
      </c>
      <c r="C127" s="76">
        <f>C41+C62</f>
        <v>2546.2000000000003</v>
      </c>
      <c r="D127" s="76">
        <f>D41+D62</f>
        <v>1129.8</v>
      </c>
      <c r="E127" s="1">
        <f t="shared" si="29"/>
        <v>44.372005341292905</v>
      </c>
      <c r="F127" s="166"/>
    </row>
    <row r="128" spans="1:7" s="26" customFormat="1" x14ac:dyDescent="0.25">
      <c r="A128" s="167"/>
      <c r="B128" s="56" t="s">
        <v>22</v>
      </c>
      <c r="C128" s="24">
        <f>C125+C126+C127</f>
        <v>25197.1</v>
      </c>
      <c r="D128" s="24">
        <f>D125+D126+D127</f>
        <v>11892.9</v>
      </c>
      <c r="E128" s="24">
        <f t="shared" si="29"/>
        <v>47.199479305158135</v>
      </c>
      <c r="F128" s="164"/>
      <c r="G128" s="25"/>
    </row>
    <row r="129" spans="1:7" ht="18.75" customHeight="1" x14ac:dyDescent="0.25">
      <c r="A129" s="167" t="s">
        <v>8</v>
      </c>
      <c r="B129" s="22" t="s">
        <v>201</v>
      </c>
      <c r="C129" s="76">
        <v>0</v>
      </c>
      <c r="D129" s="76">
        <v>0</v>
      </c>
      <c r="E129" s="1">
        <v>0</v>
      </c>
      <c r="F129" s="163"/>
    </row>
    <row r="130" spans="1:7" ht="18.75" customHeight="1" x14ac:dyDescent="0.25">
      <c r="A130" s="167"/>
      <c r="B130" s="22" t="s">
        <v>19</v>
      </c>
      <c r="C130" s="76">
        <f>C44</f>
        <v>6658</v>
      </c>
      <c r="D130" s="76">
        <f>D44</f>
        <v>4605.7</v>
      </c>
      <c r="E130" s="1">
        <f t="shared" ref="E130" si="33">D130/C130*100</f>
        <v>69.175428056473407</v>
      </c>
      <c r="F130" s="166"/>
    </row>
    <row r="131" spans="1:7" ht="19.5" customHeight="1" x14ac:dyDescent="0.25">
      <c r="A131" s="167"/>
      <c r="B131" s="22" t="s">
        <v>20</v>
      </c>
      <c r="C131" s="76">
        <f>C45</f>
        <v>425</v>
      </c>
      <c r="D131" s="76">
        <f>D45</f>
        <v>293.89999999999998</v>
      </c>
      <c r="E131" s="1">
        <f t="shared" si="29"/>
        <v>69.152941176470577</v>
      </c>
      <c r="F131" s="166"/>
    </row>
    <row r="132" spans="1:7" s="26" customFormat="1" ht="15.75" customHeight="1" x14ac:dyDescent="0.25">
      <c r="A132" s="167"/>
      <c r="B132" s="56" t="s">
        <v>22</v>
      </c>
      <c r="C132" s="24">
        <f>C129+C130+C131</f>
        <v>7083</v>
      </c>
      <c r="D132" s="24">
        <f>D129+D130+D131</f>
        <v>4899.5999999999995</v>
      </c>
      <c r="E132" s="24">
        <f t="shared" si="29"/>
        <v>69.174078780177879</v>
      </c>
      <c r="F132" s="164"/>
      <c r="G132" s="25"/>
    </row>
    <row r="133" spans="1:7" ht="15.75" customHeight="1" x14ac:dyDescent="0.25">
      <c r="A133" s="167" t="s">
        <v>5</v>
      </c>
      <c r="B133" s="22" t="s">
        <v>201</v>
      </c>
      <c r="C133" s="76">
        <f>C63</f>
        <v>6173.8</v>
      </c>
      <c r="D133" s="76">
        <f>D63</f>
        <v>1871.5</v>
      </c>
      <c r="E133" s="1">
        <f t="shared" ref="E133:E134" si="34">D133/C133*100</f>
        <v>30.313583206453075</v>
      </c>
      <c r="F133" s="163"/>
    </row>
    <row r="134" spans="1:7" ht="15.75" customHeight="1" x14ac:dyDescent="0.25">
      <c r="A134" s="167"/>
      <c r="B134" s="22" t="s">
        <v>19</v>
      </c>
      <c r="C134" s="76">
        <f>C46+C64+C80</f>
        <v>6387.6</v>
      </c>
      <c r="D134" s="76">
        <f>D46+D64+D80</f>
        <v>4802.8999999999996</v>
      </c>
      <c r="E134" s="1">
        <f t="shared" si="34"/>
        <v>75.190995052915014</v>
      </c>
      <c r="F134" s="166"/>
    </row>
    <row r="135" spans="1:7" x14ac:dyDescent="0.25">
      <c r="A135" s="167"/>
      <c r="B135" s="22" t="s">
        <v>20</v>
      </c>
      <c r="C135" s="1">
        <f>C47+C65</f>
        <v>1468.3000000000002</v>
      </c>
      <c r="D135" s="1">
        <f>D47+D65</f>
        <v>633</v>
      </c>
      <c r="E135" s="1">
        <f t="shared" si="29"/>
        <v>43.111080841789814</v>
      </c>
      <c r="F135" s="166"/>
    </row>
    <row r="136" spans="1:7" s="26" customFormat="1" x14ac:dyDescent="0.25">
      <c r="A136" s="167"/>
      <c r="B136" s="56" t="s">
        <v>22</v>
      </c>
      <c r="C136" s="24">
        <f>C133+C134+C135</f>
        <v>14029.7</v>
      </c>
      <c r="D136" s="24">
        <f>D133+D134+D135</f>
        <v>7307.4</v>
      </c>
      <c r="E136" s="24">
        <f t="shared" si="29"/>
        <v>52.08521921352559</v>
      </c>
      <c r="F136" s="164"/>
      <c r="G136" s="25"/>
    </row>
    <row r="137" spans="1:7" ht="15.75" customHeight="1" x14ac:dyDescent="0.25">
      <c r="A137" s="192" t="s">
        <v>6</v>
      </c>
      <c r="B137" s="22" t="s">
        <v>201</v>
      </c>
      <c r="C137" s="76">
        <f>C66</f>
        <v>34126.300000000003</v>
      </c>
      <c r="D137" s="76">
        <f>D66</f>
        <v>0</v>
      </c>
      <c r="E137" s="1">
        <f t="shared" ref="E137:E138" si="35">D137/C137*100</f>
        <v>0</v>
      </c>
      <c r="F137" s="163"/>
    </row>
    <row r="138" spans="1:7" ht="15.75" customHeight="1" x14ac:dyDescent="0.25">
      <c r="A138" s="193"/>
      <c r="B138" s="22" t="s">
        <v>19</v>
      </c>
      <c r="C138" s="76">
        <f>C14+C48+C67+C81</f>
        <v>18066.2</v>
      </c>
      <c r="D138" s="76">
        <f>D14+D48+D67+D81</f>
        <v>2789</v>
      </c>
      <c r="E138" s="1">
        <f t="shared" si="35"/>
        <v>15.437668131649158</v>
      </c>
      <c r="F138" s="166"/>
    </row>
    <row r="139" spans="1:7" x14ac:dyDescent="0.25">
      <c r="A139" s="193"/>
      <c r="B139" s="22" t="s">
        <v>20</v>
      </c>
      <c r="C139" s="76">
        <f>C15+C49+C68</f>
        <v>6851.5999999999995</v>
      </c>
      <c r="D139" s="76">
        <f>D15+D49+D68</f>
        <v>140.69999999999999</v>
      </c>
      <c r="E139" s="1">
        <f t="shared" si="29"/>
        <v>2.0535349407437677</v>
      </c>
      <c r="F139" s="166"/>
    </row>
    <row r="140" spans="1:7" s="26" customFormat="1" x14ac:dyDescent="0.25">
      <c r="A140" s="194"/>
      <c r="B140" s="56" t="s">
        <v>22</v>
      </c>
      <c r="C140" s="24">
        <f>C137+C138+C139</f>
        <v>59044.1</v>
      </c>
      <c r="D140" s="24">
        <f>D137+D138+D139</f>
        <v>2929.7</v>
      </c>
      <c r="E140" s="24">
        <f t="shared" si="29"/>
        <v>4.9618844219828908</v>
      </c>
      <c r="F140" s="164"/>
      <c r="G140" s="25"/>
    </row>
    <row r="141" spans="1:7" ht="18" customHeight="1" x14ac:dyDescent="0.25">
      <c r="A141" s="167" t="s">
        <v>7</v>
      </c>
      <c r="B141" s="22" t="s">
        <v>201</v>
      </c>
      <c r="C141" s="76">
        <v>0</v>
      </c>
      <c r="D141" s="76">
        <v>0</v>
      </c>
      <c r="E141" s="1">
        <v>0</v>
      </c>
      <c r="F141" s="163"/>
    </row>
    <row r="142" spans="1:7" ht="18" customHeight="1" x14ac:dyDescent="0.25">
      <c r="A142" s="167"/>
      <c r="B142" s="22" t="s">
        <v>19</v>
      </c>
      <c r="C142" s="76">
        <v>0</v>
      </c>
      <c r="D142" s="76">
        <f>D107</f>
        <v>0</v>
      </c>
      <c r="E142" s="1">
        <v>0</v>
      </c>
      <c r="F142" s="166"/>
    </row>
    <row r="143" spans="1:7" x14ac:dyDescent="0.25">
      <c r="A143" s="167"/>
      <c r="B143" s="22" t="s">
        <v>20</v>
      </c>
      <c r="C143" s="1">
        <v>0</v>
      </c>
      <c r="D143" s="1">
        <v>0</v>
      </c>
      <c r="E143" s="1">
        <v>0</v>
      </c>
      <c r="F143" s="166"/>
    </row>
    <row r="144" spans="1:7" s="26" customFormat="1" x14ac:dyDescent="0.25">
      <c r="A144" s="167"/>
      <c r="B144" s="56" t="s">
        <v>22</v>
      </c>
      <c r="C144" s="24">
        <f>C141+C142+C143</f>
        <v>0</v>
      </c>
      <c r="D144" s="24">
        <f>D141+D142+D143</f>
        <v>0</v>
      </c>
      <c r="E144" s="24">
        <v>0</v>
      </c>
      <c r="F144" s="164"/>
      <c r="G144" s="25"/>
    </row>
    <row r="145" spans="1:7" s="78" customFormat="1" x14ac:dyDescent="0.25">
      <c r="A145" s="124" t="s">
        <v>11</v>
      </c>
      <c r="B145" s="68" t="s">
        <v>201</v>
      </c>
      <c r="C145" s="66">
        <f>C26</f>
        <v>932.9</v>
      </c>
      <c r="D145" s="66">
        <f>D26</f>
        <v>932.9</v>
      </c>
      <c r="E145" s="1">
        <f t="shared" ref="E145:E146" si="36">D145/C145*100</f>
        <v>100</v>
      </c>
      <c r="F145" s="183"/>
      <c r="G145" s="91"/>
    </row>
    <row r="146" spans="1:7" ht="15.75" customHeight="1" x14ac:dyDescent="0.25">
      <c r="A146" s="125"/>
      <c r="B146" s="22" t="s">
        <v>19</v>
      </c>
      <c r="C146" s="76">
        <f>C27+C50</f>
        <v>7290.9000000000005</v>
      </c>
      <c r="D146" s="76">
        <f>D27+D50</f>
        <v>5044.4000000000005</v>
      </c>
      <c r="E146" s="1">
        <f t="shared" si="36"/>
        <v>69.187617440919496</v>
      </c>
      <c r="F146" s="184"/>
    </row>
    <row r="147" spans="1:7" x14ac:dyDescent="0.25">
      <c r="A147" s="125"/>
      <c r="B147" s="22" t="s">
        <v>20</v>
      </c>
      <c r="C147" s="76">
        <f>C28+C51</f>
        <v>754.6</v>
      </c>
      <c r="D147" s="76">
        <f>D28+D51</f>
        <v>585.5</v>
      </c>
      <c r="E147" s="1">
        <f t="shared" si="29"/>
        <v>77.590776570368405</v>
      </c>
      <c r="F147" s="184"/>
    </row>
    <row r="148" spans="1:7" s="26" customFormat="1" x14ac:dyDescent="0.25">
      <c r="A148" s="126"/>
      <c r="B148" s="56" t="s">
        <v>22</v>
      </c>
      <c r="C148" s="24">
        <f>C145+C146+C147</f>
        <v>8978.4000000000015</v>
      </c>
      <c r="D148" s="24">
        <f>D145+D146+D147</f>
        <v>6562.8</v>
      </c>
      <c r="E148" s="24">
        <f t="shared" si="29"/>
        <v>73.095429029671195</v>
      </c>
      <c r="F148" s="185"/>
      <c r="G148" s="25"/>
    </row>
    <row r="149" spans="1:7" s="26" customFormat="1" x14ac:dyDescent="0.25">
      <c r="A149" s="124" t="s">
        <v>12</v>
      </c>
      <c r="B149" s="68" t="s">
        <v>201</v>
      </c>
      <c r="C149" s="66">
        <f>C6+C69</f>
        <v>19154.599999999999</v>
      </c>
      <c r="D149" s="66">
        <f>D6+D69</f>
        <v>3640.6000000000004</v>
      </c>
      <c r="E149" s="1">
        <f t="shared" si="29"/>
        <v>19.006400551303607</v>
      </c>
      <c r="F149" s="163"/>
      <c r="G149" s="25"/>
    </row>
    <row r="150" spans="1:7" ht="15.75" customHeight="1" x14ac:dyDescent="0.25">
      <c r="A150" s="125"/>
      <c r="B150" s="22" t="s">
        <v>19</v>
      </c>
      <c r="C150" s="66">
        <f t="shared" ref="C150:D151" si="37">C7+C70</f>
        <v>1014.4000000000001</v>
      </c>
      <c r="D150" s="66">
        <f t="shared" si="37"/>
        <v>368</v>
      </c>
      <c r="E150" s="1">
        <f t="shared" si="29"/>
        <v>36.277602523659304</v>
      </c>
      <c r="F150" s="166"/>
    </row>
    <row r="151" spans="1:7" x14ac:dyDescent="0.25">
      <c r="A151" s="125"/>
      <c r="B151" s="22" t="s">
        <v>20</v>
      </c>
      <c r="C151" s="66">
        <f t="shared" si="37"/>
        <v>2396.7999999999997</v>
      </c>
      <c r="D151" s="66">
        <f t="shared" si="37"/>
        <v>798.5</v>
      </c>
      <c r="E151" s="1">
        <f t="shared" si="29"/>
        <v>33.315253671562083</v>
      </c>
      <c r="F151" s="166"/>
    </row>
    <row r="152" spans="1:7" s="26" customFormat="1" x14ac:dyDescent="0.25">
      <c r="A152" s="126"/>
      <c r="B152" s="56" t="s">
        <v>22</v>
      </c>
      <c r="C152" s="24">
        <f>C149+C150+C151</f>
        <v>22565.8</v>
      </c>
      <c r="D152" s="24">
        <f>D149+D150+D151</f>
        <v>4807.1000000000004</v>
      </c>
      <c r="E152" s="24">
        <f t="shared" si="29"/>
        <v>21.302590646021859</v>
      </c>
      <c r="F152" s="164"/>
      <c r="G152" s="25"/>
    </row>
    <row r="153" spans="1:7" s="26" customFormat="1" x14ac:dyDescent="0.25">
      <c r="A153" s="186" t="s">
        <v>161</v>
      </c>
      <c r="B153" s="12" t="s">
        <v>201</v>
      </c>
      <c r="C153" s="13">
        <f>C105+C109+C113+C117+C121+C125+C129+C133+C137+C141+C145+C149</f>
        <v>95254.5</v>
      </c>
      <c r="D153" s="13">
        <f t="shared" ref="D153:D156" si="38">D105+D109+D113+D117+D121+D125+D129+D133+D137+D141+D145+D149</f>
        <v>18222.3</v>
      </c>
      <c r="E153" s="13">
        <f t="shared" si="29"/>
        <v>19.1301198368581</v>
      </c>
      <c r="F153" s="189"/>
      <c r="G153" s="25"/>
    </row>
    <row r="154" spans="1:7" s="11" customFormat="1" ht="18.75" customHeight="1" x14ac:dyDescent="0.25">
      <c r="A154" s="187"/>
      <c r="B154" s="12" t="s">
        <v>19</v>
      </c>
      <c r="C154" s="13">
        <f t="shared" ref="C154:C155" si="39">C106+C110+C114+C118+C122+C126+C130+C134+C138+C142+C146+C150</f>
        <v>79422.899999999994</v>
      </c>
      <c r="D154" s="13">
        <f t="shared" si="38"/>
        <v>28225.199999999997</v>
      </c>
      <c r="E154" s="13">
        <f t="shared" si="29"/>
        <v>35.537861246567424</v>
      </c>
      <c r="F154" s="190"/>
      <c r="G154" s="18"/>
    </row>
    <row r="155" spans="1:7" s="11" customFormat="1" ht="18" customHeight="1" x14ac:dyDescent="0.25">
      <c r="A155" s="187"/>
      <c r="B155" s="12" t="s">
        <v>20</v>
      </c>
      <c r="C155" s="13">
        <f t="shared" si="39"/>
        <v>19020.499999999996</v>
      </c>
      <c r="D155" s="13">
        <f t="shared" si="38"/>
        <v>4428</v>
      </c>
      <c r="E155" s="13">
        <f t="shared" si="29"/>
        <v>23.280145106595519</v>
      </c>
      <c r="F155" s="190"/>
      <c r="G155" s="18"/>
    </row>
    <row r="156" spans="1:7" s="11" customFormat="1" ht="16.5" customHeight="1" x14ac:dyDescent="0.25">
      <c r="A156" s="188"/>
      <c r="B156" s="12" t="s">
        <v>22</v>
      </c>
      <c r="C156" s="13">
        <f>C154+C155+C153</f>
        <v>193697.9</v>
      </c>
      <c r="D156" s="13">
        <f t="shared" si="38"/>
        <v>50875.5</v>
      </c>
      <c r="E156" s="13">
        <f t="shared" si="29"/>
        <v>26.265385427513671</v>
      </c>
      <c r="F156" s="191"/>
      <c r="G156" s="18"/>
    </row>
  </sheetData>
  <mergeCells count="98">
    <mergeCell ref="F105:F108"/>
    <mergeCell ref="F113:F116"/>
    <mergeCell ref="A78:A79"/>
    <mergeCell ref="A40:A41"/>
    <mergeCell ref="F40:F41"/>
    <mergeCell ref="A93:F93"/>
    <mergeCell ref="A94:A95"/>
    <mergeCell ref="F94:F95"/>
    <mergeCell ref="A72:A75"/>
    <mergeCell ref="F72:F75"/>
    <mergeCell ref="A46:A47"/>
    <mergeCell ref="F46:F47"/>
    <mergeCell ref="A63:A65"/>
    <mergeCell ref="F63:F65"/>
    <mergeCell ref="A56:F56"/>
    <mergeCell ref="A66:A68"/>
    <mergeCell ref="F66:F68"/>
    <mergeCell ref="F48:F49"/>
    <mergeCell ref="A96:A99"/>
    <mergeCell ref="F96:F99"/>
    <mergeCell ref="A86:F86"/>
    <mergeCell ref="A87:A88"/>
    <mergeCell ref="F87:F88"/>
    <mergeCell ref="A89:A92"/>
    <mergeCell ref="F89:F92"/>
    <mergeCell ref="A76:F76"/>
    <mergeCell ref="F52:F55"/>
    <mergeCell ref="A69:A71"/>
    <mergeCell ref="F69:F71"/>
    <mergeCell ref="F78:F79"/>
    <mergeCell ref="A109:A112"/>
    <mergeCell ref="F109:F112"/>
    <mergeCell ref="A105:A108"/>
    <mergeCell ref="A137:A140"/>
    <mergeCell ref="F137:F140"/>
    <mergeCell ref="A113:A116"/>
    <mergeCell ref="A129:A132"/>
    <mergeCell ref="F129:F132"/>
    <mergeCell ref="A133:A136"/>
    <mergeCell ref="F133:F136"/>
    <mergeCell ref="A117:A120"/>
    <mergeCell ref="F117:F120"/>
    <mergeCell ref="A121:A124"/>
    <mergeCell ref="F121:F124"/>
    <mergeCell ref="A125:A128"/>
    <mergeCell ref="F125:F128"/>
    <mergeCell ref="A141:A144"/>
    <mergeCell ref="F141:F144"/>
    <mergeCell ref="A145:A148"/>
    <mergeCell ref="A149:A152"/>
    <mergeCell ref="F145:F148"/>
    <mergeCell ref="F149:F152"/>
    <mergeCell ref="A153:A156"/>
    <mergeCell ref="F153:F156"/>
    <mergeCell ref="A100:A103"/>
    <mergeCell ref="F100:F103"/>
    <mergeCell ref="A104:F104"/>
    <mergeCell ref="A26:A28"/>
    <mergeCell ref="F26:F28"/>
    <mergeCell ref="A82:A85"/>
    <mergeCell ref="F82:F85"/>
    <mergeCell ref="A33:F33"/>
    <mergeCell ref="A34:A35"/>
    <mergeCell ref="F34:F35"/>
    <mergeCell ref="A36:A37"/>
    <mergeCell ref="F36:F37"/>
    <mergeCell ref="A50:A51"/>
    <mergeCell ref="F50:F51"/>
    <mergeCell ref="A48:A49"/>
    <mergeCell ref="A52:A55"/>
    <mergeCell ref="A1:F1"/>
    <mergeCell ref="A5:F5"/>
    <mergeCell ref="A9:A12"/>
    <mergeCell ref="A21:A22"/>
    <mergeCell ref="F21:F22"/>
    <mergeCell ref="A20:F20"/>
    <mergeCell ref="A13:F13"/>
    <mergeCell ref="F9:F12"/>
    <mergeCell ref="A16:A19"/>
    <mergeCell ref="F16:F19"/>
    <mergeCell ref="A23:A25"/>
    <mergeCell ref="F23:F25"/>
    <mergeCell ref="F6:F8"/>
    <mergeCell ref="A6:A8"/>
    <mergeCell ref="A14:A15"/>
    <mergeCell ref="F14:F15"/>
    <mergeCell ref="A44:A45"/>
    <mergeCell ref="F44:F45"/>
    <mergeCell ref="A29:A32"/>
    <mergeCell ref="F29:F32"/>
    <mergeCell ref="A60:A62"/>
    <mergeCell ref="F60:F62"/>
    <mergeCell ref="A57:A59"/>
    <mergeCell ref="F57:F59"/>
    <mergeCell ref="A38:A39"/>
    <mergeCell ref="F38:F39"/>
    <mergeCell ref="A42:A43"/>
    <mergeCell ref="F42:F43"/>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Kharlanova_E_V</cp:lastModifiedBy>
  <cp:lastPrinted>2019-11-05T10:57:51Z</cp:lastPrinted>
  <dcterms:created xsi:type="dcterms:W3CDTF">2012-11-13T08:43:34Z</dcterms:created>
  <dcterms:modified xsi:type="dcterms:W3CDTF">2019-11-28T10:55:58Z</dcterms:modified>
</cp:coreProperties>
</file>