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145" windowWidth="15480" windowHeight="7365"/>
  </bookViews>
  <sheets>
    <sheet name="СВОД" sheetId="1" r:id="rId1"/>
    <sheet name="общие" sheetId="2" r:id="rId2"/>
    <sheet name="КБ+ софин. МБ" sheetId="4" r:id="rId3"/>
  </sheets>
  <definedNames>
    <definedName name="_xlnm._FilterDatabase" localSheetId="1" hidden="1">общие!$A$3:$H$380</definedName>
    <definedName name="_xlnm.Print_Titles" localSheetId="1">общие!$4:$4</definedName>
    <definedName name="_xlnm.Print_Titles" localSheetId="0">СВОД!$4:$4</definedName>
    <definedName name="_xlnm.Print_Area" localSheetId="2">'КБ+ софин. МБ'!$A$1:$F$77</definedName>
    <definedName name="_xlnm.Print_Area" localSheetId="1">общие!$A$1:$G$380</definedName>
    <definedName name="_xlnm.Print_Area" localSheetId="0">СВОД!$A$1:$F$119</definedName>
  </definedNames>
  <calcPr calcId="145621" concurrentCalc="0"/>
</workbook>
</file>

<file path=xl/calcChain.xml><?xml version="1.0" encoding="utf-8"?>
<calcChain xmlns="http://schemas.openxmlformats.org/spreadsheetml/2006/main">
  <c r="F235" i="2" l="1"/>
  <c r="E337" i="2"/>
  <c r="E336" i="2"/>
  <c r="D337" i="2"/>
  <c r="E333" i="2"/>
  <c r="E332" i="2"/>
  <c r="E322" i="2"/>
  <c r="E321" i="2"/>
  <c r="D322" i="2"/>
  <c r="E309" i="2"/>
  <c r="E308" i="2"/>
  <c r="D309" i="2"/>
  <c r="E294" i="2"/>
  <c r="E293" i="2"/>
  <c r="E292" i="2"/>
  <c r="E291" i="2"/>
  <c r="D294" i="2"/>
  <c r="D293" i="2"/>
  <c r="E244" i="2"/>
  <c r="E243" i="2"/>
  <c r="E242" i="2"/>
  <c r="D242" i="2"/>
  <c r="F242" i="2"/>
  <c r="E241" i="2"/>
  <c r="D244" i="2"/>
  <c r="D241" i="2"/>
  <c r="D243" i="2"/>
  <c r="E233" i="2"/>
  <c r="E232" i="2"/>
  <c r="D233" i="2"/>
  <c r="E222" i="2"/>
  <c r="E221" i="2"/>
  <c r="D222" i="2"/>
  <c r="E213" i="2"/>
  <c r="E212" i="2"/>
  <c r="D213" i="2"/>
  <c r="E204" i="2"/>
  <c r="E203" i="2"/>
  <c r="D203" i="2"/>
  <c r="E154" i="2"/>
  <c r="E131" i="2"/>
  <c r="E130" i="2"/>
  <c r="D131" i="2"/>
  <c r="E118" i="2"/>
  <c r="E117" i="2"/>
  <c r="D118" i="2"/>
  <c r="E88" i="2"/>
  <c r="E87" i="2"/>
  <c r="E77" i="2"/>
  <c r="E76" i="2"/>
  <c r="E375" i="2"/>
  <c r="E109" i="1"/>
  <c r="D375" i="2"/>
  <c r="E373" i="2"/>
  <c r="E107" i="1"/>
  <c r="D373" i="2"/>
  <c r="E374" i="2"/>
  <c r="E108" i="1"/>
  <c r="D374" i="2"/>
  <c r="F335" i="2"/>
  <c r="E377" i="2"/>
  <c r="F373" i="2"/>
  <c r="D107" i="1"/>
  <c r="F107" i="1"/>
  <c r="E110" i="1"/>
  <c r="E376" i="2"/>
  <c r="D376" i="2"/>
  <c r="F6" i="4"/>
  <c r="D8" i="4"/>
  <c r="D7" i="4"/>
  <c r="D6" i="4"/>
  <c r="C8" i="4"/>
  <c r="C7" i="4"/>
  <c r="C6" i="4"/>
  <c r="E346" i="2"/>
  <c r="E345" i="2"/>
  <c r="D345" i="2"/>
  <c r="D135" i="2"/>
  <c r="F14" i="4"/>
  <c r="D15" i="4"/>
  <c r="D14" i="4"/>
  <c r="C15" i="4"/>
  <c r="C14" i="4"/>
  <c r="E364" i="2"/>
  <c r="E363" i="2"/>
  <c r="D363" i="2"/>
  <c r="D191" i="2"/>
  <c r="F190" i="2"/>
  <c r="F189" i="2"/>
  <c r="E343" i="2"/>
  <c r="D343" i="2"/>
  <c r="E342" i="2"/>
  <c r="D342" i="2"/>
  <c r="D364" i="2"/>
  <c r="D204" i="2"/>
  <c r="D346" i="2"/>
  <c r="D154" i="2"/>
  <c r="E8" i="4"/>
  <c r="C70" i="4"/>
  <c r="C9" i="4"/>
  <c r="C10" i="4"/>
  <c r="D70" i="4"/>
  <c r="D9" i="4"/>
  <c r="D10" i="4"/>
  <c r="D60" i="4"/>
  <c r="D17" i="4"/>
  <c r="D16" i="4"/>
  <c r="C71" i="4"/>
  <c r="D37" i="1"/>
  <c r="C11" i="4"/>
  <c r="D71" i="4"/>
  <c r="E37" i="1"/>
  <c r="D11" i="4"/>
  <c r="C61" i="4"/>
  <c r="C18" i="4"/>
  <c r="C60" i="4"/>
  <c r="C16" i="4"/>
  <c r="C17" i="4"/>
  <c r="D61" i="4"/>
  <c r="D18" i="4"/>
  <c r="C72" i="4"/>
  <c r="D38" i="1"/>
  <c r="C12" i="4"/>
  <c r="D72" i="4"/>
  <c r="E38" i="1"/>
  <c r="D12" i="4"/>
  <c r="E6" i="4"/>
  <c r="E7" i="4"/>
  <c r="E367" i="2"/>
  <c r="D367" i="2"/>
  <c r="D73" i="4"/>
  <c r="F38" i="1"/>
  <c r="C73" i="4"/>
  <c r="F37" i="1"/>
  <c r="D36" i="1"/>
  <c r="D39" i="1"/>
  <c r="E70" i="4"/>
  <c r="E36" i="1"/>
  <c r="E39" i="1"/>
  <c r="E10" i="4"/>
  <c r="F24" i="4"/>
  <c r="D26" i="4"/>
  <c r="E42" i="1"/>
  <c r="D25" i="4"/>
  <c r="D67" i="4"/>
  <c r="D24" i="4"/>
  <c r="D28" i="4"/>
  <c r="D32" i="4"/>
  <c r="C26" i="4"/>
  <c r="C68" i="4"/>
  <c r="C25" i="4"/>
  <c r="D41" i="1"/>
  <c r="C24" i="4"/>
  <c r="E371" i="2"/>
  <c r="D371" i="2"/>
  <c r="E370" i="2"/>
  <c r="E112" i="1"/>
  <c r="E369" i="2"/>
  <c r="D370" i="2"/>
  <c r="D112" i="1"/>
  <c r="D369" i="2"/>
  <c r="D111" i="1"/>
  <c r="F36" i="1"/>
  <c r="F39" i="1"/>
  <c r="D40" i="1"/>
  <c r="D44" i="1"/>
  <c r="D115" i="1"/>
  <c r="C28" i="4"/>
  <c r="D372" i="2"/>
  <c r="C66" i="4"/>
  <c r="C74" i="4"/>
  <c r="D68" i="4"/>
  <c r="E24" i="4"/>
  <c r="F369" i="2"/>
  <c r="E372" i="2"/>
  <c r="C67" i="4"/>
  <c r="D66" i="4"/>
  <c r="D74" i="4"/>
  <c r="D42" i="1"/>
  <c r="E113" i="1"/>
  <c r="E41" i="1"/>
  <c r="E40" i="1"/>
  <c r="E111" i="1"/>
  <c r="D43" i="1"/>
  <c r="F40" i="1"/>
  <c r="E74" i="4"/>
  <c r="C69" i="4"/>
  <c r="E44" i="1"/>
  <c r="E28" i="4"/>
  <c r="C32" i="4"/>
  <c r="E32" i="4"/>
  <c r="E114" i="1"/>
  <c r="F111" i="1"/>
  <c r="D69" i="4"/>
  <c r="E66" i="4"/>
  <c r="E43" i="1"/>
  <c r="E52" i="1"/>
  <c r="D52" i="1"/>
  <c r="E349" i="2"/>
  <c r="E348" i="2"/>
  <c r="D349" i="2"/>
  <c r="D348" i="2"/>
  <c r="F175" i="2"/>
  <c r="E358" i="2"/>
  <c r="D358" i="2"/>
  <c r="F44" i="1"/>
  <c r="E115" i="1"/>
  <c r="F115" i="1"/>
  <c r="E361" i="2"/>
  <c r="D361" i="2"/>
  <c r="E355" i="2"/>
  <c r="D355" i="2"/>
  <c r="E352" i="2"/>
  <c r="D352" i="2"/>
  <c r="E340" i="2"/>
  <c r="D340" i="2"/>
  <c r="F296" i="2"/>
  <c r="D291" i="2"/>
  <c r="D292" i="2"/>
  <c r="D377" i="2"/>
  <c r="F377" i="2"/>
  <c r="F289" i="2"/>
  <c r="F288" i="2"/>
  <c r="D77" i="2"/>
  <c r="D76" i="2"/>
  <c r="F74" i="2"/>
  <c r="F73" i="2"/>
  <c r="D87" i="2"/>
  <c r="F320" i="2"/>
  <c r="F307" i="2"/>
  <c r="F331" i="2"/>
  <c r="F330" i="2"/>
  <c r="D130" i="2"/>
  <c r="F292" i="2"/>
  <c r="D333" i="2"/>
  <c r="D332" i="2"/>
  <c r="F66" i="2"/>
  <c r="F306" i="2"/>
  <c r="F319" i="2"/>
  <c r="F128" i="2"/>
  <c r="F61" i="2"/>
  <c r="F305" i="2"/>
  <c r="F329" i="2"/>
  <c r="F328" i="2"/>
  <c r="F327" i="2"/>
  <c r="F282" i="2"/>
  <c r="F59" i="2"/>
  <c r="F195" i="2"/>
  <c r="F196" i="2"/>
  <c r="F109" i="2"/>
  <c r="F304" i="2"/>
  <c r="F303" i="2"/>
  <c r="F302" i="2"/>
  <c r="F183" i="2"/>
  <c r="F318" i="2"/>
  <c r="F317" i="2"/>
  <c r="F316" i="2"/>
  <c r="F315" i="2"/>
  <c r="F314" i="2"/>
  <c r="F313" i="2"/>
  <c r="F301" i="2"/>
  <c r="F37" i="2"/>
  <c r="F77" i="2"/>
  <c r="F300" i="2"/>
  <c r="F299" i="2"/>
  <c r="F325" i="2"/>
  <c r="F326" i="2"/>
  <c r="F312" i="2"/>
  <c r="F298" i="2"/>
  <c r="F324" i="2"/>
  <c r="E84" i="1"/>
  <c r="D84" i="1"/>
  <c r="H64" i="2"/>
  <c r="H62" i="2"/>
  <c r="H35" i="2"/>
  <c r="H33" i="2"/>
  <c r="H32" i="2"/>
  <c r="D105" i="1"/>
  <c r="E89" i="1"/>
  <c r="D90" i="1"/>
  <c r="F147" i="2"/>
  <c r="E105" i="1"/>
  <c r="E104" i="1"/>
  <c r="D104" i="1"/>
  <c r="D336" i="2"/>
  <c r="D321" i="2"/>
  <c r="E258" i="2"/>
  <c r="E257" i="2"/>
  <c r="D257" i="2"/>
  <c r="D258" i="2"/>
  <c r="D232" i="2"/>
  <c r="D212" i="2"/>
  <c r="E169" i="2"/>
  <c r="E168" i="2"/>
  <c r="D169" i="2"/>
  <c r="D168" i="2"/>
  <c r="D117" i="2"/>
  <c r="D88" i="2"/>
  <c r="D221" i="2"/>
  <c r="F129" i="2"/>
  <c r="D109" i="1"/>
  <c r="D21" i="4"/>
  <c r="D20" i="4"/>
  <c r="C21" i="4"/>
  <c r="C20" i="4"/>
  <c r="D80" i="1"/>
  <c r="F20" i="4"/>
  <c r="D23" i="4"/>
  <c r="D43" i="4"/>
  <c r="D22" i="4"/>
  <c r="D42" i="4"/>
  <c r="C23" i="4"/>
  <c r="C43" i="4"/>
  <c r="C22" i="4"/>
  <c r="C42" i="4"/>
  <c r="F22" i="4"/>
  <c r="F236" i="2"/>
  <c r="E95" i="1"/>
  <c r="E92" i="1"/>
  <c r="D92" i="1"/>
  <c r="B75" i="1"/>
  <c r="B115" i="1"/>
  <c r="E101" i="1"/>
  <c r="D81" i="1"/>
  <c r="D108" i="1"/>
  <c r="D110" i="1"/>
  <c r="F28" i="2"/>
  <c r="D113" i="1"/>
  <c r="D114" i="1"/>
  <c r="E99" i="1"/>
  <c r="D99" i="1"/>
  <c r="E81" i="1"/>
  <c r="E80" i="1"/>
  <c r="F144" i="2"/>
  <c r="F265" i="2"/>
  <c r="E83" i="1"/>
  <c r="F135" i="2"/>
  <c r="F266" i="2"/>
  <c r="D86" i="1"/>
  <c r="F187" i="2"/>
  <c r="F24" i="2"/>
  <c r="F112" i="2"/>
  <c r="F19" i="2"/>
  <c r="F181" i="2"/>
  <c r="F95" i="2"/>
  <c r="F210" i="2"/>
  <c r="F271" i="2"/>
  <c r="F177" i="2"/>
  <c r="F172" i="2"/>
  <c r="F192" i="2"/>
  <c r="F146" i="2"/>
  <c r="F200" i="2"/>
  <c r="F201" i="2"/>
  <c r="F277" i="2"/>
  <c r="F102" i="2"/>
  <c r="F105" i="2"/>
  <c r="F263" i="2"/>
  <c r="F238" i="2"/>
  <c r="F150" i="2"/>
  <c r="F143" i="2"/>
  <c r="F138" i="2"/>
  <c r="F134" i="2"/>
  <c r="F113" i="2"/>
  <c r="F284" i="2"/>
  <c r="F198" i="2"/>
  <c r="F197" i="2"/>
  <c r="F127" i="2"/>
  <c r="F67" i="2"/>
  <c r="F65" i="2"/>
  <c r="F64" i="2"/>
  <c r="F63" i="2"/>
  <c r="F62" i="2"/>
  <c r="F60" i="2"/>
  <c r="F58" i="2"/>
  <c r="F283" i="2"/>
  <c r="F110" i="2"/>
  <c r="F57" i="2"/>
  <c r="F56" i="2"/>
  <c r="F54" i="2"/>
  <c r="F281" i="2"/>
  <c r="F107" i="2"/>
  <c r="F53" i="2"/>
  <c r="F52" i="2"/>
  <c r="F51" i="2"/>
  <c r="F50" i="2"/>
  <c r="F48" i="2"/>
  <c r="F279" i="2"/>
  <c r="F47" i="2"/>
  <c r="F278" i="2"/>
  <c r="F188" i="2"/>
  <c r="F46" i="2"/>
  <c r="F45" i="2"/>
  <c r="F44" i="2"/>
  <c r="F41" i="2"/>
  <c r="F142" i="2"/>
  <c r="F103" i="2"/>
  <c r="F101" i="2"/>
  <c r="F40" i="2"/>
  <c r="F39" i="2"/>
  <c r="F31" i="2"/>
  <c r="F273" i="2"/>
  <c r="F180" i="2"/>
  <c r="F29" i="2"/>
  <c r="F27" i="2"/>
  <c r="F25" i="2"/>
  <c r="F178" i="2"/>
  <c r="F137" i="2"/>
  <c r="F22" i="2"/>
  <c r="F21" i="2"/>
  <c r="F269" i="2"/>
  <c r="F18" i="2"/>
  <c r="F17" i="2"/>
  <c r="F268" i="2"/>
  <c r="F15" i="2"/>
  <c r="F14" i="2"/>
  <c r="F173" i="2"/>
  <c r="F75" i="2"/>
  <c r="F290" i="2"/>
  <c r="F287" i="2"/>
  <c r="F286" i="2"/>
  <c r="F151" i="2"/>
  <c r="F116" i="2"/>
  <c r="F115" i="2"/>
  <c r="F72" i="2"/>
  <c r="F71" i="2"/>
  <c r="F70" i="2"/>
  <c r="F69" i="2"/>
  <c r="F182" i="2"/>
  <c r="F262" i="2"/>
  <c r="F12" i="2"/>
  <c r="F11" i="2"/>
  <c r="F9" i="2"/>
  <c r="F199" i="2"/>
  <c r="F194" i="2"/>
  <c r="F186" i="2"/>
  <c r="F184" i="2"/>
  <c r="F174" i="2"/>
  <c r="F171" i="2"/>
  <c r="F261" i="2"/>
  <c r="F10" i="2"/>
  <c r="F8" i="2"/>
  <c r="F7" i="2"/>
  <c r="F228" i="2"/>
  <c r="F275" i="2"/>
  <c r="F167" i="2"/>
  <c r="F166" i="2"/>
  <c r="F165" i="2"/>
  <c r="F164" i="2"/>
  <c r="F163" i="2"/>
  <c r="F162" i="2"/>
  <c r="F161" i="2"/>
  <c r="F160" i="2"/>
  <c r="F159" i="2"/>
  <c r="F158" i="2"/>
  <c r="F140" i="2"/>
  <c r="F99" i="2"/>
  <c r="F98" i="2"/>
  <c r="F36" i="2"/>
  <c r="F34" i="2"/>
  <c r="F86" i="2"/>
  <c r="F85" i="2"/>
  <c r="F84" i="2"/>
  <c r="F83" i="2"/>
  <c r="F82" i="2"/>
  <c r="F81" i="2"/>
  <c r="F80" i="2"/>
  <c r="F79" i="2"/>
  <c r="F33" i="2"/>
  <c r="F35" i="2"/>
  <c r="F139" i="2"/>
  <c r="F285" i="2"/>
  <c r="F272" i="2"/>
  <c r="F267" i="2"/>
  <c r="F20" i="2"/>
  <c r="F311" i="2"/>
  <c r="F256" i="2"/>
  <c r="F255" i="2"/>
  <c r="F254" i="2"/>
  <c r="F253" i="2"/>
  <c r="F252" i="2"/>
  <c r="F251" i="2"/>
  <c r="F250" i="2"/>
  <c r="F249" i="2"/>
  <c r="F248" i="2"/>
  <c r="F247" i="2"/>
  <c r="F246" i="2"/>
  <c r="F239" i="2"/>
  <c r="F231" i="2"/>
  <c r="F230" i="2"/>
  <c r="F229" i="2"/>
  <c r="F227" i="2"/>
  <c r="F224" i="2"/>
  <c r="F218" i="2"/>
  <c r="F216" i="2"/>
  <c r="F215" i="2"/>
  <c r="F211" i="2"/>
  <c r="F209" i="2"/>
  <c r="F208" i="2"/>
  <c r="F207" i="2"/>
  <c r="F206" i="2"/>
  <c r="F149" i="2"/>
  <c r="F136" i="2"/>
  <c r="F126" i="2"/>
  <c r="F125" i="2"/>
  <c r="F123" i="2"/>
  <c r="F122" i="2"/>
  <c r="F121" i="2"/>
  <c r="F120" i="2"/>
  <c r="F114" i="2"/>
  <c r="F111" i="2"/>
  <c r="F108" i="2"/>
  <c r="F106" i="2"/>
  <c r="F104" i="2"/>
  <c r="F100" i="2"/>
  <c r="F97" i="2"/>
  <c r="F94" i="2"/>
  <c r="F93" i="2"/>
  <c r="F92" i="2"/>
  <c r="F91" i="2"/>
  <c r="F90" i="2"/>
  <c r="F68" i="2"/>
  <c r="F55" i="2"/>
  <c r="F49" i="2"/>
  <c r="F43" i="2"/>
  <c r="F38" i="2"/>
  <c r="F32" i="2"/>
  <c r="F26" i="2"/>
  <c r="F16" i="2"/>
  <c r="F13" i="2"/>
  <c r="F6" i="2"/>
  <c r="F280" i="2"/>
  <c r="D93" i="1"/>
  <c r="F220" i="2"/>
  <c r="F141" i="2"/>
  <c r="E78" i="1"/>
  <c r="F133" i="2"/>
  <c r="F176" i="2"/>
  <c r="E152" i="2"/>
  <c r="D87" i="1"/>
  <c r="F274" i="2"/>
  <c r="F371" i="2"/>
  <c r="F179" i="2"/>
  <c r="E93" i="1"/>
  <c r="D308" i="2"/>
  <c r="E202" i="2"/>
  <c r="D202" i="2"/>
  <c r="E96" i="1"/>
  <c r="D98" i="1"/>
  <c r="D102" i="1"/>
  <c r="D96" i="1"/>
  <c r="D83" i="1"/>
  <c r="E350" i="2"/>
  <c r="F270" i="2"/>
  <c r="F131" i="2"/>
  <c r="F276" i="2"/>
  <c r="F260" i="2"/>
  <c r="D95" i="1"/>
  <c r="E102" i="1"/>
  <c r="F191" i="2"/>
  <c r="D152" i="2"/>
  <c r="F148" i="2"/>
  <c r="D39" i="4"/>
  <c r="D29" i="4"/>
  <c r="D33" i="4"/>
  <c r="D27" i="4"/>
  <c r="D31" i="4"/>
  <c r="C40" i="4"/>
  <c r="D10" i="1"/>
  <c r="C30" i="4"/>
  <c r="C34" i="4"/>
  <c r="D40" i="4"/>
  <c r="E10" i="1"/>
  <c r="D30" i="4"/>
  <c r="D34" i="4"/>
  <c r="C27" i="4"/>
  <c r="C31" i="4"/>
  <c r="C39" i="4"/>
  <c r="C29" i="4"/>
  <c r="C33" i="4"/>
  <c r="E23" i="4"/>
  <c r="E22" i="4"/>
  <c r="E20" i="4"/>
  <c r="F118" i="2"/>
  <c r="F233" i="2"/>
  <c r="F204" i="2"/>
  <c r="D30" i="1"/>
  <c r="D338" i="2"/>
  <c r="F337" i="2"/>
  <c r="D24" i="1"/>
  <c r="D89" i="1"/>
  <c r="D91" i="1"/>
  <c r="D356" i="2"/>
  <c r="E33" i="1"/>
  <c r="F364" i="2"/>
  <c r="F322" i="2"/>
  <c r="E98" i="1"/>
  <c r="D6" i="1"/>
  <c r="D7" i="1"/>
  <c r="E6" i="1"/>
  <c r="E30" i="1"/>
  <c r="E15" i="1"/>
  <c r="F213" i="2"/>
  <c r="E353" i="2"/>
  <c r="D353" i="2"/>
  <c r="F88" i="2"/>
  <c r="E13" i="1"/>
  <c r="E65" i="1"/>
  <c r="E9" i="1"/>
  <c r="D31" i="1"/>
  <c r="D71" i="1"/>
  <c r="E31" i="1"/>
  <c r="E71" i="1"/>
  <c r="D16" i="1"/>
  <c r="D66" i="1"/>
  <c r="F336" i="2"/>
  <c r="F258" i="2"/>
  <c r="F309" i="2"/>
  <c r="F212" i="2"/>
  <c r="D19" i="1"/>
  <c r="D67" i="1"/>
  <c r="D28" i="1"/>
  <c r="D70" i="1"/>
  <c r="E26" i="4"/>
  <c r="E15" i="4"/>
  <c r="F130" i="2"/>
  <c r="E365" i="2"/>
  <c r="F349" i="2"/>
  <c r="D359" i="2"/>
  <c r="D350" i="2"/>
  <c r="F350" i="2"/>
  <c r="D362" i="2"/>
  <c r="F244" i="2"/>
  <c r="E347" i="2"/>
  <c r="F361" i="2"/>
  <c r="D347" i="2"/>
  <c r="D13" i="1"/>
  <c r="E19" i="1"/>
  <c r="D365" i="2"/>
  <c r="F221" i="2"/>
  <c r="F342" i="2"/>
  <c r="E25" i="1"/>
  <c r="E69" i="1"/>
  <c r="F293" i="2"/>
  <c r="E12" i="1"/>
  <c r="F169" i="2"/>
  <c r="F346" i="2"/>
  <c r="F117" i="2"/>
  <c r="F241" i="2"/>
  <c r="F294" i="2"/>
  <c r="D85" i="1"/>
  <c r="F257" i="2"/>
  <c r="F232" i="2"/>
  <c r="E344" i="2"/>
  <c r="F370" i="2"/>
  <c r="F345" i="2"/>
  <c r="D22" i="1"/>
  <c r="D68" i="1"/>
  <c r="E34" i="1"/>
  <c r="F76" i="2"/>
  <c r="F291" i="2"/>
  <c r="F152" i="2"/>
  <c r="F87" i="2"/>
  <c r="F108" i="1"/>
  <c r="E24" i="1"/>
  <c r="E61" i="1"/>
  <c r="D74" i="1"/>
  <c r="E25" i="4"/>
  <c r="D73" i="1"/>
  <c r="E14" i="4"/>
  <c r="F308" i="2"/>
  <c r="F168" i="2"/>
  <c r="F243" i="2"/>
  <c r="F321" i="2"/>
  <c r="E77" i="1"/>
  <c r="E79" i="1"/>
  <c r="E86" i="1"/>
  <c r="F86" i="1"/>
  <c r="F348" i="2"/>
  <c r="D77" i="1"/>
  <c r="D378" i="2"/>
  <c r="D101" i="1"/>
  <c r="F101" i="1"/>
  <c r="F363" i="2"/>
  <c r="D61" i="1"/>
  <c r="E90" i="1"/>
  <c r="F90" i="1"/>
  <c r="E356" i="2"/>
  <c r="D27" i="1"/>
  <c r="E362" i="2"/>
  <c r="E341" i="2"/>
  <c r="F374" i="2"/>
  <c r="F333" i="2"/>
  <c r="D344" i="2"/>
  <c r="F332" i="2"/>
  <c r="E103" i="1"/>
  <c r="F358" i="2"/>
  <c r="D106" i="1"/>
  <c r="F340" i="2"/>
  <c r="F222" i="2"/>
  <c r="F112" i="1"/>
  <c r="E359" i="2"/>
  <c r="F352" i="2"/>
  <c r="F367" i="2"/>
  <c r="F80" i="1"/>
  <c r="D368" i="2"/>
  <c r="F343" i="2"/>
  <c r="E106" i="1"/>
  <c r="D78" i="1"/>
  <c r="F78" i="1"/>
  <c r="E368" i="2"/>
  <c r="F202" i="2"/>
  <c r="F96" i="1"/>
  <c r="D97" i="1"/>
  <c r="E378" i="2"/>
  <c r="F203" i="2"/>
  <c r="F154" i="2"/>
  <c r="E97" i="1"/>
  <c r="F83" i="1"/>
  <c r="E82" i="1"/>
  <c r="E85" i="1"/>
  <c r="E338" i="2"/>
  <c r="F375" i="2"/>
  <c r="D379" i="2"/>
  <c r="F99" i="1"/>
  <c r="D100" i="1"/>
  <c r="E94" i="1"/>
  <c r="D82" i="1"/>
  <c r="F81" i="1"/>
  <c r="D88" i="1"/>
  <c r="D94" i="1"/>
  <c r="E379" i="2"/>
  <c r="F93" i="1"/>
  <c r="F105" i="1"/>
  <c r="F102" i="1"/>
  <c r="F109" i="1"/>
  <c r="D341" i="2"/>
  <c r="E87" i="1"/>
  <c r="F84" i="1"/>
  <c r="F355" i="2"/>
  <c r="D380" i="2"/>
  <c r="E380" i="2"/>
  <c r="F13" i="1"/>
  <c r="F359" i="2"/>
  <c r="E74" i="1"/>
  <c r="F74" i="1"/>
  <c r="F344" i="2"/>
  <c r="F362" i="2"/>
  <c r="E39" i="4"/>
  <c r="D32" i="1"/>
  <c r="E91" i="1"/>
  <c r="F91" i="1"/>
  <c r="F113" i="1"/>
  <c r="E26" i="1"/>
  <c r="E14" i="1"/>
  <c r="E43" i="4"/>
  <c r="C44" i="4"/>
  <c r="F347" i="2"/>
  <c r="D8" i="1"/>
  <c r="D76" i="4"/>
  <c r="D64" i="1"/>
  <c r="F356" i="2"/>
  <c r="C59" i="4"/>
  <c r="F372" i="2"/>
  <c r="E16" i="4"/>
  <c r="D62" i="4"/>
  <c r="E11" i="1"/>
  <c r="E64" i="1"/>
  <c r="F31" i="1"/>
  <c r="E35" i="1"/>
  <c r="D44" i="4"/>
  <c r="F42" i="1"/>
  <c r="E72" i="1"/>
  <c r="E100" i="1"/>
  <c r="F100" i="1"/>
  <c r="D56" i="4"/>
  <c r="E68" i="4"/>
  <c r="E9" i="4"/>
  <c r="C62" i="4"/>
  <c r="E32" i="1"/>
  <c r="F376" i="2"/>
  <c r="F368" i="2"/>
  <c r="F85" i="1"/>
  <c r="C76" i="4"/>
  <c r="C65" i="4"/>
  <c r="E61" i="4"/>
  <c r="D33" i="1"/>
  <c r="D29" i="1"/>
  <c r="D65" i="4"/>
  <c r="F30" i="1"/>
  <c r="C41" i="4"/>
  <c r="C38" i="4"/>
  <c r="E11" i="4"/>
  <c r="E60" i="4"/>
  <c r="E12" i="4"/>
  <c r="F106" i="1"/>
  <c r="F71" i="1"/>
  <c r="F365" i="2"/>
  <c r="E27" i="4"/>
  <c r="E30" i="4"/>
  <c r="F353" i="2"/>
  <c r="D53" i="4"/>
  <c r="D41" i="4"/>
  <c r="F97" i="1"/>
  <c r="D103" i="1"/>
  <c r="F103" i="1"/>
  <c r="C75" i="4"/>
  <c r="D9" i="1"/>
  <c r="F9" i="1"/>
  <c r="D116" i="1"/>
  <c r="E116" i="1"/>
  <c r="F110" i="1"/>
  <c r="E17" i="4"/>
  <c r="E18" i="1"/>
  <c r="D18" i="1"/>
  <c r="D20" i="1"/>
  <c r="C53" i="4"/>
  <c r="E29" i="4"/>
  <c r="F378" i="2"/>
  <c r="D12" i="1"/>
  <c r="E42" i="4"/>
  <c r="F338" i="2"/>
  <c r="E22" i="1"/>
  <c r="F341" i="2"/>
  <c r="E73" i="1"/>
  <c r="F73" i="1"/>
  <c r="E67" i="1"/>
  <c r="F67" i="1"/>
  <c r="F114" i="1"/>
  <c r="D65" i="1"/>
  <c r="F65" i="1"/>
  <c r="E71" i="4"/>
  <c r="D34" i="1"/>
  <c r="C50" i="4"/>
  <c r="D21" i="1"/>
  <c r="D23" i="1"/>
  <c r="E28" i="1"/>
  <c r="E7" i="1"/>
  <c r="D38" i="4"/>
  <c r="F61" i="1"/>
  <c r="E16" i="1"/>
  <c r="E66" i="1"/>
  <c r="F66" i="1"/>
  <c r="D25" i="1"/>
  <c r="D26" i="1"/>
  <c r="C56" i="4"/>
  <c r="E21" i="1"/>
  <c r="D50" i="4"/>
  <c r="D47" i="4"/>
  <c r="E18" i="4"/>
  <c r="C47" i="4"/>
  <c r="D15" i="1"/>
  <c r="E27" i="1"/>
  <c r="D59" i="4"/>
  <c r="E72" i="4"/>
  <c r="F82" i="1"/>
  <c r="D79" i="1"/>
  <c r="F79" i="1"/>
  <c r="D117" i="1"/>
  <c r="E67" i="4"/>
  <c r="D75" i="4"/>
  <c r="D77" i="4"/>
  <c r="F94" i="1"/>
  <c r="D63" i="1"/>
  <c r="F379" i="2"/>
  <c r="F87" i="1"/>
  <c r="E88" i="1"/>
  <c r="F88" i="1"/>
  <c r="E117" i="1"/>
  <c r="E118" i="1"/>
  <c r="D118" i="1"/>
  <c r="F64" i="1"/>
  <c r="C77" i="4"/>
  <c r="E44" i="4"/>
  <c r="E62" i="4"/>
  <c r="E69" i="4"/>
  <c r="D11" i="1"/>
  <c r="F11" i="1"/>
  <c r="F32" i="1"/>
  <c r="E76" i="4"/>
  <c r="E33" i="4"/>
  <c r="E73" i="4"/>
  <c r="E41" i="4"/>
  <c r="E34" i="4"/>
  <c r="E29" i="1"/>
  <c r="E31" i="4"/>
  <c r="F116" i="1"/>
  <c r="E20" i="1"/>
  <c r="D14" i="1"/>
  <c r="F14" i="1"/>
  <c r="F12" i="1"/>
  <c r="E70" i="1"/>
  <c r="F70" i="1"/>
  <c r="D72" i="1"/>
  <c r="F72" i="1"/>
  <c r="D35" i="1"/>
  <c r="E68" i="1"/>
  <c r="F68" i="1"/>
  <c r="E63" i="1"/>
  <c r="F63" i="1"/>
  <c r="E8" i="1"/>
  <c r="D46" i="1"/>
  <c r="D69" i="1"/>
  <c r="F69" i="1"/>
  <c r="E17" i="1"/>
  <c r="E46" i="1"/>
  <c r="D17" i="1"/>
  <c r="D45" i="1"/>
  <c r="E23" i="1"/>
  <c r="E75" i="4"/>
  <c r="F41" i="1"/>
  <c r="F43" i="1"/>
  <c r="E45" i="1"/>
  <c r="F380" i="2"/>
  <c r="F117" i="1"/>
  <c r="E47" i="1"/>
  <c r="D47" i="1"/>
  <c r="E77" i="4"/>
  <c r="F118" i="1"/>
  <c r="D75" i="1"/>
  <c r="E75" i="1"/>
  <c r="F46" i="1"/>
  <c r="F45" i="1"/>
  <c r="F47" i="1"/>
  <c r="F75" i="1"/>
</calcChain>
</file>

<file path=xl/sharedStrings.xml><?xml version="1.0" encoding="utf-8"?>
<sst xmlns="http://schemas.openxmlformats.org/spreadsheetml/2006/main" count="1298" uniqueCount="513">
  <si>
    <t>Всего по краевым и поселенческим программам</t>
  </si>
  <si>
    <t>Вышестеблиевское сельское поселение</t>
  </si>
  <si>
    <t>Ахтанизовское сельское поселение</t>
  </si>
  <si>
    <t>Голубицкое сельское поселение</t>
  </si>
  <si>
    <t>Запорожское сельское поселение</t>
  </si>
  <si>
    <t>Сенное сельское поселение</t>
  </si>
  <si>
    <t>Старотитаровское сельское поселение</t>
  </si>
  <si>
    <t>Таманское сельское поселение</t>
  </si>
  <si>
    <t>Новотаманское сельское поселение</t>
  </si>
  <si>
    <t>Курчанское сельское поселение</t>
  </si>
  <si>
    <t>Краснострельское сельское поселение</t>
  </si>
  <si>
    <t>Фонталовское сельское поселение</t>
  </si>
  <si>
    <t>Темрюкское городское поселение</t>
  </si>
  <si>
    <t>Итого по программам поселений:</t>
  </si>
  <si>
    <t>х</t>
  </si>
  <si>
    <t>Количество реализуемых программ в поселениях</t>
  </si>
  <si>
    <t>Поселения Темрюкского района</t>
  </si>
  <si>
    <t>Источник финансирования</t>
  </si>
  <si>
    <t>Освоено за отчетный период, тыс. руб.</t>
  </si>
  <si>
    <t xml:space="preserve">краевой бюджет </t>
  </si>
  <si>
    <t>местный бюджет</t>
  </si>
  <si>
    <t>Исполнение муниципальных программ поселениями, в %</t>
  </si>
  <si>
    <t>Всего</t>
  </si>
  <si>
    <t>Муниципальные программы поселений</t>
  </si>
  <si>
    <t>ИТОГО по краевым и поселенческим программам</t>
  </si>
  <si>
    <t>Наименование муниципальной программы</t>
  </si>
  <si>
    <t>Ахтанизовское</t>
  </si>
  <si>
    <t>Вышестеблиевское</t>
  </si>
  <si>
    <t>Голубицкое</t>
  </si>
  <si>
    <t>Краснострельское</t>
  </si>
  <si>
    <t>Курчанское</t>
  </si>
  <si>
    <t>Новотаманское</t>
  </si>
  <si>
    <t>Запорожское</t>
  </si>
  <si>
    <t>Сенное</t>
  </si>
  <si>
    <t>Старотитаровское</t>
  </si>
  <si>
    <t>Таманское</t>
  </si>
  <si>
    <t>Темрюкское</t>
  </si>
  <si>
    <t>Фонталовское</t>
  </si>
  <si>
    <t>Муниципальное имущество и земельные ресурсы</t>
  </si>
  <si>
    <t>Муниципальная программа "Эффективное муниципальное управление"</t>
  </si>
  <si>
    <t>Муниципальная программа «Обеспечение информационного освещения деятельности администрации Ахтанизовского сельского поселения Темрюкского района»</t>
  </si>
  <si>
    <t xml:space="preserve">Муниципальная программа "Мероприятия праздничных дней и памятных дат в Ахтанизовском сельском поселении Темрюкского района" </t>
  </si>
  <si>
    <t>Муниципальная программа "Компенсационные выплаты руководителям органов территориального общественного самоуправления Ахтанизовского сельского поселения Темрюкского района"</t>
  </si>
  <si>
    <t xml:space="preserve"> Муниципальная программа "Обеспечение безопасности населения Ахтанизовского сельского поселения Темрюкского района"</t>
  </si>
  <si>
    <t>Муниципальная программа "Поддержка  малого и среднего предпринимательства на территории Ахтанизовского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</si>
  <si>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Ахтанизовского сельского поселения Темрюкского района»</t>
  </si>
  <si>
    <t xml:space="preserve"> Муниципальная программа "Создание доступной среды для инвалидов и других маломобильных групп населения в Ахтанизовском сельском поселении Темрюкского района" </t>
  </si>
  <si>
    <t>Муниципальная программа "Сохранение и охрана объектов культурного наследия (памятников истории и культуры) местного значения Ахтанизовского сельского поселения Темрюкского района"</t>
  </si>
  <si>
    <t>Муниципальная программа "Развитие жилищно-коммунального хозяйства Ахтанизовского сельского поселения Темрюкского района"</t>
  </si>
  <si>
    <t>Муниципальная программа "Развитие сети автомобильных дорог  Ахтанизовского сельского поселения Темрюкского района"</t>
  </si>
  <si>
    <t>Муниципальная программа "Развитие физической культуры и массового спорта в Ахтанизовском сельском поселении Темрюкского района"</t>
  </si>
  <si>
    <t>Муниципальная программа "Молодежь ст. Ахтанизовской" Ахтанизовского сельского поселения Темрюкского района</t>
  </si>
  <si>
    <t>Муниципальная программа "Развитие культуры Ахтанизовского сельского поселения Темрюкского района"</t>
  </si>
  <si>
    <t>Муниципальная программа "Ремонт здания администрации Ахтанизовского сельского поселения Темрюкского района"</t>
  </si>
  <si>
    <t>Муниципальная программа "Развитие систем наружного освещения Ахтанизовского сельского поселения Темрюкского района"</t>
  </si>
  <si>
    <t>Муниципальная программа "Газификация Ахтанизовского сельского поселения Темрюкского района"</t>
  </si>
  <si>
    <t>Муниципальная программа "Пенсионное обеспечение за выслугу лет лицам, замещающим муниципальные должности и должности муниципальных служащих Ахтанизовского сельского поселения Темрюкского района"</t>
  </si>
  <si>
    <t>Муниципальная программа "Ремонт здания Дома культуры в ст. Ахтанизовской Ахтанизовского сельского поселения Темрюкского района"</t>
  </si>
  <si>
    <t>Молодежная политика</t>
  </si>
  <si>
    <t>Малый бизнес</t>
  </si>
  <si>
    <t>Водоснабжение. Водоотведение</t>
  </si>
  <si>
    <t>Газификация</t>
  </si>
  <si>
    <t>Наружное освещение</t>
  </si>
  <si>
    <t>Обеспечение жильем и земельными участками</t>
  </si>
  <si>
    <t>Прочие</t>
  </si>
  <si>
    <t>Муниципальная программа Вышестеблиевского сельского поселения "Поддержка и развитие малого и среднего предпринимательства в Вышестеблиевском сельском поселении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</si>
  <si>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Вышестеблиевского сельского поселения Темрюкского района»</t>
  </si>
  <si>
    <t>Муниципальная программа "Молодежь   Вышестеблиевского сельского поселения Темрюкского района "</t>
  </si>
  <si>
    <t>Муниципальная программа "Развитие культуры Вышестеблиевского сельского поселения Темрюкского района"</t>
  </si>
  <si>
    <t>Муниципальная программа "Социальная поддержка граждан Вышестеблиевского сельского поселения Темрюкского района"</t>
  </si>
  <si>
    <t>Муниципальная программа «Обеспечение безопасности населения Голубицкого сельского поселения Темрюкского района»</t>
  </si>
  <si>
    <t xml:space="preserve">Муниципальная программа «Поддержка малого и среднего предпринимательства в Голубицком сельском поселении Темрюкского района" </t>
  </si>
  <si>
    <t xml:space="preserve">Муниципальная программа "Развитие культуры  Голубицкого сельского поселения Темрюкского района" </t>
  </si>
  <si>
    <t xml:space="preserve">Муниципальная программа Голубицкого сельского поселения Темрюкского района «Развитие информационного общества» </t>
  </si>
  <si>
    <t xml:space="preserve"> Муниципальная программа Голубицкого сельского поселения Темрюкского района «Развитие жилищно-коммунального хозяйства" </t>
  </si>
  <si>
    <t xml:space="preserve">Муниципальная программа «Развитие физической культуры и массового спорта в Голубицком сельском поселении Темрюкского района» </t>
  </si>
  <si>
    <t>Муниципальная программа «Реализация молодежной политики в Голубицком сельском поселении Темрюкского района»</t>
  </si>
  <si>
    <t xml:space="preserve">Муниципальная программа «Пенсионное обеспечение за выслугу лет лицам, замещавших муниципальные должности и должности муниципальных служащих Голубицкого сельского поселения Темрюкского района» </t>
  </si>
  <si>
    <t xml:space="preserve">Муниципальная программа Голубицкого сельского поселения Темрюкского района «Эффективное муниципальное управление» </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</si>
  <si>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и поддержка социально ориентированных некоммерческих организаций, расположенных на территории   Голубицкого сельского поселения Темрюкского района» </t>
  </si>
  <si>
    <t>Муниципальная программа Сенного сельского поселения Темрюкского района «Эффективное муниципальное управление»</t>
  </si>
  <si>
    <t>Муниципальная программа «Развитие  архивного дела в Сенном сельском поселении Темрюкского района»</t>
  </si>
  <si>
    <t>Муниципальная программа "Обеспечение информационного освещения деятельности администрации Сенного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</si>
  <si>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Сенного сельского поселения Темрюкского района»</t>
  </si>
  <si>
    <t>Муниципальная программа «Обеспечение безопасности населения Сенного сельского поселения Темрюкского района»</t>
  </si>
  <si>
    <t>Муниципальная программа «Поддержка малого и среднего предпринимательства на территории Сенного сельского поселения Темрюкского района</t>
  </si>
  <si>
    <t xml:space="preserve">Муниципальная программа «Молодежь Сенного сельского поселения Темрюкского района»  </t>
  </si>
  <si>
    <t xml:space="preserve">Муниципальная программа «Развитие культуры  Сенного сельского поселения Темрюкского района»                                                            </t>
  </si>
  <si>
    <t>Муниципальная программа «Мероприятия праздничных дней и памятных дат в Сенном сельском поселении Темрюкского района»</t>
  </si>
  <si>
    <t>Муниципальная программа «Сохранение, использование и популяризация памятников истории и культуры местного значения, расположенных на территории Сенного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</si>
  <si>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администрации в Сенном сельском поселении Темрюкского района»</t>
  </si>
  <si>
    <t>Муниципальная программа «Развитие физической культуры и массового спорта в Сенном сельском поселении Темрюкского района»</t>
  </si>
  <si>
    <t>ИТОГО ПО РАЗДЕЛУ</t>
  </si>
  <si>
    <t>Муниципальная программа «Благоустройство территории  Сенного сельского поселения Темрюкского района»</t>
  </si>
  <si>
    <t>ИТОГО</t>
  </si>
  <si>
    <t>Муниципальная программа Темрюкского городского поселения Темрюкского района «Управление муниципальным имуществом»</t>
  </si>
  <si>
    <t xml:space="preserve">Муниципальная программа Темрюкского городского поселения Темрюкского района «Календарь памятных дат» </t>
  </si>
  <si>
    <t>Муниципальная  программа Темрюкского городского поселения Темрюкского района «Обеспечение деятельности подведомственных муниципальных учреждений»</t>
  </si>
  <si>
    <t>Муниципальная программа Темрюкского городского поселения Темрюкского района «Обеспечение информационного освещения деятельности органов местного самоуправления»</t>
  </si>
  <si>
    <t>Муниципальная программа Темрюкского городского поселения Темрюкского района «Материально-техническое обеспечение деятельности администрации Темрюкского городского поселения Темрюкского района»</t>
  </si>
  <si>
    <t>Муниципальная программа Темрюкского городского поселения Темрюкского района "Развитие, эксплуатация и обслуживание информационно- коммуникационных технологий"</t>
  </si>
  <si>
    <t>Муниципальная программа Темрюкского городского поселения Темрюкского района «Противодействие коррупции»</t>
  </si>
  <si>
    <t>Муниципальная программа  Темрюкского городского поселения Темрюкского района «Развитие муниципальной службы»</t>
  </si>
  <si>
    <t>Муниципальная программа Темрюкского городского поселения Темрюкского района "Обеспечение первичных мер пожарной безопасности"</t>
  </si>
  <si>
    <t>Муниципальная программа Темрюкского городского поселения Темрюкского района "Профилактика терроризма и экстремизма"</t>
  </si>
  <si>
    <t>Муниципальная программа Темрюкского городского поселения Темрюкского района «Обеспечение равной доступности транспортных услуг населению»</t>
  </si>
  <si>
    <t>Муниципальная программа  Темрюкского городского поселения Темрюкского района «Повышение безопасности дорожного движения»</t>
  </si>
  <si>
    <t>Муниципальная программа  Темрюкского городского поселения Темрюкского района "Поддержка малого и среднего предпринимательства"</t>
  </si>
  <si>
    <t>Муниципальная программа Темрюкского городского поселения Темрюкского района «Использование арендных платежей»</t>
  </si>
  <si>
    <t>Муниципальная программа  Темрюкского городского поселения Темрюкского района "Развитие систем водоснабжения"</t>
  </si>
  <si>
    <t>Муниципальная программа Темрюкского городского поселения Темрюкского района "Развитие газоснабжения"</t>
  </si>
  <si>
    <t>Муниципальная программа Темрюкского городского поселения Темрюкского района "Организация благоустройства территории"</t>
  </si>
  <si>
    <t>Муниципальная программа Темрюкского городского поселения Темрюкского района «Ритуальные услуги»</t>
  </si>
  <si>
    <t>Муниципальная программа Темрюкского городского поселения Темрюкского района «Молодежь Темрюка»</t>
  </si>
  <si>
    <t>Муниципальная программа Темрюкского городского поселения Темрюкского района «Развитие сферы культуры»</t>
  </si>
  <si>
    <t>Муниципальная программа Темрюкского городского поселения Темрюкского района "Адресная помощь гражданам, попавшим в трудную жизненную ситуацию"</t>
  </si>
  <si>
    <t>Муниципальная программа Темрюкского городского поселения Темрюкского района "Поддержка социально ориентированных некоммерческих организаций"</t>
  </si>
  <si>
    <t>Муниципальная программа Темрюкского городского поселения Темрюкского района "Формирование доступной среды для инвалидов и других маломобильных групп населения"</t>
  </si>
  <si>
    <t>Муниципальная программа Темрюкского городского поселения Темрюкского района «Развитие физической культуры и спорта»</t>
  </si>
  <si>
    <t>Муниципальная программа "Эффективное муниципальное управление" Вышестеблиевского сельского поселения Темрюкского района</t>
  </si>
  <si>
    <t xml:space="preserve">Муниципальная программа "Развитие жилищно-коммунального хозяйства" Вышестеблиевского сельского поселения Темрюкского района </t>
  </si>
  <si>
    <t>Итого, в том числе:</t>
  </si>
  <si>
    <t xml:space="preserve">Государственная программа Краснодарского края «Развитие культуры»  с участием Вышестеблиевского сельского поселения Темрюкского района
</t>
  </si>
  <si>
    <t>Поддержка социально - ориентированных некоммерческих организаций</t>
  </si>
  <si>
    <t>Муниципальная программа «Противодействие коррупции в Сенном сельском поселении Темрюкского района»</t>
  </si>
  <si>
    <t>Обеспечение безопасности населения</t>
  </si>
  <si>
    <t>Доступная среда</t>
  </si>
  <si>
    <t>Развитие культуры</t>
  </si>
  <si>
    <t>Развитие физической культуры и спорта</t>
  </si>
  <si>
    <t>Развитие жилищно-коммунального хозяйства</t>
  </si>
  <si>
    <t>ВСЕГО по программам поселений:</t>
  </si>
  <si>
    <t xml:space="preserve">Государственные программы Краснодарского края, в которых приняли участие поселения </t>
  </si>
  <si>
    <t>Муниципальная программа "Энергоснабжение и повышение энергетической эффективности на территории Курчанского сельского поселения Темрюкского района на 2017-2019 годы"</t>
  </si>
  <si>
    <t xml:space="preserve">Государственная программа Краснодарского края «Развитие культуры»  с участием Голубицкого сельского поселения Темрюкского района
</t>
  </si>
  <si>
    <t>Муниципальная программа "Формирование комфортной городской среды Старотитаровского  сельского поселения Темрюкского района на 2018-2022 годы"</t>
  </si>
  <si>
    <t>Муниципальная программа "Формирование комфортной городской среды Ахтанизовского  сельского поселения Темрюкского района на 2018-2022 годы"</t>
  </si>
  <si>
    <t>Муниципальная программа "Формирование комфортной среды Запорожского сельского поселения Темрюкского района"</t>
  </si>
  <si>
    <t>Муниципальная программа  Темрюкского городского поселения Темрюкского района "Водоотведение"</t>
  </si>
  <si>
    <t>Уточненный план, тыс. руб.</t>
  </si>
  <si>
    <t>Примечание</t>
  </si>
  <si>
    <t>Муниципальная программа "Повышение квалификации работников в казенных и бюджетных учреждениях Голубицкого селького поселения Темрюкского района"</t>
  </si>
  <si>
    <t>Субсидии из краевого бюджета на осуществление полномочий</t>
  </si>
  <si>
    <t>Муниципальная программа Темрюкского городского поселения Темрюкского района "Формирование комфортной городской среды Темрюкского городского поселения Темрюкского района" на 2018-2022 годы</t>
  </si>
  <si>
    <t>местный бюджет (софинансирование)</t>
  </si>
  <si>
    <t>Муниципальный программа "Социально-культурное развитие Новотаманского сельского поселения Темрюкского района на 2018-2020 годы"</t>
  </si>
  <si>
    <t>Муниципальная программа "Капитальный ремонт и ремонт автомобильных дорог местного значения Новотаманского селського поселения Темрюкского района на 2018-2020 годы"</t>
  </si>
  <si>
    <t>Муниципальная программа "Эффективное муниципальное управление на 2018-2020 годы Новотаманскосго сельского поселения Темрюкского района</t>
  </si>
  <si>
    <t>Муниципальная программа "Компенсационные выплаты руководителям органов территориального общественного самоуправлениея Новотаманского сельского поселения Темрюкского района" на 2018-2020  годы</t>
  </si>
  <si>
    <t>Муниципальная программа "Развитие, эксплуатация и обслуживание информационно-коммуникационных технологий администрации Новотаманского сельского поселения Темрюкского района на 2018 - 2020 годы"</t>
  </si>
  <si>
    <t>Муниципальная программа "Обеспечение информационного освещения деятельности администрации Новотаманского сельского поселения Темрюкского района на 2018 - 2020 годы"</t>
  </si>
  <si>
    <t>Муниципальная программа "Противодействие коррупции в Новотаманском сельском поселении на 2018- 2020 годы"</t>
  </si>
  <si>
    <t>Муниципальная программа "Пожарная безопасность в Таманском сельском поселении Темрюкского района на 2018-2020 годы"</t>
  </si>
  <si>
    <t>Муниципальная программа "Повышение безопасности дорожного движения на территории Новотаманского сельского поселения Темрюкского района на 2018-2020 годы"</t>
  </si>
  <si>
    <t>Муниципальная программа "Поддержка малого и среднего предпринимательство в Новотаманском сельском поселении Темрюкского района" на 2018-2020 годы</t>
  </si>
  <si>
    <t>Муниципальная программа "Газификация Новотаманского сельского поселения Темрюкского района на 2018-2020 годы"</t>
  </si>
  <si>
    <t>Муниципальная программа "Жилище" Новотаманского сельского поселения Темрюкского района на 2018-2020 годы</t>
  </si>
  <si>
    <t>Муниципальная программа "Благоустройство территории Новотаманского сельского поселения Темрюкского района на 2018-2020 годы"</t>
  </si>
  <si>
    <t xml:space="preserve">Муниципальная программа "Решение социально-значимых задач Новотаманского сельского поселения на 2018-2020 годы" </t>
  </si>
  <si>
    <t>Муниципальная программа "Пенсионное обеспечение за выслугу лет лицам, замещавшим муниципальные должности и должности муниципальной службы Новотаманского сельского поселения Темрюкского района на 2018-2020  годы"</t>
  </si>
  <si>
    <t>Муниципальная программа "Развитие массового спорта на Тамани" на 2018-2020 годы Новотаманского сельского поселения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</si>
  <si>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Новотаманского сельского поселения Темрюкского района  на 2018-2020 годы"</t>
  </si>
  <si>
    <t>Муниципальная программа "Развитие сети автомобильных дорог Голубицкого сельского поселения Темрюкского района"</t>
  </si>
  <si>
    <t>Муниципальная программа «Формирование комфортной городской среды в  Сенном сельском поселении Темрюкского района»</t>
  </si>
  <si>
    <t>Муниципальная программа  Темрюкского городского поселения Темрюкского района "Формирование муниципального жилищного фонда"</t>
  </si>
  <si>
    <t>Муниципальная программа "Развитие, эксплуатация и обслуживание информационно-коммуникационных технологий администрации Вышестеблиевского сельского поселения Темрюкского района"</t>
  </si>
  <si>
    <t>Муниципальная программа «Развитие жилищно-коммунального хозяйства» Сенного сельского поселения Темрюкского района</t>
  </si>
  <si>
    <t xml:space="preserve">оказана финансовая поддержка 1 социально ориентированной некоммерческой организации </t>
  </si>
  <si>
    <t>-</t>
  </si>
  <si>
    <t>ежемесячная выплата 1 человеку</t>
  </si>
  <si>
    <t>приобретение энергосберегающих ламп для уличного освещения</t>
  </si>
  <si>
    <t>выплаты руководителям ТОС -3 человека</t>
  </si>
  <si>
    <t>Муниципальная программа "Укрепление правопорядка, профилактика правонарушений и усиление борьбы с преступностью в Новотаманского сельском поселении Темрюкского района на 2018-2020 годы"</t>
  </si>
  <si>
    <t>выплаты руководителям ТОС - 6 человек</t>
  </si>
  <si>
    <t>информационное освещение нормативно-правовых актов  администраци в газете "Тамань"</t>
  </si>
  <si>
    <t>Муниципальная программа "Капитальный ремонт здания администрации Новотаманского сельского поселения Темрюкского района на 2018 - 2020 годы"</t>
  </si>
  <si>
    <t>Муниципальная программа «Формирование комфортной городской среды" Новотаманского сельского поселения Темрюкского района на 2018-2020 годы</t>
  </si>
  <si>
    <t>Муниципальная программа Краснострельского сельского поселения Темрюкского района "Формирование современной городской среды на 2018-2022 годы"</t>
  </si>
  <si>
    <t xml:space="preserve">содержание WEB- сайта, публикация в СМИ </t>
  </si>
  <si>
    <t>сопровождение, обновление и техобслуживание программных продуктов для обеспечения деятельности администрации</t>
  </si>
  <si>
    <t>ежемесячная выплата за выслугу лет - 2 человека.</t>
  </si>
  <si>
    <t xml:space="preserve">сопровождение, обновление и техобслуживание программных продуктов и обеспечению администрации. </t>
  </si>
  <si>
    <t>ежемесячная выплата за выслугу лет - 2 человекам</t>
  </si>
  <si>
    <t>эксплуатация и обслуживание информационно- телекоммуникационной инфраструктуры</t>
  </si>
  <si>
    <t>ежемесячная выплата за выслугу лет - 1 чел.</t>
  </si>
  <si>
    <t>ежемесячная выплата за выслугу лет - 3 чел.</t>
  </si>
  <si>
    <t>выплаты руководителям ТОС - 8 человек</t>
  </si>
  <si>
    <t>выплаты руководителям ТОС -5 человекам</t>
  </si>
  <si>
    <t>организация и проведение праздничных мероприятий, чествование почетных жителей, приобретение сувенирной продукции</t>
  </si>
  <si>
    <t>Муниципальная программа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t>
  </si>
  <si>
    <t>информационное освещение нормативно-правовых актов  администрации в газете "Тамань"</t>
  </si>
  <si>
    <t xml:space="preserve">информационно-техническое сопровождение программных продуктов (АС "Бюджет поселения", ГАРАНТ, АРММуниципал, 1С бухгалтерия, WEB-Сайт), приобретение комплектующих к компьютерной технике </t>
  </si>
  <si>
    <t>Исполнение программ поселениями, в %</t>
  </si>
  <si>
    <t xml:space="preserve">ИТОГО </t>
  </si>
  <si>
    <t>ВСЕГО ПО ГОСУДАРСТВЕННЫМ ПРОГРАММАМ</t>
  </si>
  <si>
    <t>ИТОГИ ПО ПОСЕЛЕНИЯМ ТЕМРЮКСКОГО РАЙОНА</t>
  </si>
  <si>
    <t>ИТОГО по государственным программам</t>
  </si>
  <si>
    <t>ИТОГО по государственным и муниципальным программам поселений</t>
  </si>
  <si>
    <t>Итого по государственным программам:</t>
  </si>
  <si>
    <t>ежемесячная выплата за выслугу 1 человеку</t>
  </si>
  <si>
    <t xml:space="preserve">Публикация нормативно-правовых актов администрации  и решений Совета поселений в газете "Тамань"                  </t>
  </si>
  <si>
    <t>ежемесячная выплата за выслугу лет - 2 человека</t>
  </si>
  <si>
    <t xml:space="preserve">Муниципальная программа «Повышение безопасности дорожного движения на территории Сенного сельского поселения Темрюкского района»                                    </t>
  </si>
  <si>
    <t xml:space="preserve">Муниципальная программа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                                    </t>
  </si>
  <si>
    <t xml:space="preserve"> Муниципальная программа "Создание доступной среды для инвалидов и других маломобильных групп населения в Голубицком сельском поселении Темрюкского района" </t>
  </si>
  <si>
    <t>финансовое обеспечение деятельности администрации и ведение бухгалтерского учета  (заработная плата, начисления, налоги, коммунальные платежи, материально-техническое обеспечение и пр.)</t>
  </si>
  <si>
    <t>ежемесячная выплата за выслугу лет - 4 человекам</t>
  </si>
  <si>
    <t>обновление программного обеспечения, услуги по информационно-техническому обеспечению АРМ "Муниципал", обновление базы АС-Бюджет, программный сервис ПК, сопровождение Web-сайта, обновление "ГАРАНТ; восстановление базы "1С: Предприятие"; изготовление сертификатов, обновление лицензий; оплата за услуги связи и Интернет</t>
  </si>
  <si>
    <t>информационно-техническое сопровождение программных продуктов ("1 С: Предприятие "ИТС ЦГУ", АС "Бюджет поселения", ГАРАНТ, Хозяйство, Электронный бюджет, СМЭВ, АРММуниципал, ГИС ГМП, 1С - бухгалтерия), приобретение комплектующих к компьютерной технике, электронных ключей</t>
  </si>
  <si>
    <t xml:space="preserve">освещение деятельности администрации и Совета Сенного с/п в средствах массовой информации (газета "Тамань") и на официальном сайте </t>
  </si>
  <si>
    <t xml:space="preserve">расходы на финансовое обеспечение деятельности администрации (заработная плата и ее начисления, оплата коммунальных платежей, налоги и пр.). </t>
  </si>
  <si>
    <t>Финансовое обеспечение деятельности органа местного самоуправления и подведомственных учреждений</t>
  </si>
  <si>
    <t>Поддержка деятельности ТОСов</t>
  </si>
  <si>
    <t>Дорожная деятельность</t>
  </si>
  <si>
    <t>финансовое обеспечение деятельности учреждения для выполнения муниципального задания</t>
  </si>
  <si>
    <t>финансовое обеспечение деятельности учреждения для  выполнения муниципального задания</t>
  </si>
  <si>
    <t>бесперебойное обеспечение программными средствами: количество обслуживаемых компьютеров 20 единиц, принтеров - 8 единиц, программных продуктов - 15 единиц</t>
  </si>
  <si>
    <t xml:space="preserve">финансовое обеспечение деятельности учреждения для обеспечения выполнения муниципального задания. </t>
  </si>
  <si>
    <t xml:space="preserve">Произведены расходы на материально-техническое обслуживание (оплата за связь; изготовление стендов; приобретение канцтоваров, основных средств, комплектующих к оргтехнике, грамот, флагов, ГСМ, автомобиля, автошин; обслуживание программного обеспечения,  заправка картриджей,  лицензии, подключение электроточек, за разработку документации по экологии). </t>
  </si>
  <si>
    <t xml:space="preserve">приобретено:  светильники, провод, зажимы, кронштейны, лампы, услуги мехруки. </t>
  </si>
  <si>
    <t>Приобретены противопожарные ранцы, материалы для установки пожарных гидрантов</t>
  </si>
  <si>
    <t>1)Расходы на обеспечение деятельности МКУ «ПЭЦ». Приобретение  канцтоваров и комплектующих к оргтехнике, ГСМ   хоз. товары, приобретение лампочек, приобретение картриджей к оргтехнике,видеонаблюдение, ремонт здания,дератизация;
 2) Расходы на обеспечение деятельности централизованной бухгалтерии (обеспечение ведение бухгалтерского учета); 3) Компенсационные выплаты членам территориального общественного самоуправления(ТОСЫ - 6 чел.) 4)Доступная среда</t>
  </si>
  <si>
    <t>Муниципальная программа "Обеспечение безопасности  Вышестеблиевского сельского поселения Темрюкского района "</t>
  </si>
  <si>
    <t>Оказание услуг по составлению сметной документации</t>
  </si>
  <si>
    <t>Оплата за выполнение проектных работ и проекта межевания для размещения инженерной инфраструктуры (газоснабжение и водоснабжения) для обеспечения земельных участков, выделенных для многодетных семей в ст Вышестеблиевской Темрюкского района.</t>
  </si>
  <si>
    <t>Проведено открытие месячника Военно-патриотического воспитания (раздаточный материал, бумага 500 л.)</t>
  </si>
  <si>
    <t>Субсидия на организацию детской спортивной площадки</t>
  </si>
  <si>
    <t xml:space="preserve">Приобретение спортивного инвентаря; проезд к местам проведения соревнований                  </t>
  </si>
  <si>
    <t xml:space="preserve">Ежемесячная выплата пенсии за выслугу лет - 1 человек </t>
  </si>
  <si>
    <t>1)Проведение цикла мероприятий, посвященных Дню защитника Отечества; 2)Проведение цикла мероприятий, посвященных Празднованию Великой Победы; 3)Проведение цикла мероприятий, посвященных Дню станицы Вышестеблиевская и Дню поселка Виноградный; 4)Сохранение, использование и популяризация памятников истории и культуры</t>
  </si>
  <si>
    <t>Капитальный ремонт входной группы здания ДК, средства будут освоены в ноярбе 2019 года, после проведения электронных процедур</t>
  </si>
  <si>
    <t>техническое сопровождение сайта, публикации в газете "Тамань" - 8 шт.</t>
  </si>
  <si>
    <t>проведение праздничных мероприятий: проведено 3 концерта с участием коллективов Краснодарской филармонии, пруроченных к праздничным дням 23 февраля и 8 марта</t>
  </si>
  <si>
    <t xml:space="preserve">расходы на содержание мест захоронения, вывоз веток, уборка мусора, озеленение территории, кошение растительности в местах общего пользования, электропотребление систем наружного освещения. </t>
  </si>
  <si>
    <t xml:space="preserve">финансовое обеспечение деятельности учреждения для  выполнения муниципального задания. </t>
  </si>
  <si>
    <t xml:space="preserve">финансовое обеспечение деятельности администрации  (Выплата заработной платы и начислений; прочие выплаты; страховые взносы; коммунальные услуги; вывох ТБО; техническое обслуживание пож. Сигнализации; техобслуживание автомобиля; тех.осмотр автомобиля; ремонт газового оборудования; переплет документов; оплата за экологию; подписка на журнал; страхование транспортного средства; изготовление бланков и папок личных дел; негативное воздействие на окружающую среду; членские взносы; оплата налогов; оплата за бензин; изготовление тех.паспортов; тех.планов и их копий; проведение похозяйственного учета.). </t>
  </si>
  <si>
    <t xml:space="preserve">Обеспечение деятельности подведомственных учреждений координатору программы МКУ "ЦБ", МКУ "МТО" (Выплата заработной платы; прочие выплаты; заправка картриджей; ремонт принтера; переплет документов; подписка на журнал; приобретение канцтоворов; картридж для ксерокса;технический осмотр автомобиля; страхование автомобиля; оплата налогов; оплата за бензин; приобретение хозтоваров). </t>
  </si>
  <si>
    <t>Приобретение инвентаря для тушения пожара</t>
  </si>
  <si>
    <t>финансовое обеспечение деятельности учреждения для обеспечения выполнения муниципального задания (Выплаты заработной платы и начислений работников Культуры; оплата льгот по коммунальным услугам специалистам села; оплата услуг связи; транспортные услуги к месту проведения мероприятий; коммунальные услуги; оплата за вывоз ТБО; услуги по очистке хозбытстоков; обслуживание пожарной сигнализации; тех.обслуживание пожарной кнопки; охрана объекта (СДК х.Белый и СДК п.Стрелка); тех.эксплуатация здания котельной СДК х.Белый, эксплуатация аварийно- диспетчерское обеспечение; ремонт сети на объекте: газопровод высокого и низкого давления ШРП (п.Стрелка); заправка картриджа; подписка нажурнал; оплата за НВОС; медосмотр сотрудников; оплата налогов и сборов; канцтовары; хозтовары)</t>
  </si>
  <si>
    <t>название программы</t>
  </si>
  <si>
    <t xml:space="preserve">Финансовое обеспечение деятельности для выполнения муниципального задания; комплектование библиотечного книжного фонда </t>
  </si>
  <si>
    <t>Обеспечение  выполнения ремонтных работ  памятников истории: приобретение покрасочных материалов</t>
  </si>
  <si>
    <t>Муниципальная программа "Формирование современной городской среды Курчанского сельского поселения Темрюкского района на 2019-2021 годы"</t>
  </si>
  <si>
    <t xml:space="preserve">уличное освещение (оплата за электроэнергию), озеленение территории (покос, вывоз веток), содержание мест захоронения (оплата за покос, уборку территорий мест захоронений), текущее содержание территории (уборка, вывоз мусора). </t>
  </si>
  <si>
    <t>финансовое обеспечение деятельности учреждения для  выполнения муниципального задания (выплата заработной платы, комунальные платежи, текущие расходы)</t>
  </si>
  <si>
    <t>Муниципальная программа "Оформление прав на объекты недвижимости Новотаманского сельского поселения Темрюкского района" на 2019-2021 годы</t>
  </si>
  <si>
    <t>расходы на финансовое обеспечение деятельности администрации, МКУ "Сенная ЦБ", МКУ "Маттехобеспечение Сенное", компенсационные выплаты членам ТОС - 6 человек</t>
  </si>
  <si>
    <t xml:space="preserve">финансовое обеспечение деятельности подведомственных учреждений МКУ "Централизованаая бухгалтерия",  МКУ "ПЭЦ", МКУ "Центр муниципального заказа" (выплата заработной платы с начислениями, оплата налогов, прошивка документов, программное обеспечение, приобретение канцтоваров, ГСМ, хозтоваров, хозинвентаря). </t>
  </si>
  <si>
    <t xml:space="preserve">информационно-техническое обеспечение программ (АРМ "Муниципал", ПО ИСС "Хозяйство", ГИС ГМП, ЭС "Госзакупки" и др.), обслуживание сайта, приобретение и заправка картриджей;  подписка,  печать в периодических изданиях (газета "Тамань). </t>
  </si>
  <si>
    <t>Приобретение цветов к 8 Марта</t>
  </si>
  <si>
    <t>приобретено:  металлодетекторы ручные 3 шт.</t>
  </si>
  <si>
    <t xml:space="preserve">Выполнено: содержание внутрепоселкоаых дорог; ремонт и установка дорожных знаков; пересчет сметной документации </t>
  </si>
  <si>
    <t>Выполнены кадастровые работы. Подготовка межевого плана на земельный участок.</t>
  </si>
  <si>
    <t>Выполнено: оплата газоснабжения (Мемориал Боевой Славы), озеленение; прочее благоустройство; дератизация; закупка товаров для сторожки; содержание мест захоронения,  услуги по распломбировке однофазного прибора учета; приобретение светильники светодиодные 30 шт. (уличное освещение); приобретение лампы светодиодной (матовая) 50 шт. (уличное освещение)</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</si>
  <si>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материальные запасы)</t>
  </si>
  <si>
    <t>Финансовое обеспечение деятельности МБУ ФОСК "Виктория" (заработная плата, коммунальные платежи, приобретение материальных запасов); расходы на питание, транспортные услуги, и приобретение призов, грамот), проведение спротивно-массовых мероприятий</t>
  </si>
  <si>
    <t xml:space="preserve">Муниципальная  программа «Противодействие коррупции в Таманском сельском поселении Темрюкского района» </t>
  </si>
  <si>
    <t>ремонт тротуара по ул.К.Маркса (контракт 2018 года)
технадзор ремонт тротуара к.Маркса
выполнение работ по отсыпке дорог щебнем по ул.Соседского
выполнение работ по отсыпке дороги щебнем по ул.Лермонтова
отсыпка дорог щебнем ул. Декабристов
составление сметной документации по отсыпке дорог
составление сметной документации по ремонт тротуара
ремонт дорожного полотна мероприятие № 1 
ремонт дорожного полотна по ул.Победы, ул.8 Гвардейская
выполнение работ по отсыпке дороги щебнем по улПриозерной, проезд ул.Энгельса
составление сметной докуметации на ремонт дорожного полотна  ул.Гвардейская
контракт 2018 года  строительство тротуара ул.Гоголя от Энгельса до Первомайской
тех.надзор за строительсвом тротуара ул.Гоголя
строительство тротуара в пос.Волна ул.Набережная
строительство тротуара в пос.Волна ул.Ленина
строительство тротуара в пос.Волна ул.Таманская
выполнение работ по безопасности дорожного движения по ул.Октябрьской
нанесение дорожной разметки 
составление смет нанесение дорожной разметки
составление смет выполнение работ по безопасности дор.движ.
обустройство дороги мероприятие № 2   (разметка)</t>
  </si>
  <si>
    <t>Муниципальная программа "Формирование доступной среды жизнедеятельности для инвалидов в Таманском сельском поселении Темрюкского района"</t>
  </si>
  <si>
    <t>Муниципальная программа "Формирование комфортной городской среды Таманского сельского поселения Темрюкского района"</t>
  </si>
  <si>
    <t xml:space="preserve">выполнение работ по благоустройству и уборке улиц 
установка детской площадки в п.Волна
благоустройство и уборка парков скверов и  улиц
приобретение оборудования адаптер
мойка дорог, дератизация
выполнение работ по благоустройству территории
очистка прибордюрной территории ул.Победы, Беликова, очистка прибордюрной территории ул.Соседского, Таманская
очистка прибордюрной территории ул.калинина, Декабристов, очистка прибордюрной территории ул.8 Гвардейская, очистка прибордюрной территории ул.Мира, очистка прибордюрной территории ул.Маяковского, Марата, очистка прибордюрной территории по ул. 8 Гвардейская (нечетная)
составление сметной документации по благоустройству парков, составление сметной документации (очистка прибордюрной тер.дорог)
тех.надзор благоустройство улиц, сметы (мойка дорог)
тех.надзор приобретение и установка детской игровой площадки в п.Волна, товар для косилок
уличные тренажеры, прибордюрная очистка ул.Соседского, прибордюрная очистка ул.Победы ;Голикова, прибордюрная очистка ул.Калинина ;Декабристов; прибордюрная очистка ул.Гвардейская
МираКалинина ;Декабристов; прибордюрная очистка ул.Гвардейская (нечетная), прибордюрная очистка ул.Маяковского ;Марата, благоустройство и уборка парков скверов и  улиц
разработка проектной док.по благоустрой. П.Волна
дезинсекция (комары)
составление сметы на очистку дорожного полотна по ул.Беликова,Победы,Декабристов,Соседского,Маяковского,Марата.
составление сметы по благоустройству парков скверов;уборке улиц.
топографическая съемка ул.К.Маркса 88 до 106
топографическая съемка ул.К.Маркса 165
топографическая съемка ул.Некрасова
топографическая съемка ул.Возрождения;ул. Лебедева;К. Маркса,Мичурина ,Октябрьская ,Декабристов,Косоногова.
</t>
  </si>
  <si>
    <t>Муниципальная программа "Повышение квалификации, обучение муниципальных служащих"</t>
  </si>
  <si>
    <t>пречисление субсидии</t>
  </si>
  <si>
    <t>Муниципальная программа "Развитие культуры Таманского сельского поселения Темрюкского района"</t>
  </si>
  <si>
    <t>оплата произведена исходя из фактических расходов по обеспечению деятельности учреждения для обеспечения выполнения муниципального задания (оказание услуг по организации работ по охране труда
на техническое обслуживание комплекса технических средств тревожной кнопки
выполнение проектно-сметной документации
 демонтаж искус.новог.елок
 дератизационные работы
теплоснабжение
предоставление услуги доступа к сети интернет
возмездное оказание услуг электросвязи
плата за негативное воздействие
холодное водоснабжение
оказание охранных услуг
автотранспортные услуги
выполнение проектно-сметной документации
поставки ткани и фурнитуры
транспортные услуги
определение рыночной стоимости ставки арендной платы
выполнение технич.обследования сметы ДК Буревестник
баннер
услуга газель
вывоз ЖБО
вывоз ТКО
поставки товаров (канцелярия + швабра)
пошив платьев, руках и шорт
транспорт в Сенной
охрана труда
приобретение материалов 
транспорт в Керчь
Внутреннее электроснабжение спортивного зала ДК Юность)</t>
  </si>
  <si>
    <t>Муниципальная программа «Охрана и сохранение объектов историко-культурного наследия, расположенных на территории Таманского сельского поселения Темрюкского района»</t>
  </si>
  <si>
    <t>Муниципальная программа «Управление муниципальным имуществом Таманского сельского поселения Темрюкского района»</t>
  </si>
  <si>
    <t>Выполнено: 1) Количество объектов муниципального имущества, прошедших рыночную оценку - 78 ед., 2) Проведение технической инвентаризации объектов муниципальной собственности, в том числе бесхозяйных объектов, и постановка их на кадастровый учет -1 ед.,   3) Содержание имущества казны в технически исправном состоянии, своевременная и полная оплата налогов и обязательных платежей - 100%</t>
  </si>
  <si>
    <t xml:space="preserve"> Приобретение поздравительных открыток - 1 000 шт., рамок - 150 шт., наградного материала (фотокристаллы) - 50 шт.</t>
  </si>
  <si>
    <t xml:space="preserve"> 1) Количество учреждений, финансирование деятельности которых осуществляется в рамках программы - 2 шт.;                                                                                                                         2) Своевременное финансирование деятельности МКУ "Централизованная бухгалтерия" - 100%;                                                                                                                                                3) Своевременное финансовое обеспечение выполнения муниципального задания МБУ "Общественно-социальный центр" - 100%</t>
  </si>
  <si>
    <t>Муниципальная программа Темрюкского городского поселения Темрюкского района «Развитие органов территориального общественного самоуправления Темрюкского городского поселения Темрюкского района»</t>
  </si>
  <si>
    <t>1) Обеспечение бесперебойной работы программного обеспечения - 100%;                               2) Неисключительная лицензия права на программный продукт антивирус Касперского 33 шт. на один год</t>
  </si>
  <si>
    <t xml:space="preserve">Количество муниципальных служащих, участвовавших в семинарах - 3 чел.                                                                                   </t>
  </si>
  <si>
    <t>Услуги по специальному плановому обследованию объекта "Мост через реку Кубань в г.Темрюке на км18+850 автомобильной дороги "Джигинка -Темрюк" (для проведения текущего ремонта)</t>
  </si>
  <si>
    <t>Муниципальная программа Темрюкского городского поселения Темрюкского района "Подготовка градостроительной документации"</t>
  </si>
  <si>
    <t>Муниципальная программа Темрюкского городского поселения Темрюкского района "Подготовка землеустроительной документации"</t>
  </si>
  <si>
    <t xml:space="preserve">1) Обеспечение бесперебойного электроснабжения уличного освещения - 100%; 2) Субсидия в целях возмещения недополученных доходов, связанных с оказанием услуг по ликвидации несанкционированных мест размещения твердых коммунальных отходов- 100%; 3) Отлов безнадзорных животных - 58 шт.;                                                                                                4) Бесперебойное газоснабжение Братского кладбища - 100 %                                                             </t>
  </si>
  <si>
    <t>1) спил аварийных деревьев – 14 шт;
2) уборка мусора и разрушенных надгробий с территории кладбища – 10,3 куб. м;
3) ручная уборка аллей - 12,03 тыс. м2</t>
  </si>
  <si>
    <t>1) Количество проведенных мероприятий - 24 ед., число участников - 788 чел.;                                                                                                                                                                                                                                                                  2) Своевременное финансирование МКУ "Молодежный досуговый центр" - 100%</t>
  </si>
  <si>
    <t>1) Своевременное финансирование деятельности МКУ "Городское библиотечное объединение";                                                                                                                                2) Своевременное финансирование деятельности МКУ "Городское объединение культуры";                                                                                                                                                                                3) Своевременное финансирование МАУ "Кинодосуговый центр Тамань" для обеспечения выполнения муниципального задания                                                                                    4) Услуги по проведению праздника "Новогодняя ночь 2019"</t>
  </si>
  <si>
    <t xml:space="preserve">Оказание материальной помощи - 2 чел.                                                                                                          </t>
  </si>
  <si>
    <t xml:space="preserve">финансовое обеспечение деятельности для выполнения муниципального задания МБУ "Спортивный клуб "Барс". </t>
  </si>
  <si>
    <t xml:space="preserve">Услуги проведения проверки достоверности определения сметной стоимости по объекту "Обустройство парка им Пушкина по адресу г.Темрюк, ул.Р.Люксембург" </t>
  </si>
  <si>
    <t>Муниципальная программа Темрюкского городского поселения Темрюкского района "Улучшение условий и охраны труда в Темрюкском городском поселении Темрюкского района"</t>
  </si>
  <si>
    <t>Подготовка  межевых планов и проекта межевания образуемого земельного участка под строительство водопроводной сети г.Темрюк, ул.Ленина от РДК до ул.Свердлова</t>
  </si>
  <si>
    <t xml:space="preserve">Муниципальная программа "Эффективное муниципальное управление на 2019 год" </t>
  </si>
  <si>
    <t>Муниципальная программа "Капитальный ремонт здания администрации Фонталовского сельского поселения Темрюкского района в 2019 году"</t>
  </si>
  <si>
    <t>Муниципальная программа "Компенсационные выплаты руководителям органов территориального общественного самоуправления Фонталовского сельского поселения Темрюкского района на 2019 год"</t>
  </si>
  <si>
    <t>Муниципальная программа «Обеспечение информационного освещения деятельности администрации Фонталовского сельского поселения Темрюкского района в 2019 году»</t>
  </si>
  <si>
    <t>Муниципальная программа "Обеспечение первичных мер пожарной безопасности на территории Фонталовского сельского поселения Темрюкского района на 2019 год"</t>
  </si>
  <si>
    <t>Муниципальная программа "Укрепление правопорядка, профилактика правонарушений и усиление борьбы с преступностью в Фонталовском сельском поселении Темрюкского района на 2019 год"</t>
  </si>
  <si>
    <t>Муниципальная программа "Противодействие злоупотреблению наркотиков и их незаконному обороту в Фонталовском сельском поселении Темрюкского района на 2019 год"</t>
  </si>
  <si>
    <t>Муниципальная программа "Капитальный ремонт и ремонт автомобильных дорог на территории Фонталовского сельского поселения Темрюкского района на 2019 год"</t>
  </si>
  <si>
    <t>Изготовление ПСД, приобретение щебня</t>
  </si>
  <si>
    <t>Разработаны технические планы водопроводных сетей</t>
  </si>
  <si>
    <t xml:space="preserve"> Муниципальная программа "Газификация Фонталовского сельского поселения Темрюкского района на 2019 год"</t>
  </si>
  <si>
    <t>Техническое обслуживание, ремонт сетей газопроводов</t>
  </si>
  <si>
    <t>Муниципальная программа "Развитие систем наружного освещения в Фонталовском сельском поселении Темрюкского района в 2019 году"</t>
  </si>
  <si>
    <t>Муниципальная программа "Благоустройство территории Фонталовского сельского поселения Темрюкского района на 2019 год"</t>
  </si>
  <si>
    <t>Муниципальная программа "Развитие культуры Фонталовского сельского поселения Темрюкского района на 2019 год"</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</si>
  <si>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Фонталовского сельского поселения Темрюкского района на 2019 год"</t>
  </si>
  <si>
    <t>Муниципальная программа "Пенсионное обеспечение за выслугу лет лицам, замещавшим муниципальные должности и должности муниципальной службы Фонталовского сельского поселения Темрюкского района на 2019 год"</t>
  </si>
  <si>
    <t>Муниципальная программа "Поддержка социально ориентированных некоммерческих организаций, осуществляющих свою деятельность на территории Фонталовского сельского поселения Темрюкского района на 2019 год"</t>
  </si>
  <si>
    <t>Муниципальная программа "Развитие массового спорта в Фонталовском сельском поселении Темрюкского района на 2019 год"</t>
  </si>
  <si>
    <t>Муниципальная программа "Формирование доступной среды жизнедеятельности для инвалидов в Фонталовском сельском поселении Темрюкского района на 2019 год"</t>
  </si>
  <si>
    <t>Муниципальная программа "Улучшение условий и охраны труда работников администрации Фонталовского сельского поселения Темрюкского района на 2019 год"</t>
  </si>
  <si>
    <t>Муниципальная программа "Развитие архивного дела в Фонталовском сельском поселении Темрюкского района в 2019 году"</t>
  </si>
  <si>
    <t>Установка противопожарной двери в архиве</t>
  </si>
  <si>
    <t xml:space="preserve">Ежемесячная выплата за выслугу 1 человеку </t>
  </si>
  <si>
    <t>федеральный бюджет</t>
  </si>
  <si>
    <t xml:space="preserve">федеральный бюджет </t>
  </si>
  <si>
    <t>Муниципальная программа "Развитие массового спорта в Вышестеблиевском сельском поселении Темрюкского района на 2019 год"</t>
  </si>
  <si>
    <t>Муниципальная программа "Развитие массового спорта в Запорожском сельском поселении Темрюкского района на 2019 год"</t>
  </si>
  <si>
    <t xml:space="preserve">Информация об исполнении муниципальных программ поселениями Темрюкского района по итогам 1 квартала 2019 года                      </t>
  </si>
  <si>
    <t xml:space="preserve">Сводная информация об исполнении муниципальных программ поселениями Темрюкского района                                                                                по итогам 1 квартала 2019 года                 </t>
  </si>
  <si>
    <t xml:space="preserve">Информация об исполнении государственных программ поселениями Темрюкского района  по итогам 1 квартала 2019 года                     </t>
  </si>
  <si>
    <t xml:space="preserve">В рамках реализации программы выполнено благоустройство: услуги трактора; приобретены доски для ограждения детской площадки, краска, кисти; ликвидация стихийных свалок; произведен ремонт информационного экрана. Осуществляется содержание МКУ "Ахтанизовская ПЭС". Проведена оплата за уличное освещение. Проведена уборка кладбища </t>
  </si>
  <si>
    <t>Приобретен щебень  для отсыпки дорог в поселении, перевозка щебня, выполнено грейдирование дорог</t>
  </si>
  <si>
    <t>Приобретены  мячи,  спортивная форма</t>
  </si>
  <si>
    <t>Муниципальная программа "Содержание и материально-техническое обеспечение деятельности администрации Ахтанизовского сельского поселения Темрюкского района"</t>
  </si>
  <si>
    <t xml:space="preserve">Ахтанизовское сельское поселение                               </t>
  </si>
  <si>
    <t>Муниципальная программа "Развитие сферы культуры в Курчанском сельском поселении Темрюкского района на 2019-2021 годы"</t>
  </si>
  <si>
    <t xml:space="preserve">Муниципальная программа «Капитальный ремонт и ремонт автомобильных дорог на территории Курчанского сельского поселения Темрюкского района» на 2019-2021 годы
</t>
  </si>
  <si>
    <t xml:space="preserve">Муниципальная программа "Реализация муниципальных функций, связанных с муниципальным управлением на 2019-2021 годы" Курчанского сельского поселения Темрюкского района </t>
  </si>
  <si>
    <t>Муниципальная программа "Развитие муниципальной службы Курчанского сельского поселения Темрюкского района на 2019-2021 годы"</t>
  </si>
  <si>
    <t>приобретение почтовых конвертов, бумажной продукции</t>
  </si>
  <si>
    <t xml:space="preserve">расходы на финансовое обеспечение деятельности администрации (зарплата, коммунальные платежи, услуги связи, налоги, ежегодные членские взносы). </t>
  </si>
  <si>
    <t>Муниципальная программа "Развитие материально-технической базы администрации Курчанского сельского поселения Темрюкского района на 2019-2021 годы"</t>
  </si>
  <si>
    <t xml:space="preserve"> приобретение картриджей, обслуживание пожарной сигнализации</t>
  </si>
  <si>
    <t>выплаты руководителям ТОС - 4 человек</t>
  </si>
  <si>
    <t>Муниципальная программа "Компенсационные выплаты руководителям органов территориального общественного самоуправления Курчанского сельского поселения Темрюкского района на 2019-2021 годы"</t>
  </si>
  <si>
    <t>Муниципальная программа "Управление и контроль за муниципальным имуществом и земельными ресурсами на территории Курчанского сельского поселения Темрюкского района на 2019-2021 годы"</t>
  </si>
  <si>
    <t>произведена оплата коммунальных платежей здания КБО</t>
  </si>
  <si>
    <t>Муниципальная программа "Формирование доступной среды жизнедеятельности для инвалидов в Курчанском сельском поселении Темрюкского района на 2019-2021 годы"</t>
  </si>
  <si>
    <t>Муниципальная программа "Развитие, эксплуатация и обслуживание информационно-коммуникационных технологий администрации Курчанского сельского поселения Темрюкского района на 2019-2021 годы"</t>
  </si>
  <si>
    <t xml:space="preserve">сопровождение, обновление и техобслуживание программных продуктов для обеспечения деятельности администрации. </t>
  </si>
  <si>
    <t>изготовление газеты "Курчанский Вестник", техническое сопровождение сайта, публикации в газете "Тамань".</t>
  </si>
  <si>
    <t>Муниципальная программа "Обеспечение информационного освещения деятельности администрации Курчанского сельского поселения Темрюкского района на 2019-2021 годы"</t>
  </si>
  <si>
    <t>Муниципальная программа "Защита населения и территорий Курчанского сельского поселения Темрюкского района от чрезвычайных ситуаций на 2019-2021 годы"</t>
  </si>
  <si>
    <t>Муниципальная программа "Обеспечение первичных мер пожарной безопасности в Курчанском сельском поселении Темрюкского района на 2019-2021 годы"</t>
  </si>
  <si>
    <t>установка пожарных гидрантов</t>
  </si>
  <si>
    <t>Муниципальная программа "Укрепление правопорядка, профилактика правонарушений, усиление борьбы с преступностью в Курчанском сельском поселении Темрюкского района на 2019-2021 годы"</t>
  </si>
  <si>
    <t>Муниципальная программа «Противодействие коррупции в органах местного самоуправления Курчанского сельского поселения Темрюкского района на 2019-2021 годы»</t>
  </si>
  <si>
    <t>Муниципальная программа "Повышение безопасности дорожного движения на территории Курчанского сельского поселения Темрюкского района на 2019-2021 годы"</t>
  </si>
  <si>
    <t>приобретены материалы для обслуживания дорог (щебень);  остановочные павильоны; осуществлены расходы по содержению дорог</t>
  </si>
  <si>
    <t>Муниципальная программа «Поддержка малого и среднего предпринимательства в Курчанском сельском поселении Темрюкского района на 2019-2021 годы»</t>
  </si>
  <si>
    <t>Муниципальная программа "Развитие водоснабжения населенных пунктов Курчанского сельского поселения Темрюкского района на 2019-2021 годы"</t>
  </si>
  <si>
    <t>произведена оплата за проектирование наружных сетей водопровода</t>
  </si>
  <si>
    <t>Муниципальная программа "Газификация Курчанского сельского поселения Темрюкского района на 2019-2021 годы"</t>
  </si>
  <si>
    <t>выполнена госэкспертиза газификации западного микрорайона в ст. Курчанской</t>
  </si>
  <si>
    <t>Муниципальная программа "Благоустройство территории Курчанского сельского поселения Темрюкского района на 2019-2021 годы"</t>
  </si>
  <si>
    <t>расходы по содержанию уличного освещения, мемориала, тех. обслуживание газового оборудования. Выполнены работы по благоустройству:  санитарная очистка территорий дезинсекция парковых зон</t>
  </si>
  <si>
    <t>Муниципальная программа "Развитие систем наружного освещения Курчанского сельского поселения Темрюкского района на 2019-2021 годы"</t>
  </si>
  <si>
    <t>Муниципальная программа "Молодежь Курчанского сельского поселения Темрюкского района на 2019-2021 годы"</t>
  </si>
  <si>
    <t>Муниципальная программа "Пенсионное обеспечение за выслугу лет лицам, замещавшим муниципальные должности и должности муниципальной службы Курчанского сельского поселения Темрюкского района на 2019-2021 годы"</t>
  </si>
  <si>
    <t>Муниципальная программа "Охрана и сохранение объектов культурного наследия, расположенных на территории Курчанского сельского поселения Темрюкского района на 2019-2021 годы"</t>
  </si>
  <si>
    <t>Муниципальная программа "Развитие массового спорта в Курчанском сельском поселении Темрюкского района на 2019-2021 года"</t>
  </si>
  <si>
    <t>приобретен спортивный инвентарь, оказаны транспортные услуги для организации выездных мероприятий</t>
  </si>
  <si>
    <t xml:space="preserve">Курчанское сельское поселение                                               </t>
  </si>
  <si>
    <t>Муниципальная программа Краснострельского сельского поселения Темрюкского района "Эффективное муниципальное управление"</t>
  </si>
  <si>
    <t>Муниципальная программа Краснострельского сельского поселения Темрюкского района "Обеспечение функций муниципальных казенных учреждений Краснострельского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</si>
  <si>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Краснострельского сельского поселения Темрюкского района"</t>
  </si>
  <si>
    <t>Муниципальная программа "Обеспечение информационного освещения деятельности администрации Краснострельского сельского поселения Темрюкского района"</t>
  </si>
  <si>
    <t>Муниципальная программа "Ремонт здания администрации Краснострельского сельского поселения Темрюкского района"</t>
  </si>
  <si>
    <t>Муниципальная программа "Поддержка деятельности территориального общественного самоуправления на территории Краснострельского сельского поселения Темрюкского района"</t>
  </si>
  <si>
    <t>Муниципальная программа Краснострельского сельского поселения Темрюкского района "Предупреждение чрезвычайных ситуаций и обеспечение пожарной безопасности на территории Краснострельского сельского поселения Темрюкского района"</t>
  </si>
  <si>
    <t>Муниципальная программа Краснострельского сельского поселения Темрюкского района "Укрепление правопорядка, профилактика правонарушений усилению борьбы с преступностью в Краснострельском сельском поселении Темрюкского района"</t>
  </si>
  <si>
    <t>Муниципальная программа «Противодействие коррупции в Краснострельском сельском поселении Темрюкского района»</t>
  </si>
  <si>
    <t>Муниципальная программа "Повышение безопасности дорожного движения на территории  Краснострельского сельского поселения Темрюкского района"</t>
  </si>
  <si>
    <t>Ремонт ул. Мира от ПК 0+00 (пер.Садовый) до ПК 4+00 (пункт учета распределения газа) в х. Белом - 0,4 км.; ремонт пер. Южного от ул. Таманской до ул. Советской в п. Стрелка - 0,28 км содержание дорог</t>
  </si>
  <si>
    <t>Муниципальная программа «Поддержка и развитие малого и среднего предпринимательства в Краснострельском сельском поселении Темрюкского района»</t>
  </si>
  <si>
    <t>Муниципальная программа "Подготовка землеустроительной документации на территории Краснострельского сельского поселения Темрюкского района"</t>
  </si>
  <si>
    <t xml:space="preserve">Муниципальная программа "Развитие инженерной инфраструктуры в Краснострельском сельском поселении Темрюкского района" </t>
  </si>
  <si>
    <t>Муниципальная программа Краснострельского сельского поселения Темрюкского района "Развитие жилищно-коммунального хозяйства Краснострельского сельского поселения Темрюкского района"</t>
  </si>
  <si>
    <t>Оплата и организация уличного освещения; приобретение электротоваров; проектирование уличного освещения ул. Новой п. Стрелка; услуги автовышки4 оплата штрафа; содержание мест захоронения; покос сорной растительности; полив саженцев; обрезка деревьев; посадка саженцев; перевозка саженцев; обслуживание и содержание спортивной площадки; ликвидация свалок.</t>
  </si>
  <si>
    <t>Муниципальная программа "Реализация молодежной политики в Краснострельском сельском поселении Темрюкского района"</t>
  </si>
  <si>
    <t>Муниципальная программа "Развитие культуры Краснострельского сельского поселения Темрюкского района"</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</si>
  <si>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Краснострельского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</si>
  <si>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Краснострельского сельского поселения Темрюкского района"</t>
  </si>
  <si>
    <t>Муниципальная программа "Развитие массового спорта в Краснострельском сельском поселении Темрюкского района"</t>
  </si>
  <si>
    <t>Муниципальная программа "Создание доступной среды для инвалидов и других маломобильных групп населения в Краснострельском сельском поселении"</t>
  </si>
  <si>
    <t>Муниципальная программа "Поддержка социально ориентированных некоммерческих организаций, осуществляющих деятельность на территории Краснострельского сельского поселения Темрюкского района"</t>
  </si>
  <si>
    <t xml:space="preserve">Краснострельское сельское поселение                  </t>
  </si>
  <si>
    <t>Муниципальная программа «Формирование доступной среды в Сенном сельском поселении Темрюкского района»</t>
  </si>
  <si>
    <t>Выполнен ремонт дорог: ул. Ленина в пос. Сенной с обустройством ливневой канализации, ул.Набережная от ул. Энтузиастов до ул. 50 лет Октября в п. Приморский; ямочный ремонт п.Сенной</t>
  </si>
  <si>
    <t>благоустройство поселения (уличное освещение, озеленение (посадка зеленых насаждений, обрезка деревьев), содержание мест захоронения (уборка прилегающей территории), сбор и вывоз ТБО, покос травы, ликвидация стихийных свалок, отлов безнадзорных животных), приобретение и установка лавок (10 шт.), урн (10 шт.)</t>
  </si>
  <si>
    <t xml:space="preserve">изготовлено ПСД на осуществление строительства парка в п.Сенной ул.Набережная 101 а (изготовление проектов, составление смет, изготовление топосъемок, прохождение экспертизы). </t>
  </si>
  <si>
    <t xml:space="preserve">финансовое обеспечение деятельности МБУК "Сенная ЦКС" в рамках выполнения муниципального задания; передача полномочий по комплектованию книжных фондов; ремонт ДК пос. Приморский, потолка ДК пос. Сенной; приобретение музыкальных инструментов </t>
  </si>
  <si>
    <t xml:space="preserve">ремонт памятников поселения (1 шт.); в пос. Приморском (2 шт.), в пос. Сенной - строительство мемориала </t>
  </si>
  <si>
    <t>организация и проведение спортивных мероприятий; приобретение спортинвентаря (сувенирной продукции, мячи, сетки, футболки);ремонт спортплощадки в пос. Приморском, строительство спортплощадки в пос. Приморский</t>
  </si>
  <si>
    <t xml:space="preserve">Сенное сельское поселение                                       </t>
  </si>
  <si>
    <t xml:space="preserve">финансовое обеспечение деятельности администрации и подведомственных координатору учреждений по ведению бухгалтерского учета и МКУ "Новотаманская ПЭС" (выплатат заработной платы, коммунальные платежи,  канцтоваров, ГСМ). </t>
  </si>
  <si>
    <t xml:space="preserve">Изготовление дорожных знаков, содержание дорог, услуги трактора, подсобного рабочего, приобретение энергосберегающих ламп, услуги автогидроподъемника. </t>
  </si>
  <si>
    <t xml:space="preserve">Оплата за услуги по составлению сметной документации "Ремонт ул. Парковой пос. Прогресс", "Ремонт ул. Гаражной пос. Таманский","Ремонт ул. Гвардейская в пос. Веселовка"
</t>
  </si>
  <si>
    <t xml:space="preserve">Новотаманское сельское поселение                         </t>
  </si>
  <si>
    <t>Муниципальная программа "Развитие культуры Запорожского сельского поселения Темрюкского района на 2019 год"</t>
  </si>
  <si>
    <t>Муниципальная программа Запорожского  сельского поселения Темрюкского района "Эффективное муниципальное управление на 2019 год Запорожского  сельского поселения Темрюкского района"</t>
  </si>
  <si>
    <t xml:space="preserve">расходы на обеспечение деятельности администрации,  5 подведомственных учреждений (заработная плата и начисления, командировочные расходы, коммунальные платежи, налоги). </t>
  </si>
  <si>
    <t xml:space="preserve">Муниципальная  программа "Компенсационные выплаты руководителям органов территориальных общественного самоуправления Запорожского  сельского поселения Темрюкского района" на 2019 год </t>
  </si>
  <si>
    <t>Муниципальная программа "Развитие, эксплуатация и обслуживание информационно-коммуникационных технологий администрации Запорожского сельского поселения Темрюкского района на 2019 год"</t>
  </si>
  <si>
    <t>Муниципальная  программа "Обеспечение информационного освещения деятельности администрации Запорожского  сельского поселения Темрюкского района на 2019 год"</t>
  </si>
  <si>
    <t xml:space="preserve">Муниципальная программа "Капитальный и текущий ремонт здания администрации Запорожского  сельского поселения Темрюкского района на 2019 год" </t>
  </si>
  <si>
    <t>Муниципальная программа "Обеспечение безопасности населения в Запорожском  сельском поселении Темрюкского района на 2019 год"</t>
  </si>
  <si>
    <t>приобретение агитационной информации</t>
  </si>
  <si>
    <t>Муниципальная программа "Капитальный ремонт и ремонт автомобильных дорог на территории  Запорожского  сельского поселения Темрюкского района на 2019 год"</t>
  </si>
  <si>
    <t>Муниципальная программа "Повышение безопасности дорожного движения на территории Запорожского  сельского поселения Темрюкского района на 2019 год"</t>
  </si>
  <si>
    <t>Муниципальная программа Поддержка малого и среднего предпринимательства в Запорожскомсельском поселении Темрюкского района на 2019 год»</t>
  </si>
  <si>
    <t>Муниципальная программа "Развитие земельных и имущественных отношений Запорожского сельского поселения Темрюкского района на 2019 год"</t>
  </si>
  <si>
    <t>субсидия ЗСК на благоустройство уличного освещения</t>
  </si>
  <si>
    <t>Муниципальная программа "Комплексное развитие систем коммунальной инфраструктуры Запорожского сельского поселения Темрюкского района на 2019 год"</t>
  </si>
  <si>
    <t>Муниципальная программа "Развитие водоснабжения и водоотведения Запорожского сельского поселения Темрюкского района на 2019 год"</t>
  </si>
  <si>
    <t>Муниципальная программа «Пенсионное обеспечение за выслугу лет лицам, замещавшим муниципальные должности и должности муниципальных служащих Запорожского сельского поселения Темрюкского района на 2019 год»</t>
  </si>
  <si>
    <t>Муниципальная программа «Поддержка социально-ориентированных некоммерческих организаций, осуществляющих деятельность на территории Запорожского сельского поселения Темрюкского района на 2019 год»</t>
  </si>
  <si>
    <t>Муниципальная программа "Создание доступной среды для инвалидов и других маломобильных групп населения в Запорожском сельском поселении на 2019 год"</t>
  </si>
  <si>
    <t>Муниципальная программа «Молодеж  Запорожского сельского поселения в Запорожском сельском поселении Темрюкского района на 2019 год»</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</si>
  <si>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Запорожского сельского поселения Темрюкского района на 2019 год» </t>
  </si>
  <si>
    <t>выполнено межевание памятника в пос. Ильич</t>
  </si>
  <si>
    <t>Муниципальная программа «Мероприятия праздничных дней и памятных дат, проводимых администрацией Запорожского сельского поселения Темрюкского района на 2019 год»</t>
  </si>
  <si>
    <t>Ммуниципальная программа "Жилище на 2019 год" Запорожского сельского поселения Темрюкского района</t>
  </si>
  <si>
    <t xml:space="preserve">Запорожское сельское поселение                      </t>
  </si>
  <si>
    <t>финансовое обеспечение администрации поселения и подведомственных учреждений (заработная плата, налоги, коммунальные платежи, исполнение судебных актов и пр.)</t>
  </si>
  <si>
    <t xml:space="preserve">расходы по ремонт административного здания </t>
  </si>
  <si>
    <t xml:space="preserve">Муниципальная программа "Развитие, эксплуатация и обслуживание информационно-коммуникационных технологий администрации Фонталовского сельского поселения Темрюкского района на 2019 год» </t>
  </si>
  <si>
    <t>Муниципальная программа «Мероприятия, проводимые администрацией Фонталовского сельского поселения Темрюкского района к праздничным дням и памятным датам на 2019 год.»</t>
  </si>
  <si>
    <t>Муниципальная программа "Повышение безопасности дорожного движения на территории Фонталовского сельского поселения Темрюкского района на 2019 год"</t>
  </si>
  <si>
    <t>Муниципальная программа "Поддержка и развитие малого и среднего предпринимательства на территории Фонталовского сельского поселения Темрюкского района на 2019 год"</t>
  </si>
  <si>
    <t>Муниципальная программа "Водоснабжение Фонталовского сельского поселения Темрюкского района на 2019 год"</t>
  </si>
  <si>
    <t>оплата электроэнергии, текущее обслуживание уличного освещения</t>
  </si>
  <si>
    <t>уборка кладбищ, вывоз несанкционированных свалок</t>
  </si>
  <si>
    <t>Муниципальная программа  "Формирование комфортной городской среды в Фонталовском сельском поселении Темрюкского района на 2019 год"</t>
  </si>
  <si>
    <t>Муниципальная программа  "Охрана окружающей среды в Фонталовском сельском поселении Темрюкского района на 2019 год"</t>
  </si>
  <si>
    <t>Муниципальная программа "Реализации государственной молодежной политики в Фонталовском сельском поселении Темрюкского района "Молодежь Тамани" на 2019 год"</t>
  </si>
  <si>
    <t>Муниципальная программа "Кадровое обеспечение сферы культуры и искусства Фонталовского сельского поселения Темрюкского района на 2019 год"</t>
  </si>
  <si>
    <t>Государственная программа Краснодарского края "Развитие культуры" в рамках реализации муниципальной прграммы "Поддержка клубных учреждений Фонталовского сельского поселения Темрюкского района в 2019 году"</t>
  </si>
  <si>
    <t>приобретена мебель</t>
  </si>
  <si>
    <t xml:space="preserve">изготовлен баннер </t>
  </si>
  <si>
    <t>соглашение о предоставлении субсидии заключено 03.04.2019 года. Во 2 квартале 2019 года (июнь) запланировано приобретение музыкальных инструментов и сценических костюмов для СДК пос. Юбилейный, пос. Кучугуры</t>
  </si>
  <si>
    <t>Муниципальная программа "Создание условий для эффективного функционирования системы органов местного самоуправления в Таманском сельском поселении Темрюкского района"</t>
  </si>
  <si>
    <t xml:space="preserve">финансовое  обеспечени е деятельности администрации и подведомственных учреждений (выплата заработной платы с начислениями, оплата налогов, прошивка документов, программное обеспечение, приобретение канцтоваров, ГСМ, хозтоваров, хозинвентаря)
</t>
  </si>
  <si>
    <t>Муниципальная программа «Проведение праздников, смотров- конкурсов фестивалей в Таманском сельском поселении Темрюкского района»</t>
  </si>
  <si>
    <t>Приобретение цветов, рамок, грамот</t>
  </si>
  <si>
    <t>Муниципальная программа "Компенсационные выплаты руководителям органов территориальных общественных самоуправлений Таманского сельского поселения Темрюкского района"</t>
  </si>
  <si>
    <t>выплаты руководителям ТОС -9 человек</t>
  </si>
  <si>
    <t xml:space="preserve">информационно-техническое обеспечение программ (АРМ "Муниципал", АС-Бюджета, Система Гарант, услуги по ИТС програм.продуктов системы 1С-Предприятие, ИСС хозяйство, программное обеспечение Касперский), обслуживание сайта, печать в периодических изданиях (газета "Тамань), консультативные услуги по декларации о плате за НВОС, передача неисключительных имущественных прав (лицензия) на использование программного продукта Астрал-ЭТ. </t>
  </si>
  <si>
    <t>Муниципальная программа "Развитие информационного общества в Таманском сельском поселении Темрюкского района"</t>
  </si>
  <si>
    <t>Муниципальная программа "Развитие архивного дела Таманского сельского поселения Темрюкского района"</t>
  </si>
  <si>
    <t>Муниципальная программа "Обеспечение безопасности населения в Таманском сельском поселении Темрюкского района"</t>
  </si>
  <si>
    <t>Муниципальная программа "Пожарная безопасность в Таманском сельском поселении Темрюкского района"</t>
  </si>
  <si>
    <t>Муниципальная программа "Ремонт и содержание автомобильных дорог местного значения Таманского сельского поселения Темрюкского района"</t>
  </si>
  <si>
    <t>Муниципальная программа "Поддержка малого и среднего предпринимательства в Таманском сельском поселении Темрюкского района"</t>
  </si>
  <si>
    <t>Муниципальная программа "Газификация Таманского сельского поселения Темрюкского района"</t>
  </si>
  <si>
    <t>Муниципальная программа "Развитие водоснабжения и водоотведения Таманского сельского поселения Темрюкского района"</t>
  </si>
  <si>
    <t>Муниципальная программа "Развитие и реконструкция (ремонт) систем наружного освещения Таманского сельского поселения Темрюкского района"</t>
  </si>
  <si>
    <t xml:space="preserve">договор электроснабжения (уличное освещение), электротовары, поставка товара (светильники 17 штук)
поставка товара (усилитель сигнала.шкаф), поставка товара (светильники 12 штук), комплекс авт.системы "Умный город", оставление сметы на замену провода СИП по ул.Карла Маркса, уличное освещение </t>
  </si>
  <si>
    <t>Муниципальная программа «Молодежь Тамани» в Таманском сельском поселении Темрюкского района»</t>
  </si>
  <si>
    <t>Муниципальная программа "Благоустройство территории Таманского сельского поселения Темрюкского района"</t>
  </si>
  <si>
    <t>поставка газа на вечный огонь, изготовление табличек, реомонт памятников ст.Тамань, тех.надзор проведение экспертизы выполнение тографических работ (свер Памяти), плитка тротуарная, бордюры (сквер памяти), доставка плитки тротуарной и ордюров (сквер памяти), археологическая разведка сквер Памяти, установка ж/б лестницы (сквер памяти), укладка тротуарной плитки (сквер памяти), установка бортовых камней (сквер памяти), подсыпка полдородного грунта ( сквер памяти), планировка (сквер памяти)</t>
  </si>
  <si>
    <t>финансовое обеспечение деятельности подведомственного учреждения: техническое обслуживание охранно-пожарной сигнализации, оказание охранных услуг, поставка газа, организация сбора и вывоза ТКО, плата за негативное воздействие, оказание автотранспортных услуг, обслуживание оргтехники, поставка товара (стол армрестлинга и платформа для него 2 шт.), оказание услуг по поставке и установке дополнительных камер видеонаблюдения, строительство пандуса, услуги по составлению ПСД, постановка объектов негативное воздействие</t>
  </si>
  <si>
    <t>Муниципальная программа "Развитие физической культуры и спорта в Таманском сельском поселении Темрюкского района"</t>
  </si>
  <si>
    <t>Муниципальная программа «Поддержка социально-ориентированных некоммерческих организаций, осуществляющих деятельность на территории Таманского сельского поселения Темрюкского района»</t>
  </si>
  <si>
    <t xml:space="preserve">Таманское сельское поселение                                </t>
  </si>
  <si>
    <t>Муниципальная программа «Комплексное развитие Вышестеблиевского сельского поселения Темрюкского района в сфере строительства, архитектуры и дорожного хозяйства» на 2019 год</t>
  </si>
  <si>
    <t>Муниципальная программа «Реализация муниципальных функций, связанных с муниципальным управлением» в Старотитаровском сельском поселении Темрюкского района на 2019 год</t>
  </si>
  <si>
    <t>Муниципальная программа «Обеспечение функций муниципальных казенных учреждений» в Старотитаровском сельском поселении Темрюкского района на 2019 год</t>
  </si>
  <si>
    <t>Муниципальная программа«Развитие информационного общества» в Старотитаровском сельском поселении Темрюкского района на 2019 год</t>
  </si>
  <si>
    <t>Муниципальная программа «Муниципальная политика и развитие гражданского общества»  в Старотитаровском сельском поселении Темрюкского района на 2019 год</t>
  </si>
  <si>
    <t xml:space="preserve">материально-техническое обеспечение деятельности администрации (техобслуживание автоматической пожарной сигнализации и систем оповещения и управления эвакуацией, обслуживание техсредств систем видеонаблюдения, приобретение светодиодных энергосберегающих ламп); поддержка ТОС (13 человек). </t>
  </si>
  <si>
    <t>Муниципальная программа "О мероприятия, проводимых администрацией Старотитаровского сельского поселения темрюкского района к праздничным дням и памятным датам" на 2019 год</t>
  </si>
  <si>
    <t>Муниципальная программа «Формирование доступной среды жизнедеятельности для инвалидов» в Старотитаровском сельском поселении Темрюкского района на 2019 год</t>
  </si>
  <si>
    <t>Муниципальная программа «Обеспечение безопасности населения  в Старотитаровском сельском поселении Темрюкского района» на 2019 год</t>
  </si>
  <si>
    <t>Муниципальная  программа «Противодействие коррупции в Старотитаровском сельском поселении Темрюкского района» на 2019 год</t>
  </si>
  <si>
    <t>Муниципальная программа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2019 год</t>
  </si>
  <si>
    <t>Муниципальная программа «О подготовке градостроительной и землеустроительной документации на территории  Старотитаровского сельского поселения Темрюкского района на 2019 год»</t>
  </si>
  <si>
    <t>Муниципальная программа «Поддержка и развитие малого и среднего предпринимательства» в Старотитаровском сельском поселении  Темрюкского района на 2019 год</t>
  </si>
  <si>
    <t>Муниципальная программа  «Развитие жилищно-коммунального хозяйства» в Старотитаровском сельском поселении Темрюкского района на 2019 год</t>
  </si>
  <si>
    <t>Муниципальная программа «Молодежь станицы» Старотитаровского сельского поселения Темрюкского района на 2019 год</t>
  </si>
  <si>
    <t>Государственная программа Краснодарского края "Комплексное и устойчивое развитие Краснодарского края в сфере строительства и архитектуры" с участием Старотитаровского сельского поселенния Темрюкского района</t>
  </si>
  <si>
    <t>Соглашение о предоставлении субсидии заключено 26.03.2019 года. В апреле 2019 года запланировано размещение извещения о проведении аукциона на газоснабжение, электроснабжение земельных участков для многодетных семей</t>
  </si>
  <si>
    <t>Муниципальная программа «Развитие культуры Старотитаровского сельского поселения Темрюкского района» на 2019 год</t>
  </si>
  <si>
    <t>Муниципальная программа "Сохранение, использование и охрана обьектов культурного наследия(памятников истории и культуры) местного значения, расположенных на территрии Старотиатровского сельского поселения Темрюкского районана 2019 год</t>
  </si>
  <si>
    <t>Муниципальная программа "Поддержка социально ориентированных некомерческих организаций, осуществляющих свою деятельность на территории Старотитаровского сельского поселения Темрюкского района" на 2019 год</t>
  </si>
  <si>
    <t>Муниципальная программа «Развитие физической культуры и массового спорта на территории  Старотитаровского сельского поселения Темрюкского района на 2019 год</t>
  </si>
  <si>
    <t>Муниципальная программа "Пенсионное обеспечение за выслугу лет лицам, замещавшим муниципальные должности и должности муниципальной службы" Старотитаровского сельского поселения Темрюкского района на 2019 год</t>
  </si>
  <si>
    <t>Муниципальная программа комплексного развития транспортной инфраструктуры Старотитаровского  сельского поселения Темрюкского района на 2019 год</t>
  </si>
  <si>
    <t>оплата госэкспертизы по парку ул.Ленина, скверу ул. Ленина</t>
  </si>
  <si>
    <t>Муниципальная программа "Комплексное развитие социальной инфраструктуры Старотитаровского  сельского поселения Темрюкского района" на 2019 год</t>
  </si>
  <si>
    <t xml:space="preserve"> Капитальный ремонт и ремонт автомобильных дорог муниципального значения, включая проектно-изыскательские работы -0,4 км. </t>
  </si>
  <si>
    <t>ежемесячное обслуживание 5 программ, изготовлено 5 выпусков газеты "Голубицкий Вестник", содержание WEB- сайта.</t>
  </si>
  <si>
    <t>финансовое обеспечение деятельности МБУ "Голубицкая ПЭС", коммунальные платежи</t>
  </si>
  <si>
    <t>организация и проведение спортивных мероприятий</t>
  </si>
  <si>
    <t xml:space="preserve">финансовое обеспечение деятельности администрации и подведомственного муниципального учреждения по ведению бухгалтерского учета </t>
  </si>
  <si>
    <t>Подпрограмма «Жилище» государственной программы Краснодарского края "Развитие жилищно-коммунального хозяйства" с участием Темрюкского городского поселения Темрюкского района</t>
  </si>
  <si>
    <t>соглашение о предоставлении субсидии заключено 01.04.2019 года. Во 2 квартале 2019 года (май) запланировано предоставить социальную выплату молодой семье на приобретение (строительство) жилья</t>
  </si>
  <si>
    <t>выплаты руководителям ТОС - 11 человека, размер компенсационной выплаты в месяц - 6000 рублей</t>
  </si>
  <si>
    <t>Выполнено: 1) Обеспечение специалистов администрации ТГП ТР канцелярскими товарами - 100%;                                                                                                                2) Приобретено - 4 моноблока, 2 бесперебойника;                                                                                                                                              3) Приобретение государственных знаков почтовой оплаты (конверты, марки); 4) Приобретено 22,0 тыс. шт. бланков , 165 шт. журналов</t>
  </si>
  <si>
    <t xml:space="preserve">выплаты муниципальным служащим </t>
  </si>
  <si>
    <t xml:space="preserve">Ремонт и сервисное обслуживание системы видеонаблюдения - 1 ед. (январь-февраль 2019 года)                                                                                </t>
  </si>
  <si>
    <t xml:space="preserve">Компенсация (субсидирование) убытков организациям, осуществляющим пассажирские перевозки на социально значимых маршрутах - 4 маршрута (январь-февраль 2019 года)                                                                                              </t>
  </si>
  <si>
    <t>Проведение государственной экспертизы проектной документации и  результатов инженерных изысканий по объекту "Строительство водопроводной сети по ул Ленина от РДК до ул.Свердлова с ответвлением к многоквартирным домам № 27а, 27,25,25а в г.Темрюке"</t>
  </si>
  <si>
    <t>1. Государственная программа Краснодарского края "Развитие жилищно-коммунального хозяйства"</t>
  </si>
  <si>
    <t xml:space="preserve">2. Государственная программа Краснодарского края "Комплексное и устойчивое развитие Краснодарского края в сфере строительства и архитектуры" </t>
  </si>
  <si>
    <t>3. Государственная программа Краснодарского края «Развитие культуры»</t>
  </si>
  <si>
    <t>Муниципальная программа «Пенсионное обеспечение за выслугу лет лицам, замещавшим муниципальные должности и должности муниципальных служащих Таманского сельского поселения Темрюкского района»</t>
  </si>
  <si>
    <t>Муниципальная программа "Благоустройство территории Запорожского сельского поселения Темрюкского района на 2019 год»</t>
  </si>
  <si>
    <r>
      <t xml:space="preserve">Вышестеблиевское сельское поселение                                                                                </t>
    </r>
    <r>
      <rPr>
        <i/>
        <sz val="12"/>
        <rFont val="Times New Roman"/>
        <family val="1"/>
        <charset val="204"/>
      </rPr>
      <t>(ГП КК "Развитие культуры")</t>
    </r>
  </si>
  <si>
    <r>
      <t xml:space="preserve">Голубицкое сельское поселение                                               </t>
    </r>
    <r>
      <rPr>
        <i/>
        <sz val="12"/>
        <rFont val="Times New Roman"/>
        <family val="1"/>
        <charset val="204"/>
      </rPr>
      <t>(ГП КК "Развитие культуры")</t>
    </r>
  </si>
  <si>
    <r>
      <t>Старотитаровское сельское поселение                    (</t>
    </r>
    <r>
      <rPr>
        <i/>
        <sz val="12"/>
        <rFont val="Times New Roman"/>
        <family val="1"/>
        <charset val="204"/>
      </rPr>
      <t>ГП КК "Комплексное и устойчивое развитие Краснодарского края в сфере строительства и архитектуры")</t>
    </r>
  </si>
  <si>
    <r>
      <t xml:space="preserve">Темрюкское городское поселение                          </t>
    </r>
    <r>
      <rPr>
        <i/>
        <sz val="12"/>
        <rFont val="Times New Roman"/>
        <family val="1"/>
        <charset val="204"/>
      </rPr>
      <t>(ГП КК "Развитие жилищно-коммунального хозяйства")</t>
    </r>
  </si>
  <si>
    <r>
      <t xml:space="preserve">Фонталовское сельское поселение                             </t>
    </r>
    <r>
      <rPr>
        <i/>
        <sz val="12"/>
        <rFont val="Times New Roman"/>
        <family val="1"/>
        <charset val="204"/>
      </rPr>
      <t>(ГП КК "Развитие культуры")</t>
    </r>
  </si>
  <si>
    <r>
      <t>Муниципальная программа "Развитие  систем наружного освещения Запорожского сельского поселения Темрюкского района на 2019 год</t>
    </r>
    <r>
      <rPr>
        <b/>
        <sz val="12"/>
        <rFont val="Times New Roman"/>
        <family val="1"/>
        <charset val="204"/>
      </rPr>
      <t>"</t>
    </r>
  </si>
  <si>
    <r>
      <t>Муниципальная программа "Энергосбережение и повышение энергетической эффективности  Запорожского сельского поселения Темрюкского района на 2017 - 2019 годы</t>
    </r>
    <r>
      <rPr>
        <b/>
        <sz val="12"/>
        <rFont val="Times New Roman"/>
        <family val="1"/>
        <charset val="204"/>
      </rPr>
      <t>"</t>
    </r>
  </si>
  <si>
    <t>расчистка снега, транспортировка грунта, ямочный ремонт дорог поселения</t>
  </si>
  <si>
    <t>кадастровые проектно-изыскательские и топографо-геодезические работы в пос. Ильич</t>
  </si>
  <si>
    <t>археологический надзор за земельными работами на участке, предоставленном многодетным семьям в пос. Красноармейском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</si>
</sst>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6" formatCode="#,##0.0"/>
  </numFmts>
  <fonts count="9" x14ac:knownFonts="1">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sz val="16"/>
      <name val="Times New Roman"/>
      <family val="1"/>
      <charset val="204"/>
    </font>
    <font>
      <b/>
      <sz val="16"/>
      <name val="Times New Roman"/>
      <family val="1"/>
      <charset val="204"/>
    </font>
    <font>
      <sz val="14"/>
      <name val="Times New Roman"/>
      <family val="1"/>
      <charset val="204"/>
    </font>
    <font>
      <b/>
      <sz val="14"/>
      <name val="Times New Roman"/>
      <family val="1"/>
      <charset val="204"/>
    </font>
    <font>
      <i/>
      <sz val="12"/>
      <name val="Times New Roman"/>
      <family val="1"/>
      <charset val="204"/>
    </font>
  </fonts>
  <fills count="10">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CCECFF"/>
        <bgColor indexed="64"/>
      </patternFill>
    </fill>
    <fill>
      <patternFill patternType="solid">
        <fgColor rgb="FF7030A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97">
    <xf numFmtId="0" fontId="0" fillId="0" borderId="0" xfId="0"/>
    <xf numFmtId="164" fontId="3" fillId="0" borderId="1" xfId="0" applyNumberFormat="1" applyFont="1" applyFill="1" applyBorder="1" applyAlignment="1">
      <alignment horizontal="center" vertical="top" wrapText="1"/>
    </xf>
    <xf numFmtId="0" fontId="3" fillId="0" borderId="0" xfId="0" applyFont="1" applyFill="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2" fillId="5" borderId="0" xfId="0" applyFont="1" applyFill="1" applyAlignment="1">
      <alignment horizontal="center" vertical="top"/>
    </xf>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2" fillId="0" borderId="0" xfId="0" applyFont="1" applyFill="1" applyAlignment="1">
      <alignment horizontal="center" vertical="top"/>
    </xf>
    <xf numFmtId="164" fontId="2" fillId="0" borderId="1" xfId="0" applyNumberFormat="1" applyFont="1" applyFill="1" applyBorder="1" applyAlignment="1">
      <alignment horizontal="center" vertical="top"/>
    </xf>
    <xf numFmtId="0" fontId="3" fillId="6" borderId="0" xfId="0" applyFont="1" applyFill="1" applyAlignment="1">
      <alignment horizontal="center" vertical="top"/>
    </xf>
    <xf numFmtId="0" fontId="2" fillId="6" borderId="1" xfId="0" applyFont="1" applyFill="1" applyBorder="1" applyAlignment="1">
      <alignment horizontal="center" vertical="top" wrapText="1"/>
    </xf>
    <xf numFmtId="164" fontId="2" fillId="6" borderId="1" xfId="0" applyNumberFormat="1" applyFont="1" applyFill="1" applyBorder="1" applyAlignment="1">
      <alignment horizontal="center" vertical="top" wrapText="1"/>
    </xf>
    <xf numFmtId="0" fontId="3" fillId="0" borderId="0" xfId="0" applyFont="1" applyFill="1" applyAlignment="1">
      <alignment horizontal="left" vertical="top"/>
    </xf>
    <xf numFmtId="164" fontId="3" fillId="0" borderId="0" xfId="0" applyNumberFormat="1" applyFont="1" applyFill="1" applyAlignment="1">
      <alignment horizontal="center" vertical="top"/>
    </xf>
    <xf numFmtId="164" fontId="3" fillId="0" borderId="1" xfId="0" applyNumberFormat="1" applyFont="1" applyFill="1" applyBorder="1" applyAlignment="1">
      <alignment horizontal="center" vertical="top"/>
    </xf>
    <xf numFmtId="0" fontId="4" fillId="0" borderId="0" xfId="0" applyFont="1" applyFill="1" applyAlignment="1">
      <alignment horizontal="center" vertical="top"/>
    </xf>
    <xf numFmtId="0" fontId="3" fillId="6" borderId="0" xfId="0" applyFont="1" applyFill="1" applyAlignment="1">
      <alignment horizontal="left" vertical="top"/>
    </xf>
    <xf numFmtId="0" fontId="2" fillId="6" borderId="1" xfId="1" applyFont="1" applyFill="1" applyBorder="1" applyAlignment="1">
      <alignment horizontal="center" vertical="top" wrapText="1"/>
    </xf>
    <xf numFmtId="164" fontId="2" fillId="6" borderId="1" xfId="1" applyNumberFormat="1" applyFont="1" applyFill="1" applyBorder="1" applyAlignment="1">
      <alignment horizontal="center" vertical="top" wrapText="1"/>
    </xf>
    <xf numFmtId="164" fontId="3" fillId="6" borderId="1" xfId="0" applyNumberFormat="1" applyFont="1" applyFill="1" applyBorder="1" applyAlignment="1">
      <alignment horizontal="center" vertical="top" wrapText="1"/>
    </xf>
    <xf numFmtId="164" fontId="4" fillId="0" borderId="0" xfId="0" applyNumberFormat="1" applyFont="1" applyFill="1" applyAlignment="1">
      <alignment horizontal="center" vertical="top" wrapText="1"/>
    </xf>
    <xf numFmtId="164" fontId="3" fillId="0" borderId="0" xfId="0" applyNumberFormat="1" applyFont="1" applyFill="1" applyAlignment="1">
      <alignment horizontal="center" vertical="top" wrapText="1"/>
    </xf>
    <xf numFmtId="164" fontId="2" fillId="5" borderId="0" xfId="0" applyNumberFormat="1" applyFont="1" applyFill="1" applyAlignment="1">
      <alignment horizontal="center" vertical="top" wrapText="1"/>
    </xf>
    <xf numFmtId="164" fontId="2" fillId="0" borderId="0" xfId="0" applyNumberFormat="1" applyFont="1" applyFill="1" applyAlignment="1">
      <alignment horizontal="center" vertical="top" wrapText="1"/>
    </xf>
    <xf numFmtId="164" fontId="3" fillId="6" borderId="0" xfId="0" applyNumberFormat="1" applyFont="1" applyFill="1" applyAlignment="1">
      <alignment horizontal="center"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top" wrapText="1"/>
    </xf>
    <xf numFmtId="0" fontId="3" fillId="0" borderId="0" xfId="0" applyFont="1" applyFill="1" applyAlignment="1">
      <alignment horizontal="justify" vertical="top" wrapText="1"/>
    </xf>
    <xf numFmtId="0" fontId="3" fillId="6" borderId="1" xfId="0" applyFont="1" applyFill="1" applyBorder="1" applyAlignment="1">
      <alignment horizontal="justify" vertical="top" wrapText="1"/>
    </xf>
    <xf numFmtId="0" fontId="3" fillId="0" borderId="6" xfId="0" applyFont="1" applyFill="1" applyBorder="1" applyAlignment="1">
      <alignment horizontal="justify" vertical="top" wrapText="1"/>
    </xf>
    <xf numFmtId="0" fontId="4" fillId="0" borderId="0" xfId="0" applyFont="1" applyFill="1" applyAlignment="1">
      <alignment horizontal="left" vertical="top"/>
    </xf>
    <xf numFmtId="0" fontId="3" fillId="0" borderId="0" xfId="0" applyFont="1" applyFill="1" applyAlignment="1">
      <alignment horizontal="center" vertical="top" wrapText="1"/>
    </xf>
    <xf numFmtId="0" fontId="3" fillId="0" borderId="6" xfId="0"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0" fontId="3" fillId="9" borderId="0" xfId="0" applyFont="1" applyFill="1" applyAlignment="1">
      <alignment horizontal="center" vertical="top"/>
    </xf>
    <xf numFmtId="164" fontId="3" fillId="0" borderId="1" xfId="1"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3" fillId="2" borderId="0" xfId="0" applyFont="1" applyFill="1" applyAlignment="1">
      <alignment horizontal="left" vertical="top"/>
    </xf>
    <xf numFmtId="0" fontId="3" fillId="2" borderId="0" xfId="0" applyFont="1" applyFill="1" applyAlignment="1">
      <alignment horizontal="center" vertical="top"/>
    </xf>
    <xf numFmtId="0" fontId="3" fillId="2"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3" fillId="7" borderId="1" xfId="0" applyFont="1" applyFill="1" applyBorder="1" applyAlignment="1">
      <alignment horizontal="center" vertical="top" wrapText="1"/>
    </xf>
    <xf numFmtId="164" fontId="3" fillId="7" borderId="1" xfId="0" applyNumberFormat="1" applyFont="1" applyFill="1" applyBorder="1" applyAlignment="1">
      <alignment horizontal="center" vertical="top" wrapText="1"/>
    </xf>
    <xf numFmtId="0" fontId="3" fillId="7" borderId="0" xfId="0" applyFont="1" applyFill="1" applyAlignment="1">
      <alignment horizontal="left" vertical="top"/>
    </xf>
    <xf numFmtId="0" fontId="3" fillId="7" borderId="0" xfId="0" applyFont="1" applyFill="1" applyAlignment="1">
      <alignment horizontal="center" vertical="top"/>
    </xf>
    <xf numFmtId="0" fontId="6" fillId="0" borderId="0" xfId="0" applyFont="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164" fontId="7"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0" xfId="0" applyFont="1" applyAlignment="1">
      <alignment vertical="top" wrapText="1"/>
    </xf>
    <xf numFmtId="1"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2" fillId="2" borderId="0" xfId="0" applyFont="1" applyFill="1" applyAlignment="1">
      <alignment vertical="top" wrapText="1"/>
    </xf>
    <xf numFmtId="0" fontId="2" fillId="0" borderId="0" xfId="0" applyFont="1" applyFill="1" applyAlignment="1">
      <alignment vertical="top" wrapText="1"/>
    </xf>
    <xf numFmtId="0" fontId="2" fillId="4" borderId="1" xfId="0" applyFont="1" applyFill="1" applyBorder="1" applyAlignment="1">
      <alignment horizontal="center" vertical="top" wrapText="1"/>
    </xf>
    <xf numFmtId="164" fontId="2" fillId="4" borderId="1" xfId="0" applyNumberFormat="1" applyFont="1" applyFill="1" applyBorder="1" applyAlignment="1">
      <alignment horizontal="center" vertical="top" wrapText="1"/>
    </xf>
    <xf numFmtId="0" fontId="2" fillId="4" borderId="0" xfId="0" applyFont="1" applyFill="1" applyAlignment="1">
      <alignment vertical="top" wrapText="1"/>
    </xf>
    <xf numFmtId="0" fontId="3" fillId="0" borderId="1" xfId="0" applyFont="1" applyFill="1" applyBorder="1" applyAlignment="1">
      <alignment horizontal="left" vertical="top" wrapText="1"/>
    </xf>
    <xf numFmtId="0" fontId="2" fillId="4" borderId="1" xfId="1" applyFont="1" applyFill="1" applyBorder="1" applyAlignment="1">
      <alignment horizontal="left" vertical="top" wrapText="1"/>
    </xf>
    <xf numFmtId="0" fontId="2" fillId="4" borderId="1" xfId="1" applyFont="1" applyFill="1" applyBorder="1" applyAlignment="1">
      <alignment horizontal="center" vertical="top" wrapText="1"/>
    </xf>
    <xf numFmtId="164" fontId="2" fillId="4" borderId="1" xfId="1" applyNumberFormat="1" applyFont="1" applyFill="1" applyBorder="1" applyAlignment="1">
      <alignment horizontal="center" vertical="top" wrapText="1"/>
    </xf>
    <xf numFmtId="164" fontId="3" fillId="4" borderId="1" xfId="0" applyNumberFormat="1" applyFont="1" applyFill="1" applyBorder="1" applyAlignment="1">
      <alignment horizontal="center" vertical="top" wrapText="1"/>
    </xf>
    <xf numFmtId="164" fontId="3" fillId="0" borderId="0" xfId="0" applyNumberFormat="1" applyFont="1" applyAlignment="1">
      <alignment vertical="top" wrapText="1"/>
    </xf>
    <xf numFmtId="164" fontId="3" fillId="4" borderId="0" xfId="0" applyNumberFormat="1" applyFont="1" applyFill="1" applyAlignment="1">
      <alignment vertical="top" wrapText="1"/>
    </xf>
    <xf numFmtId="0" fontId="3" fillId="4" borderId="0" xfId="0" applyFont="1" applyFill="1" applyAlignment="1">
      <alignment vertical="top" wrapText="1"/>
    </xf>
    <xf numFmtId="164" fontId="2" fillId="0" borderId="1" xfId="1" applyNumberFormat="1" applyFont="1" applyBorder="1" applyAlignment="1">
      <alignment horizontal="center" vertical="top" wrapText="1"/>
    </xf>
    <xf numFmtId="0" fontId="2" fillId="3" borderId="1" xfId="0"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2" fillId="3" borderId="0" xfId="0" applyFont="1" applyFill="1" applyAlignment="1">
      <alignment vertical="top" wrapText="1"/>
    </xf>
    <xf numFmtId="164" fontId="3" fillId="0" borderId="1" xfId="1" applyNumberFormat="1" applyFont="1" applyBorder="1" applyAlignment="1">
      <alignment horizontal="center" vertical="top" wrapText="1"/>
    </xf>
    <xf numFmtId="0" fontId="3" fillId="3" borderId="1" xfId="0"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3" fillId="3" borderId="0" xfId="0" applyFont="1" applyFill="1" applyAlignment="1">
      <alignment vertical="top" wrapText="1"/>
    </xf>
    <xf numFmtId="0" fontId="3" fillId="7" borderId="0" xfId="0" applyFont="1" applyFill="1" applyAlignment="1">
      <alignment vertical="top" wrapText="1"/>
    </xf>
    <xf numFmtId="164" fontId="2" fillId="3" borderId="0" xfId="0" applyNumberFormat="1" applyFont="1" applyFill="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7" borderId="1" xfId="0" applyFont="1" applyFill="1" applyBorder="1" applyAlignment="1">
      <alignment horizontal="justify" vertical="top" wrapText="1"/>
    </xf>
    <xf numFmtId="0" fontId="3" fillId="7" borderId="1" xfId="0" applyFont="1" applyFill="1" applyBorder="1" applyAlignment="1">
      <alignment horizontal="left" vertical="top" wrapText="1"/>
    </xf>
    <xf numFmtId="164" fontId="3" fillId="7" borderId="0" xfId="0" applyNumberFormat="1" applyFont="1" applyFill="1" applyAlignment="1">
      <alignment horizontal="center" vertical="top" wrapText="1"/>
    </xf>
    <xf numFmtId="166" fontId="3" fillId="0" borderId="1" xfId="0" applyNumberFormat="1" applyFont="1" applyBorder="1" applyAlignment="1">
      <alignment horizontal="center" vertical="top" wrapText="1"/>
    </xf>
    <xf numFmtId="0" fontId="3" fillId="7" borderId="0" xfId="0" applyFont="1" applyFill="1" applyAlignment="1">
      <alignment horizontal="justify" vertical="top" wrapText="1"/>
    </xf>
    <xf numFmtId="0" fontId="3" fillId="7" borderId="6" xfId="0" applyFont="1" applyFill="1" applyBorder="1" applyAlignment="1">
      <alignment horizontal="justify" vertical="top" wrapText="1"/>
    </xf>
    <xf numFmtId="0" fontId="3" fillId="0" borderId="6" xfId="0" applyFont="1" applyFill="1" applyBorder="1" applyAlignment="1">
      <alignment vertical="top" wrapText="1"/>
    </xf>
    <xf numFmtId="0" fontId="3" fillId="7" borderId="6" xfId="0" applyFont="1" applyFill="1" applyBorder="1" applyAlignment="1">
      <alignment vertical="top" wrapText="1"/>
    </xf>
    <xf numFmtId="0" fontId="3" fillId="7" borderId="1" xfId="0" applyFont="1" applyFill="1" applyBorder="1" applyAlignment="1">
      <alignment horizontal="center" vertical="top"/>
    </xf>
    <xf numFmtId="0" fontId="3" fillId="7" borderId="7" xfId="0" applyFont="1" applyFill="1" applyBorder="1" applyAlignment="1">
      <alignment horizontal="justify"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justify" vertical="top" wrapText="1"/>
    </xf>
    <xf numFmtId="0" fontId="3" fillId="7" borderId="2" xfId="0" applyFont="1" applyFill="1" applyBorder="1" applyAlignment="1">
      <alignment horizontal="left" vertical="top" wrapText="1"/>
    </xf>
    <xf numFmtId="0" fontId="3" fillId="7" borderId="2" xfId="0" applyFont="1" applyFill="1" applyBorder="1" applyAlignment="1">
      <alignment horizontal="center" vertical="top" wrapText="1"/>
    </xf>
    <xf numFmtId="0" fontId="3" fillId="0" borderId="1" xfId="0" applyFont="1" applyBorder="1" applyAlignment="1">
      <alignment horizontal="justify" vertical="top" wrapText="1"/>
    </xf>
    <xf numFmtId="164" fontId="3" fillId="7" borderId="0" xfId="0" applyNumberFormat="1" applyFont="1" applyFill="1" applyBorder="1" applyAlignment="1">
      <alignment horizontal="center" vertical="top" wrapText="1"/>
    </xf>
    <xf numFmtId="0" fontId="3" fillId="7" borderId="0" xfId="0" applyFont="1" applyFill="1" applyBorder="1" applyAlignment="1">
      <alignment horizontal="center" vertical="top" wrapText="1"/>
    </xf>
    <xf numFmtId="0" fontId="3" fillId="7" borderId="6" xfId="0" applyFont="1" applyFill="1" applyBorder="1" applyAlignment="1">
      <alignment horizontal="left" vertical="top" wrapText="1"/>
    </xf>
    <xf numFmtId="0" fontId="3" fillId="7" borderId="6" xfId="0" applyFont="1" applyFill="1" applyBorder="1" applyAlignment="1">
      <alignment horizontal="center" vertical="top" wrapText="1"/>
    </xf>
    <xf numFmtId="164" fontId="3" fillId="7" borderId="6" xfId="0" applyNumberFormat="1" applyFont="1" applyFill="1" applyBorder="1" applyAlignment="1">
      <alignment horizontal="center" vertical="top" wrapText="1"/>
    </xf>
    <xf numFmtId="0" fontId="3" fillId="0" borderId="6" xfId="0" applyFont="1" applyBorder="1" applyAlignment="1">
      <alignment horizontal="justify" vertical="top" wrapText="1"/>
    </xf>
    <xf numFmtId="166" fontId="3" fillId="7" borderId="1"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166" fontId="3" fillId="0" borderId="1" xfId="0" applyNumberFormat="1" applyFont="1" applyBorder="1" applyAlignment="1">
      <alignment horizontal="center" vertical="top"/>
    </xf>
    <xf numFmtId="164" fontId="3" fillId="2" borderId="0" xfId="0" applyNumberFormat="1" applyFont="1" applyFill="1" applyAlignment="1">
      <alignment horizontal="center" vertical="top" wrapText="1"/>
    </xf>
    <xf numFmtId="0" fontId="3" fillId="6" borderId="1" xfId="0" applyFont="1" applyFill="1" applyBorder="1" applyAlignment="1">
      <alignment horizontal="center" vertical="top" wrapText="1"/>
    </xf>
    <xf numFmtId="0" fontId="3" fillId="7" borderId="2" xfId="0" applyFont="1" applyFill="1" applyBorder="1" applyAlignment="1">
      <alignment horizontal="justify"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3" xfId="0" applyFont="1" applyFill="1" applyBorder="1" applyAlignment="1">
      <alignment horizontal="center" vertical="top" wrapText="1"/>
    </xf>
    <xf numFmtId="0" fontId="7" fillId="0" borderId="0" xfId="0" applyFont="1" applyBorder="1" applyAlignment="1">
      <alignment horizontal="center"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2" xfId="0" applyFont="1" applyFill="1" applyBorder="1" applyAlignment="1">
      <alignment horizontal="left" vertical="top" wrapText="1"/>
    </xf>
    <xf numFmtId="0" fontId="3" fillId="6" borderId="6" xfId="0" applyFont="1" applyFill="1" applyBorder="1" applyAlignment="1">
      <alignment horizontal="center" vertical="top" wrapText="1"/>
    </xf>
    <xf numFmtId="0" fontId="3" fillId="6" borderId="7"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2" xfId="0" applyFont="1" applyFill="1" applyBorder="1" applyAlignment="1">
      <alignment horizontal="center" vertical="top" wrapText="1"/>
    </xf>
    <xf numFmtId="164" fontId="2" fillId="5" borderId="4" xfId="0" applyNumberFormat="1" applyFont="1" applyFill="1" applyBorder="1" applyAlignment="1">
      <alignment horizontal="center" vertical="top" wrapText="1"/>
    </xf>
    <xf numFmtId="164" fontId="2" fillId="5" borderId="5" xfId="0" applyNumberFormat="1" applyFont="1" applyFill="1" applyBorder="1" applyAlignment="1">
      <alignment horizontal="center" vertical="top" wrapText="1"/>
    </xf>
    <xf numFmtId="164" fontId="2" fillId="5" borderId="3"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6" xfId="0" applyFont="1" applyFill="1" applyBorder="1" applyAlignment="1">
      <alignment horizontal="justify" vertical="top" wrapText="1"/>
    </xf>
    <xf numFmtId="0" fontId="3" fillId="0" borderId="2" xfId="0" applyFont="1" applyFill="1" applyBorder="1" applyAlignment="1">
      <alignment horizontal="justify" vertical="top" wrapText="1"/>
    </xf>
    <xf numFmtId="0" fontId="5" fillId="0" borderId="0" xfId="0" applyFont="1" applyFill="1" applyBorder="1" applyAlignment="1">
      <alignment horizontal="center" vertical="top" wrapText="1"/>
    </xf>
    <xf numFmtId="164" fontId="3" fillId="0" borderId="6" xfId="0" applyNumberFormat="1" applyFont="1" applyFill="1" applyBorder="1" applyAlignment="1">
      <alignment horizontal="justify" vertical="top" wrapText="1"/>
    </xf>
    <xf numFmtId="0" fontId="3" fillId="0" borderId="7"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2" xfId="0" applyFont="1" applyFill="1" applyBorder="1" applyAlignment="1">
      <alignment horizontal="justify" vertical="top" wrapText="1"/>
    </xf>
    <xf numFmtId="0" fontId="2" fillId="5" borderId="4"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5" borderId="3" xfId="0" applyFont="1" applyFill="1" applyBorder="1" applyAlignment="1">
      <alignment horizontal="center" vertical="top" wrapText="1"/>
    </xf>
    <xf numFmtId="0" fontId="2" fillId="0" borderId="1" xfId="0" applyFont="1" applyFill="1" applyBorder="1" applyAlignment="1">
      <alignment horizontal="left" vertical="top" wrapText="1"/>
    </xf>
    <xf numFmtId="0" fontId="3" fillId="7" borderId="6" xfId="0" applyFont="1" applyFill="1" applyBorder="1" applyAlignment="1">
      <alignment horizontal="justify" vertical="top" wrapText="1"/>
    </xf>
    <xf numFmtId="0" fontId="3" fillId="7" borderId="2" xfId="0" applyFont="1" applyFill="1" applyBorder="1" applyAlignment="1">
      <alignment horizontal="justify"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13"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6" xfId="0" applyFont="1" applyFill="1" applyBorder="1" applyAlignment="1">
      <alignment horizontal="left" vertical="top" wrapText="1"/>
    </xf>
    <xf numFmtId="0" fontId="3" fillId="7" borderId="2" xfId="0" applyFont="1" applyFill="1" applyBorder="1" applyAlignment="1">
      <alignment horizontal="left" vertical="top" wrapText="1"/>
    </xf>
    <xf numFmtId="0" fontId="2" fillId="6" borderId="1" xfId="1" applyFont="1" applyFill="1" applyBorder="1" applyAlignment="1">
      <alignment horizontal="left" vertical="top" wrapText="1"/>
    </xf>
    <xf numFmtId="164" fontId="3" fillId="0" borderId="7" xfId="0" applyNumberFormat="1" applyFont="1" applyFill="1" applyBorder="1" applyAlignment="1">
      <alignment horizontal="justify" vertical="top" wrapText="1"/>
    </xf>
    <xf numFmtId="0" fontId="3" fillId="7" borderId="6" xfId="0" applyFont="1" applyFill="1" applyBorder="1" applyAlignment="1">
      <alignment horizontal="center" vertical="top" wrapText="1"/>
    </xf>
    <xf numFmtId="0" fontId="3" fillId="7" borderId="7" xfId="0" applyFont="1" applyFill="1" applyBorder="1" applyAlignment="1">
      <alignment horizontal="center" vertical="top" wrapText="1"/>
    </xf>
    <xf numFmtId="0" fontId="3" fillId="7" borderId="2" xfId="0" applyFont="1" applyFill="1" applyBorder="1" applyAlignment="1">
      <alignment horizontal="center" vertical="top" wrapText="1"/>
    </xf>
    <xf numFmtId="0" fontId="2" fillId="6" borderId="6"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2" xfId="0" applyFont="1" applyFill="1" applyBorder="1" applyAlignment="1">
      <alignment horizontal="left" vertical="top" wrapText="1"/>
    </xf>
    <xf numFmtId="164" fontId="3" fillId="6" borderId="6" xfId="0" applyNumberFormat="1" applyFont="1" applyFill="1" applyBorder="1" applyAlignment="1">
      <alignment horizontal="center" vertical="top" wrapText="1"/>
    </xf>
    <xf numFmtId="164" fontId="3" fillId="6" borderId="7" xfId="0" applyNumberFormat="1" applyFont="1" applyFill="1" applyBorder="1" applyAlignment="1">
      <alignment horizontal="center" vertical="top" wrapText="1"/>
    </xf>
    <xf numFmtId="164" fontId="3" fillId="6" borderId="2" xfId="0" applyNumberFormat="1" applyFont="1" applyFill="1" applyBorder="1" applyAlignment="1">
      <alignment horizontal="center" vertical="top" wrapText="1"/>
    </xf>
    <xf numFmtId="0" fontId="2" fillId="8" borderId="4" xfId="0" applyFont="1" applyFill="1" applyBorder="1" applyAlignment="1">
      <alignment horizontal="center" vertical="top" wrapText="1"/>
    </xf>
    <xf numFmtId="0" fontId="2" fillId="8" borderId="5" xfId="0" applyFont="1" applyFill="1" applyBorder="1" applyAlignment="1">
      <alignment horizontal="center" vertical="top" wrapText="1"/>
    </xf>
    <xf numFmtId="0" fontId="2" fillId="8" borderId="3" xfId="0"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164" fontId="3" fillId="0" borderId="7"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cellXfs>
  <cellStyles count="2">
    <cellStyle name="Обычный" xfId="0" builtinId="0"/>
    <cellStyle name="Обычный_Лист1" xfId="1"/>
  </cellStyles>
  <dxfs count="0"/>
  <tableStyles count="0" defaultTableStyle="TableStyleMedium2" defaultPivotStyle="PivotStyleLight16"/>
  <colors>
    <mruColors>
      <color rgb="FFCCECFF"/>
      <color rgb="FF669900"/>
      <color rgb="FFFF66FF"/>
      <color rgb="FFFF5050"/>
      <color rgb="FF225C6C"/>
      <color rgb="FF173E49"/>
      <color rgb="FFFF0066"/>
      <color rgb="FF5F5F5F"/>
      <color rgb="FFFFFF00"/>
      <color rgb="FF7777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tabSelected="1" view="pageBreakPreview" zoomScaleNormal="75" zoomScaleSheetLayoutView="100" workbookViewId="0">
      <selection activeCell="A111" sqref="A111:A114"/>
    </sheetView>
  </sheetViews>
  <sheetFormatPr defaultRowHeight="15.75" x14ac:dyDescent="0.25"/>
  <cols>
    <col min="1" max="1" width="46.28515625" style="83" customWidth="1"/>
    <col min="2" max="2" width="18.5703125" style="57" customWidth="1"/>
    <col min="3" max="3" width="28.85546875" style="84" customWidth="1"/>
    <col min="4" max="4" width="22.5703125" style="70" customWidth="1"/>
    <col min="5" max="5" width="21.140625" style="70" customWidth="1"/>
    <col min="6" max="6" width="23.7109375" style="70" customWidth="1"/>
    <col min="7" max="8" width="9.5703125" style="57" bestFit="1" customWidth="1"/>
    <col min="9" max="16384" width="9.140625" style="57"/>
  </cols>
  <sheetData>
    <row r="1" spans="1:6" s="49" customFormat="1" ht="39" customHeight="1" x14ac:dyDescent="0.25">
      <c r="A1" s="124" t="s">
        <v>313</v>
      </c>
      <c r="B1" s="124"/>
      <c r="C1" s="124"/>
      <c r="D1" s="124"/>
      <c r="E1" s="124"/>
      <c r="F1" s="124"/>
    </row>
    <row r="2" spans="1:6" s="53" customFormat="1" ht="24" customHeight="1" x14ac:dyDescent="0.25">
      <c r="A2" s="50"/>
      <c r="B2" s="51"/>
      <c r="C2" s="51"/>
      <c r="D2" s="52"/>
      <c r="E2" s="52"/>
      <c r="F2" s="51"/>
    </row>
    <row r="3" spans="1:6" ht="63" customHeight="1" x14ac:dyDescent="0.25">
      <c r="A3" s="54" t="s">
        <v>16</v>
      </c>
      <c r="B3" s="55" t="s">
        <v>15</v>
      </c>
      <c r="C3" s="55" t="s">
        <v>17</v>
      </c>
      <c r="D3" s="56" t="s">
        <v>138</v>
      </c>
      <c r="E3" s="56" t="s">
        <v>18</v>
      </c>
      <c r="F3" s="56" t="s">
        <v>21</v>
      </c>
    </row>
    <row r="4" spans="1:6" ht="15.75" customHeight="1" x14ac:dyDescent="0.25">
      <c r="A4" s="55">
        <v>1</v>
      </c>
      <c r="B4" s="55">
        <v>2</v>
      </c>
      <c r="C4" s="55">
        <v>3</v>
      </c>
      <c r="D4" s="58">
        <v>4</v>
      </c>
      <c r="E4" s="59">
        <v>5</v>
      </c>
      <c r="F4" s="58">
        <v>6</v>
      </c>
    </row>
    <row r="5" spans="1:6" ht="17.25" customHeight="1" x14ac:dyDescent="0.25">
      <c r="A5" s="118" t="s">
        <v>131</v>
      </c>
      <c r="B5" s="119"/>
      <c r="C5" s="119"/>
      <c r="D5" s="119"/>
      <c r="E5" s="119"/>
      <c r="F5" s="120"/>
    </row>
    <row r="6" spans="1:6" ht="16.5" customHeight="1" x14ac:dyDescent="0.25">
      <c r="A6" s="115" t="s">
        <v>319</v>
      </c>
      <c r="B6" s="112" t="s">
        <v>167</v>
      </c>
      <c r="C6" s="55" t="s">
        <v>19</v>
      </c>
      <c r="D6" s="56">
        <f>'КБ+ софин. МБ'!C36</f>
        <v>0</v>
      </c>
      <c r="E6" s="56">
        <f>'КБ+ софин. МБ'!D36</f>
        <v>0</v>
      </c>
      <c r="F6" s="56">
        <v>0</v>
      </c>
    </row>
    <row r="7" spans="1:6" ht="30.75" customHeight="1" x14ac:dyDescent="0.25">
      <c r="A7" s="116"/>
      <c r="B7" s="113"/>
      <c r="C7" s="55" t="s">
        <v>143</v>
      </c>
      <c r="D7" s="56">
        <f>'КБ+ софин. МБ'!C37</f>
        <v>0</v>
      </c>
      <c r="E7" s="56">
        <f>'КБ+ софин. МБ'!D37</f>
        <v>0</v>
      </c>
      <c r="F7" s="56">
        <v>0</v>
      </c>
    </row>
    <row r="8" spans="1:6" s="60" customFormat="1" ht="18" customHeight="1" x14ac:dyDescent="0.25">
      <c r="A8" s="117"/>
      <c r="B8" s="114"/>
      <c r="C8" s="39" t="s">
        <v>22</v>
      </c>
      <c r="D8" s="40">
        <f>D6+D7</f>
        <v>0</v>
      </c>
      <c r="E8" s="40">
        <f>E6+E7</f>
        <v>0</v>
      </c>
      <c r="F8" s="40">
        <v>0</v>
      </c>
    </row>
    <row r="9" spans="1:6" ht="15.75" customHeight="1" x14ac:dyDescent="0.25">
      <c r="A9" s="115" t="s">
        <v>503</v>
      </c>
      <c r="B9" s="112" t="s">
        <v>167</v>
      </c>
      <c r="C9" s="55" t="s">
        <v>19</v>
      </c>
      <c r="D9" s="56">
        <f>'КБ+ софин. МБ'!C39</f>
        <v>600</v>
      </c>
      <c r="E9" s="56">
        <f>'КБ+ софин. МБ'!D39</f>
        <v>400</v>
      </c>
      <c r="F9" s="56">
        <f>E9/D9*100</f>
        <v>66.666666666666657</v>
      </c>
    </row>
    <row r="10" spans="1:6" ht="34.5" customHeight="1" x14ac:dyDescent="0.25">
      <c r="A10" s="116"/>
      <c r="B10" s="113"/>
      <c r="C10" s="55" t="s">
        <v>143</v>
      </c>
      <c r="D10" s="56">
        <f>'КБ+ софин. МБ'!C40</f>
        <v>0</v>
      </c>
      <c r="E10" s="56">
        <f>'КБ+ софин. МБ'!D40</f>
        <v>0</v>
      </c>
      <c r="F10" s="56">
        <v>0</v>
      </c>
    </row>
    <row r="11" spans="1:6" s="60" customFormat="1" ht="18" customHeight="1" x14ac:dyDescent="0.25">
      <c r="A11" s="117"/>
      <c r="B11" s="114"/>
      <c r="C11" s="39" t="s">
        <v>22</v>
      </c>
      <c r="D11" s="40">
        <f>D9+D10</f>
        <v>600</v>
      </c>
      <c r="E11" s="40">
        <f>E9+E10</f>
        <v>400</v>
      </c>
      <c r="F11" s="40">
        <f t="shared" ref="F11" si="0">E11/D11*100</f>
        <v>66.666666666666657</v>
      </c>
    </row>
    <row r="12" spans="1:6" ht="18" customHeight="1" x14ac:dyDescent="0.25">
      <c r="A12" s="115" t="s">
        <v>504</v>
      </c>
      <c r="B12" s="112" t="s">
        <v>167</v>
      </c>
      <c r="C12" s="55" t="s">
        <v>19</v>
      </c>
      <c r="D12" s="56">
        <f>'КБ+ софин. МБ'!C42</f>
        <v>2296.6</v>
      </c>
      <c r="E12" s="56">
        <f>'КБ+ софин. МБ'!D42</f>
        <v>0</v>
      </c>
      <c r="F12" s="56">
        <f>E12/D12*100</f>
        <v>0</v>
      </c>
    </row>
    <row r="13" spans="1:6" ht="31.5" customHeight="1" x14ac:dyDescent="0.25">
      <c r="A13" s="116"/>
      <c r="B13" s="113"/>
      <c r="C13" s="55" t="s">
        <v>143</v>
      </c>
      <c r="D13" s="56">
        <f>'КБ+ софин. МБ'!C43</f>
        <v>172.9</v>
      </c>
      <c r="E13" s="56">
        <f>'КБ+ софин. МБ'!D43</f>
        <v>0</v>
      </c>
      <c r="F13" s="56">
        <f t="shared" ref="F13:F14" si="1">E13/D13*100</f>
        <v>0</v>
      </c>
    </row>
    <row r="14" spans="1:6" s="60" customFormat="1" ht="17.25" customHeight="1" x14ac:dyDescent="0.25">
      <c r="A14" s="117"/>
      <c r="B14" s="114"/>
      <c r="C14" s="39" t="s">
        <v>22</v>
      </c>
      <c r="D14" s="40">
        <f>D12+D13</f>
        <v>2469.5</v>
      </c>
      <c r="E14" s="40">
        <f>E12+E13</f>
        <v>0</v>
      </c>
      <c r="F14" s="40">
        <f t="shared" si="1"/>
        <v>0</v>
      </c>
    </row>
    <row r="15" spans="1:6" ht="16.5" customHeight="1" x14ac:dyDescent="0.25">
      <c r="A15" s="125" t="s">
        <v>418</v>
      </c>
      <c r="B15" s="112" t="s">
        <v>167</v>
      </c>
      <c r="C15" s="55" t="s">
        <v>19</v>
      </c>
      <c r="D15" s="56">
        <f>'КБ+ софин. МБ'!C45</f>
        <v>0</v>
      </c>
      <c r="E15" s="56">
        <f>'КБ+ софин. МБ'!D45</f>
        <v>0</v>
      </c>
      <c r="F15" s="56">
        <v>0</v>
      </c>
    </row>
    <row r="16" spans="1:6" ht="31.5" customHeight="1" x14ac:dyDescent="0.25">
      <c r="A16" s="126"/>
      <c r="B16" s="113"/>
      <c r="C16" s="55" t="s">
        <v>143</v>
      </c>
      <c r="D16" s="56">
        <f>'КБ+ софин. МБ'!C46</f>
        <v>0</v>
      </c>
      <c r="E16" s="56">
        <f>'КБ+ софин. МБ'!D46</f>
        <v>0</v>
      </c>
      <c r="F16" s="56">
        <v>0</v>
      </c>
    </row>
    <row r="17" spans="1:6" s="60" customFormat="1" ht="15" customHeight="1" x14ac:dyDescent="0.25">
      <c r="A17" s="127"/>
      <c r="B17" s="114"/>
      <c r="C17" s="39" t="s">
        <v>22</v>
      </c>
      <c r="D17" s="40">
        <f>D15+D16</f>
        <v>0</v>
      </c>
      <c r="E17" s="40">
        <f>E15+E16</f>
        <v>0</v>
      </c>
      <c r="F17" s="40">
        <v>0</v>
      </c>
    </row>
    <row r="18" spans="1:6" s="61" customFormat="1" ht="16.5" customHeight="1" x14ac:dyDescent="0.25">
      <c r="A18" s="115" t="s">
        <v>381</v>
      </c>
      <c r="B18" s="112" t="s">
        <v>167</v>
      </c>
      <c r="C18" s="55" t="s">
        <v>19</v>
      </c>
      <c r="D18" s="56">
        <f>'КБ+ софин. МБ'!C51</f>
        <v>0</v>
      </c>
      <c r="E18" s="56">
        <f>'КБ+ софин. МБ'!D51</f>
        <v>0</v>
      </c>
      <c r="F18" s="56">
        <v>0</v>
      </c>
    </row>
    <row r="19" spans="1:6" s="61" customFormat="1" ht="33" customHeight="1" x14ac:dyDescent="0.25">
      <c r="A19" s="116"/>
      <c r="B19" s="113"/>
      <c r="C19" s="55" t="s">
        <v>143</v>
      </c>
      <c r="D19" s="56">
        <f>'КБ+ софин. МБ'!C52</f>
        <v>0</v>
      </c>
      <c r="E19" s="56">
        <f>'КБ+ софин. МБ'!D52</f>
        <v>0</v>
      </c>
      <c r="F19" s="56">
        <v>0</v>
      </c>
    </row>
    <row r="20" spans="1:6" s="61" customFormat="1" ht="17.25" customHeight="1" x14ac:dyDescent="0.25">
      <c r="A20" s="117"/>
      <c r="B20" s="114"/>
      <c r="C20" s="39" t="s">
        <v>22</v>
      </c>
      <c r="D20" s="40">
        <f>D18+D19</f>
        <v>0</v>
      </c>
      <c r="E20" s="40">
        <f>E18+E19</f>
        <v>0</v>
      </c>
      <c r="F20" s="40">
        <v>0</v>
      </c>
    </row>
    <row r="21" spans="1:6" s="61" customFormat="1" ht="16.5" customHeight="1" x14ac:dyDescent="0.25">
      <c r="A21" s="115" t="s">
        <v>357</v>
      </c>
      <c r="B21" s="112" t="s">
        <v>167</v>
      </c>
      <c r="C21" s="55" t="s">
        <v>19</v>
      </c>
      <c r="D21" s="56">
        <f>'КБ+ софин. МБ'!C48</f>
        <v>0</v>
      </c>
      <c r="E21" s="56">
        <f>'КБ+ софин. МБ'!D48</f>
        <v>0</v>
      </c>
      <c r="F21" s="56">
        <v>0</v>
      </c>
    </row>
    <row r="22" spans="1:6" s="61" customFormat="1" ht="31.5" customHeight="1" x14ac:dyDescent="0.25">
      <c r="A22" s="116"/>
      <c r="B22" s="113"/>
      <c r="C22" s="55" t="s">
        <v>143</v>
      </c>
      <c r="D22" s="56">
        <f>'КБ+ софин. МБ'!C49</f>
        <v>0</v>
      </c>
      <c r="E22" s="56">
        <f>'КБ+ софин. МБ'!D49</f>
        <v>0</v>
      </c>
      <c r="F22" s="56">
        <v>0</v>
      </c>
    </row>
    <row r="23" spans="1:6" s="61" customFormat="1" ht="15.75" customHeight="1" x14ac:dyDescent="0.25">
      <c r="A23" s="117"/>
      <c r="B23" s="114"/>
      <c r="C23" s="39" t="s">
        <v>22</v>
      </c>
      <c r="D23" s="40">
        <f>D21+D22</f>
        <v>0</v>
      </c>
      <c r="E23" s="40">
        <f>E21+E22</f>
        <v>0</v>
      </c>
      <c r="F23" s="40">
        <v>0</v>
      </c>
    </row>
    <row r="24" spans="1:6" s="61" customFormat="1" ht="16.5" customHeight="1" x14ac:dyDescent="0.25">
      <c r="A24" s="115" t="s">
        <v>393</v>
      </c>
      <c r="B24" s="112" t="s">
        <v>167</v>
      </c>
      <c r="C24" s="55" t="s">
        <v>19</v>
      </c>
      <c r="D24" s="56">
        <f>'КБ+ софин. МБ'!C54</f>
        <v>0</v>
      </c>
      <c r="E24" s="56">
        <f>'КБ+ софин. МБ'!D54</f>
        <v>0</v>
      </c>
      <c r="F24" s="56">
        <v>0</v>
      </c>
    </row>
    <row r="25" spans="1:6" s="61" customFormat="1" ht="30.75" customHeight="1" x14ac:dyDescent="0.25">
      <c r="A25" s="116"/>
      <c r="B25" s="113"/>
      <c r="C25" s="55" t="s">
        <v>143</v>
      </c>
      <c r="D25" s="56">
        <f>'КБ+ софин. МБ'!C55</f>
        <v>0</v>
      </c>
      <c r="E25" s="56">
        <f>'КБ+ софин. МБ'!D55</f>
        <v>0</v>
      </c>
      <c r="F25" s="56">
        <v>0</v>
      </c>
    </row>
    <row r="26" spans="1:6" s="61" customFormat="1" ht="18" customHeight="1" x14ac:dyDescent="0.25">
      <c r="A26" s="117"/>
      <c r="B26" s="114"/>
      <c r="C26" s="39" t="s">
        <v>22</v>
      </c>
      <c r="D26" s="40">
        <f>D24+D25</f>
        <v>0</v>
      </c>
      <c r="E26" s="40">
        <f>E24+E25</f>
        <v>0</v>
      </c>
      <c r="F26" s="40">
        <v>0</v>
      </c>
    </row>
    <row r="27" spans="1:6" ht="18" customHeight="1" x14ac:dyDescent="0.25">
      <c r="A27" s="115" t="s">
        <v>389</v>
      </c>
      <c r="B27" s="112" t="s">
        <v>167</v>
      </c>
      <c r="C27" s="55" t="s">
        <v>19</v>
      </c>
      <c r="D27" s="56">
        <f>'КБ+ софин. МБ'!C57</f>
        <v>0</v>
      </c>
      <c r="E27" s="56">
        <f>'КБ+ софин. МБ'!D57</f>
        <v>0</v>
      </c>
      <c r="F27" s="56">
        <v>0</v>
      </c>
    </row>
    <row r="28" spans="1:6" ht="32.25" customHeight="1" x14ac:dyDescent="0.25">
      <c r="A28" s="116"/>
      <c r="B28" s="113"/>
      <c r="C28" s="55" t="s">
        <v>143</v>
      </c>
      <c r="D28" s="56">
        <f>'КБ+ софин. МБ'!C58</f>
        <v>0</v>
      </c>
      <c r="E28" s="56">
        <f>'КБ+ софин. МБ'!D58</f>
        <v>0</v>
      </c>
      <c r="F28" s="56">
        <v>0</v>
      </c>
    </row>
    <row r="29" spans="1:6" s="60" customFormat="1" ht="21" customHeight="1" x14ac:dyDescent="0.25">
      <c r="A29" s="117"/>
      <c r="B29" s="114"/>
      <c r="C29" s="39" t="s">
        <v>22</v>
      </c>
      <c r="D29" s="40">
        <f>D27+D28</f>
        <v>0</v>
      </c>
      <c r="E29" s="40">
        <f>E27+E28</f>
        <v>0</v>
      </c>
      <c r="F29" s="40">
        <v>0</v>
      </c>
    </row>
    <row r="30" spans="1:6" ht="19.5" customHeight="1" x14ac:dyDescent="0.25">
      <c r="A30" s="115" t="s">
        <v>505</v>
      </c>
      <c r="B30" s="112" t="s">
        <v>167</v>
      </c>
      <c r="C30" s="55" t="s">
        <v>19</v>
      </c>
      <c r="D30" s="56">
        <f>'КБ+ софин. МБ'!C60</f>
        <v>11473.7</v>
      </c>
      <c r="E30" s="56">
        <f>'КБ+ софин. МБ'!D60</f>
        <v>0</v>
      </c>
      <c r="F30" s="56">
        <f>E30/D30*100</f>
        <v>0</v>
      </c>
    </row>
    <row r="31" spans="1:6" ht="33.75" customHeight="1" x14ac:dyDescent="0.25">
      <c r="A31" s="116"/>
      <c r="B31" s="113"/>
      <c r="C31" s="55" t="s">
        <v>143</v>
      </c>
      <c r="D31" s="56">
        <f>'КБ+ софин. МБ'!C61</f>
        <v>863.7</v>
      </c>
      <c r="E31" s="56">
        <f>'КБ+ софин. МБ'!D61</f>
        <v>0</v>
      </c>
      <c r="F31" s="56">
        <f t="shared" ref="F31:F32" si="2">E31/D31*100</f>
        <v>0</v>
      </c>
    </row>
    <row r="32" spans="1:6" s="60" customFormat="1" ht="18.75" customHeight="1" x14ac:dyDescent="0.25">
      <c r="A32" s="117"/>
      <c r="B32" s="114"/>
      <c r="C32" s="39" t="s">
        <v>22</v>
      </c>
      <c r="D32" s="40">
        <f>D30+D31</f>
        <v>12337.400000000001</v>
      </c>
      <c r="E32" s="40">
        <f>E30+E31</f>
        <v>0</v>
      </c>
      <c r="F32" s="40">
        <f t="shared" si="2"/>
        <v>0</v>
      </c>
    </row>
    <row r="33" spans="1:6" ht="16.5" customHeight="1" x14ac:dyDescent="0.25">
      <c r="A33" s="115" t="s">
        <v>459</v>
      </c>
      <c r="B33" s="112" t="s">
        <v>167</v>
      </c>
      <c r="C33" s="55" t="s">
        <v>19</v>
      </c>
      <c r="D33" s="56">
        <f>'КБ+ софин. МБ'!C63</f>
        <v>0</v>
      </c>
      <c r="E33" s="56">
        <f>'КБ+ софин. МБ'!D63</f>
        <v>0</v>
      </c>
      <c r="F33" s="56">
        <v>0</v>
      </c>
    </row>
    <row r="34" spans="1:6" ht="30" customHeight="1" x14ac:dyDescent="0.25">
      <c r="A34" s="116"/>
      <c r="B34" s="113"/>
      <c r="C34" s="55" t="s">
        <v>143</v>
      </c>
      <c r="D34" s="56">
        <f>'КБ+ софин. МБ'!C64</f>
        <v>0</v>
      </c>
      <c r="E34" s="56">
        <f>'КБ+ софин. МБ'!D64</f>
        <v>0</v>
      </c>
      <c r="F34" s="56">
        <v>0</v>
      </c>
    </row>
    <row r="35" spans="1:6" s="60" customFormat="1" ht="16.5" customHeight="1" x14ac:dyDescent="0.25">
      <c r="A35" s="117"/>
      <c r="B35" s="114"/>
      <c r="C35" s="39" t="s">
        <v>22</v>
      </c>
      <c r="D35" s="40">
        <f>D33+D34</f>
        <v>0</v>
      </c>
      <c r="E35" s="40">
        <f>E33+E34</f>
        <v>0</v>
      </c>
      <c r="F35" s="40">
        <v>0</v>
      </c>
    </row>
    <row r="36" spans="1:6" s="60" customFormat="1" ht="16.5" customHeight="1" x14ac:dyDescent="0.25">
      <c r="A36" s="115" t="s">
        <v>506</v>
      </c>
      <c r="B36" s="112" t="s">
        <v>167</v>
      </c>
      <c r="C36" s="45" t="s">
        <v>308</v>
      </c>
      <c r="D36" s="1">
        <f>'КБ+ софин. МБ'!C70</f>
        <v>240.3</v>
      </c>
      <c r="E36" s="1">
        <f>'КБ+ софин. МБ'!D70</f>
        <v>0</v>
      </c>
      <c r="F36" s="56">
        <f t="shared" ref="F36:F41" si="3">E36/D36*100</f>
        <v>0</v>
      </c>
    </row>
    <row r="37" spans="1:6" ht="17.25" customHeight="1" x14ac:dyDescent="0.25">
      <c r="A37" s="116"/>
      <c r="B37" s="113"/>
      <c r="C37" s="29" t="s">
        <v>19</v>
      </c>
      <c r="D37" s="1">
        <f>'КБ+ софин. МБ'!C71</f>
        <v>226.3</v>
      </c>
      <c r="E37" s="1">
        <f>'КБ+ софин. МБ'!D71</f>
        <v>0</v>
      </c>
      <c r="F37" s="1">
        <f t="shared" si="3"/>
        <v>0</v>
      </c>
    </row>
    <row r="38" spans="1:6" ht="33" customHeight="1" x14ac:dyDescent="0.25">
      <c r="A38" s="116"/>
      <c r="B38" s="113"/>
      <c r="C38" s="55" t="s">
        <v>143</v>
      </c>
      <c r="D38" s="1">
        <f>'КБ+ софин. МБ'!C72</f>
        <v>448</v>
      </c>
      <c r="E38" s="1">
        <f>'КБ+ софин. МБ'!D72</f>
        <v>0</v>
      </c>
      <c r="F38" s="56">
        <f t="shared" si="3"/>
        <v>0</v>
      </c>
    </row>
    <row r="39" spans="1:6" ht="18.75" customHeight="1" x14ac:dyDescent="0.25">
      <c r="A39" s="117"/>
      <c r="B39" s="114"/>
      <c r="C39" s="39" t="s">
        <v>22</v>
      </c>
      <c r="D39" s="40">
        <f>D37+D38+D36</f>
        <v>914.59999999999991</v>
      </c>
      <c r="E39" s="40">
        <f>E37+E38+E36</f>
        <v>0</v>
      </c>
      <c r="F39" s="40">
        <f t="shared" si="3"/>
        <v>0</v>
      </c>
    </row>
    <row r="40" spans="1:6" ht="18" customHeight="1" x14ac:dyDescent="0.25">
      <c r="A40" s="115" t="s">
        <v>507</v>
      </c>
      <c r="B40" s="112" t="s">
        <v>167</v>
      </c>
      <c r="C40" s="45" t="s">
        <v>308</v>
      </c>
      <c r="D40" s="46">
        <f>'КБ+ софин. МБ'!C24</f>
        <v>932.9</v>
      </c>
      <c r="E40" s="46">
        <f>'КБ+ софин. МБ'!D24</f>
        <v>0</v>
      </c>
      <c r="F40" s="56">
        <f t="shared" si="3"/>
        <v>0</v>
      </c>
    </row>
    <row r="41" spans="1:6" ht="16.5" customHeight="1" x14ac:dyDescent="0.25">
      <c r="A41" s="116"/>
      <c r="B41" s="113"/>
      <c r="C41" s="55" t="s">
        <v>19</v>
      </c>
      <c r="D41" s="56">
        <f>'КБ+ софин. МБ'!C25</f>
        <v>294.60000000000002</v>
      </c>
      <c r="E41" s="56">
        <f>'КБ+ софин. МБ'!D25</f>
        <v>0</v>
      </c>
      <c r="F41" s="56">
        <f t="shared" si="3"/>
        <v>0</v>
      </c>
    </row>
    <row r="42" spans="1:6" ht="35.25" customHeight="1" x14ac:dyDescent="0.25">
      <c r="A42" s="116"/>
      <c r="B42" s="113"/>
      <c r="C42" s="55" t="s">
        <v>143</v>
      </c>
      <c r="D42" s="56">
        <f>'КБ+ софин. МБ'!C26</f>
        <v>211.3</v>
      </c>
      <c r="E42" s="56">
        <f>'КБ+ софин. МБ'!D26</f>
        <v>0</v>
      </c>
      <c r="F42" s="56">
        <f t="shared" ref="F42:F43" si="4">E42/D42*100</f>
        <v>0</v>
      </c>
    </row>
    <row r="43" spans="1:6" s="60" customFormat="1" ht="17.25" customHeight="1" x14ac:dyDescent="0.25">
      <c r="A43" s="117"/>
      <c r="B43" s="114"/>
      <c r="C43" s="39" t="s">
        <v>22</v>
      </c>
      <c r="D43" s="40">
        <f>D40+D41+D42</f>
        <v>1438.8</v>
      </c>
      <c r="E43" s="40">
        <f>E40+E41+E42</f>
        <v>0</v>
      </c>
      <c r="F43" s="40">
        <f t="shared" si="4"/>
        <v>0</v>
      </c>
    </row>
    <row r="44" spans="1:6" s="60" customFormat="1" ht="15.75" customHeight="1" x14ac:dyDescent="0.25">
      <c r="A44" s="137" t="s">
        <v>197</v>
      </c>
      <c r="B44" s="134">
        <v>3</v>
      </c>
      <c r="C44" s="62" t="s">
        <v>308</v>
      </c>
      <c r="D44" s="63">
        <f>D36+D40</f>
        <v>1173.2</v>
      </c>
      <c r="E44" s="63">
        <f>E36+E40</f>
        <v>0</v>
      </c>
      <c r="F44" s="63">
        <f t="shared" ref="F44:F79" si="5">E44/D44*100</f>
        <v>0</v>
      </c>
    </row>
    <row r="45" spans="1:6" s="64" customFormat="1" ht="15.75" customHeight="1" x14ac:dyDescent="0.25">
      <c r="A45" s="138"/>
      <c r="B45" s="135"/>
      <c r="C45" s="62" t="s">
        <v>19</v>
      </c>
      <c r="D45" s="63">
        <f>D6+D9+D12+D15+D27+D30+D33+D24+D21+D18+D41+D37</f>
        <v>14891.2</v>
      </c>
      <c r="E45" s="63">
        <f>E6+E9+E12+E15+E27+E30+E33+E24+E21+E18+E41+E37</f>
        <v>400</v>
      </c>
      <c r="F45" s="63">
        <f t="shared" si="5"/>
        <v>2.6861502095197163</v>
      </c>
    </row>
    <row r="46" spans="1:6" s="64" customFormat="1" ht="15.75" customHeight="1" x14ac:dyDescent="0.25">
      <c r="A46" s="138"/>
      <c r="B46" s="135"/>
      <c r="C46" s="62" t="s">
        <v>20</v>
      </c>
      <c r="D46" s="63">
        <f>D7+D10+D13+D16+D28+D31+D34+D25+D22+D19+D42+D38</f>
        <v>1695.9</v>
      </c>
      <c r="E46" s="63">
        <f>E7+E10+E13+E16+E28+E31+E34+E25+E22+E19+E42+E38</f>
        <v>0</v>
      </c>
      <c r="F46" s="63">
        <f t="shared" si="5"/>
        <v>0</v>
      </c>
    </row>
    <row r="47" spans="1:6" s="64" customFormat="1" ht="15.75" customHeight="1" x14ac:dyDescent="0.25">
      <c r="A47" s="139"/>
      <c r="B47" s="136"/>
      <c r="C47" s="62" t="s">
        <v>22</v>
      </c>
      <c r="D47" s="63">
        <f>D45+D46+D44</f>
        <v>17760.300000000003</v>
      </c>
      <c r="E47" s="63">
        <f>E45+E46+E44</f>
        <v>400</v>
      </c>
      <c r="F47" s="63">
        <f t="shared" si="5"/>
        <v>2.2522142080933314</v>
      </c>
    </row>
    <row r="48" spans="1:6" s="61" customFormat="1" ht="16.5" customHeight="1" x14ac:dyDescent="0.25">
      <c r="A48" s="121" t="s">
        <v>141</v>
      </c>
      <c r="B48" s="122"/>
      <c r="C48" s="122"/>
      <c r="D48" s="122"/>
      <c r="E48" s="122"/>
      <c r="F48" s="123"/>
    </row>
    <row r="49" spans="1:8" s="61" customFormat="1" ht="18" customHeight="1" x14ac:dyDescent="0.25">
      <c r="A49" s="54" t="s">
        <v>2</v>
      </c>
      <c r="B49" s="55" t="s">
        <v>167</v>
      </c>
      <c r="C49" s="55" t="s">
        <v>19</v>
      </c>
      <c r="D49" s="56">
        <v>0</v>
      </c>
      <c r="E49" s="56">
        <v>0</v>
      </c>
      <c r="F49" s="56">
        <v>0</v>
      </c>
    </row>
    <row r="50" spans="1:8" s="61" customFormat="1" ht="18" customHeight="1" x14ac:dyDescent="0.25">
      <c r="A50" s="54" t="s">
        <v>1</v>
      </c>
      <c r="B50" s="55" t="s">
        <v>167</v>
      </c>
      <c r="C50" s="55" t="s">
        <v>19</v>
      </c>
      <c r="D50" s="56">
        <v>0</v>
      </c>
      <c r="E50" s="56">
        <v>0</v>
      </c>
      <c r="F50" s="56">
        <v>0</v>
      </c>
    </row>
    <row r="51" spans="1:8" s="61" customFormat="1" ht="18" customHeight="1" x14ac:dyDescent="0.25">
      <c r="A51" s="54" t="s">
        <v>3</v>
      </c>
      <c r="B51" s="55" t="s">
        <v>167</v>
      </c>
      <c r="C51" s="55" t="s">
        <v>19</v>
      </c>
      <c r="D51" s="56">
        <v>0</v>
      </c>
      <c r="E51" s="56">
        <v>0</v>
      </c>
      <c r="F51" s="56">
        <v>0</v>
      </c>
    </row>
    <row r="52" spans="1:8" s="61" customFormat="1" ht="18" customHeight="1" x14ac:dyDescent="0.25">
      <c r="A52" s="65" t="s">
        <v>4</v>
      </c>
      <c r="B52" s="55" t="s">
        <v>167</v>
      </c>
      <c r="C52" s="55" t="s">
        <v>19</v>
      </c>
      <c r="D52" s="1">
        <f>общие!D175</f>
        <v>300</v>
      </c>
      <c r="E52" s="1">
        <f>общие!E175</f>
        <v>0</v>
      </c>
      <c r="F52" s="56">
        <v>0</v>
      </c>
    </row>
    <row r="53" spans="1:8" s="61" customFormat="1" ht="18" customHeight="1" x14ac:dyDescent="0.25">
      <c r="A53" s="54" t="s">
        <v>10</v>
      </c>
      <c r="B53" s="55" t="s">
        <v>167</v>
      </c>
      <c r="C53" s="55" t="s">
        <v>19</v>
      </c>
      <c r="D53" s="56">
        <v>0</v>
      </c>
      <c r="E53" s="56">
        <v>0</v>
      </c>
      <c r="F53" s="56">
        <v>0</v>
      </c>
    </row>
    <row r="54" spans="1:8" s="61" customFormat="1" ht="18" customHeight="1" x14ac:dyDescent="0.25">
      <c r="A54" s="54" t="s">
        <v>9</v>
      </c>
      <c r="B54" s="55" t="s">
        <v>167</v>
      </c>
      <c r="C54" s="55" t="s">
        <v>19</v>
      </c>
      <c r="D54" s="56">
        <v>0</v>
      </c>
      <c r="E54" s="56">
        <v>0</v>
      </c>
      <c r="F54" s="56">
        <v>0</v>
      </c>
    </row>
    <row r="55" spans="1:8" s="61" customFormat="1" ht="18" customHeight="1" x14ac:dyDescent="0.25">
      <c r="A55" s="54" t="s">
        <v>8</v>
      </c>
      <c r="B55" s="55" t="s">
        <v>167</v>
      </c>
      <c r="C55" s="55" t="s">
        <v>19</v>
      </c>
      <c r="D55" s="56">
        <v>0</v>
      </c>
      <c r="E55" s="56">
        <v>0</v>
      </c>
      <c r="F55" s="56">
        <v>0</v>
      </c>
    </row>
    <row r="56" spans="1:8" s="61" customFormat="1" ht="18" customHeight="1" x14ac:dyDescent="0.25">
      <c r="A56" s="54" t="s">
        <v>5</v>
      </c>
      <c r="B56" s="55" t="s">
        <v>167</v>
      </c>
      <c r="C56" s="55" t="s">
        <v>19</v>
      </c>
      <c r="D56" s="56">
        <v>0</v>
      </c>
      <c r="E56" s="56">
        <v>0</v>
      </c>
      <c r="F56" s="56">
        <v>0</v>
      </c>
    </row>
    <row r="57" spans="1:8" s="61" customFormat="1" ht="18" customHeight="1" x14ac:dyDescent="0.25">
      <c r="A57" s="54" t="s">
        <v>6</v>
      </c>
      <c r="B57" s="55" t="s">
        <v>167</v>
      </c>
      <c r="C57" s="55" t="s">
        <v>19</v>
      </c>
      <c r="D57" s="56">
        <v>0</v>
      </c>
      <c r="E57" s="56">
        <v>0</v>
      </c>
      <c r="F57" s="56">
        <v>0</v>
      </c>
    </row>
    <row r="58" spans="1:8" s="61" customFormat="1" ht="18" customHeight="1" x14ac:dyDescent="0.25">
      <c r="A58" s="54" t="s">
        <v>7</v>
      </c>
      <c r="B58" s="55" t="s">
        <v>167</v>
      </c>
      <c r="C58" s="55" t="s">
        <v>19</v>
      </c>
      <c r="D58" s="56">
        <v>0</v>
      </c>
      <c r="E58" s="56">
        <v>0</v>
      </c>
      <c r="F58" s="56">
        <v>0</v>
      </c>
    </row>
    <row r="59" spans="1:8" s="61" customFormat="1" ht="18" customHeight="1" x14ac:dyDescent="0.25">
      <c r="A59" s="54" t="s">
        <v>12</v>
      </c>
      <c r="B59" s="55" t="s">
        <v>167</v>
      </c>
      <c r="C59" s="55" t="s">
        <v>19</v>
      </c>
      <c r="D59" s="56">
        <v>0</v>
      </c>
      <c r="E59" s="56">
        <v>0</v>
      </c>
      <c r="F59" s="56">
        <v>0</v>
      </c>
    </row>
    <row r="60" spans="1:8" s="61" customFormat="1" ht="18" customHeight="1" x14ac:dyDescent="0.25">
      <c r="A60" s="54" t="s">
        <v>11</v>
      </c>
      <c r="B60" s="55" t="s">
        <v>167</v>
      </c>
      <c r="C60" s="55" t="s">
        <v>19</v>
      </c>
      <c r="D60" s="56">
        <v>0</v>
      </c>
      <c r="E60" s="56">
        <v>0</v>
      </c>
      <c r="F60" s="56">
        <v>0</v>
      </c>
    </row>
    <row r="61" spans="1:8" s="61" customFormat="1" ht="15.75" customHeight="1" x14ac:dyDescent="0.25">
      <c r="A61" s="66" t="s">
        <v>13</v>
      </c>
      <c r="B61" s="67" t="s">
        <v>167</v>
      </c>
      <c r="C61" s="67" t="s">
        <v>14</v>
      </c>
      <c r="D61" s="68">
        <f>D49+D50+D51+D52+D56+D57+D58+D55+D54+D53+D60+D59</f>
        <v>300</v>
      </c>
      <c r="E61" s="68">
        <f>E49+E50+E51+E52+E56+E57+E58+E55+E54+E53+E60+E59</f>
        <v>0</v>
      </c>
      <c r="F61" s="69">
        <f t="shared" ref="F61" si="6">E61/D61*100</f>
        <v>0</v>
      </c>
    </row>
    <row r="62" spans="1:8" ht="15.75" customHeight="1" x14ac:dyDescent="0.25">
      <c r="A62" s="118" t="s">
        <v>23</v>
      </c>
      <c r="B62" s="119"/>
      <c r="C62" s="119"/>
      <c r="D62" s="119"/>
      <c r="E62" s="119"/>
      <c r="F62" s="120"/>
    </row>
    <row r="63" spans="1:8" ht="18" customHeight="1" x14ac:dyDescent="0.25">
      <c r="A63" s="54" t="s">
        <v>2</v>
      </c>
      <c r="B63" s="55">
        <v>21</v>
      </c>
      <c r="C63" s="55" t="s">
        <v>20</v>
      </c>
      <c r="D63" s="56">
        <f>D78-D7</f>
        <v>26567.200000000001</v>
      </c>
      <c r="E63" s="56">
        <f>E78-E7</f>
        <v>6625.1000000000013</v>
      </c>
      <c r="F63" s="56">
        <f t="shared" si="5"/>
        <v>24.937140534192544</v>
      </c>
      <c r="G63" s="70"/>
      <c r="H63" s="70"/>
    </row>
    <row r="64" spans="1:8" ht="18" customHeight="1" x14ac:dyDescent="0.25">
      <c r="A64" s="54" t="s">
        <v>1</v>
      </c>
      <c r="B64" s="55">
        <v>11</v>
      </c>
      <c r="C64" s="55" t="s">
        <v>20</v>
      </c>
      <c r="D64" s="56">
        <f>D81-D10</f>
        <v>32234.7</v>
      </c>
      <c r="E64" s="56">
        <f>E81-E10</f>
        <v>6248.2000000000007</v>
      </c>
      <c r="F64" s="56">
        <f t="shared" si="5"/>
        <v>19.383459439672158</v>
      </c>
    </row>
    <row r="65" spans="1:8" ht="18" customHeight="1" x14ac:dyDescent="0.25">
      <c r="A65" s="54" t="s">
        <v>3</v>
      </c>
      <c r="B65" s="55">
        <v>13</v>
      </c>
      <c r="C65" s="55" t="s">
        <v>20</v>
      </c>
      <c r="D65" s="56">
        <f>D84-D13</f>
        <v>32327.8</v>
      </c>
      <c r="E65" s="56">
        <f>E84-E13</f>
        <v>7841.0999999999995</v>
      </c>
      <c r="F65" s="56">
        <f t="shared" si="5"/>
        <v>24.254975593761404</v>
      </c>
    </row>
    <row r="66" spans="1:8" ht="18" customHeight="1" x14ac:dyDescent="0.25">
      <c r="A66" s="65" t="s">
        <v>4</v>
      </c>
      <c r="B66" s="29">
        <v>25</v>
      </c>
      <c r="C66" s="55" t="s">
        <v>20</v>
      </c>
      <c r="D66" s="1">
        <f>D87-D16</f>
        <v>52369.826059999999</v>
      </c>
      <c r="E66" s="1">
        <f>E87-E16</f>
        <v>8986.0999999999985</v>
      </c>
      <c r="F66" s="56">
        <f t="shared" si="5"/>
        <v>17.158926572917473</v>
      </c>
    </row>
    <row r="67" spans="1:8" ht="18" customHeight="1" x14ac:dyDescent="0.25">
      <c r="A67" s="54" t="s">
        <v>10</v>
      </c>
      <c r="B67" s="55">
        <v>24</v>
      </c>
      <c r="C67" s="55" t="s">
        <v>20</v>
      </c>
      <c r="D67" s="56">
        <f>D90-D19</f>
        <v>29052.400000000001</v>
      </c>
      <c r="E67" s="56">
        <f>E90-E19</f>
        <v>5713.5</v>
      </c>
      <c r="F67" s="56">
        <f>E67/D67*100</f>
        <v>19.666189368176124</v>
      </c>
    </row>
    <row r="68" spans="1:8" ht="18" customHeight="1" x14ac:dyDescent="0.25">
      <c r="A68" s="54" t="s">
        <v>9</v>
      </c>
      <c r="B68" s="55">
        <v>26</v>
      </c>
      <c r="C68" s="55" t="s">
        <v>20</v>
      </c>
      <c r="D68" s="56">
        <f>D93-D22</f>
        <v>24799.200000000001</v>
      </c>
      <c r="E68" s="56">
        <f>E93-E22</f>
        <v>4727.6999999999989</v>
      </c>
      <c r="F68" s="56">
        <f>E68/D68*100</f>
        <v>19.063921416819891</v>
      </c>
    </row>
    <row r="69" spans="1:8" ht="18" customHeight="1" x14ac:dyDescent="0.25">
      <c r="A69" s="54" t="s">
        <v>8</v>
      </c>
      <c r="B69" s="55">
        <v>21</v>
      </c>
      <c r="C69" s="55" t="s">
        <v>20</v>
      </c>
      <c r="D69" s="56">
        <f>D96-D25</f>
        <v>41235.5</v>
      </c>
      <c r="E69" s="56">
        <f>E96-E25</f>
        <v>6733.5999999999995</v>
      </c>
      <c r="F69" s="56">
        <f>E69/D69*100</f>
        <v>16.329618896339319</v>
      </c>
    </row>
    <row r="70" spans="1:8" ht="18" customHeight="1" x14ac:dyDescent="0.25">
      <c r="A70" s="54" t="s">
        <v>5</v>
      </c>
      <c r="B70" s="55">
        <v>19</v>
      </c>
      <c r="C70" s="55" t="s">
        <v>20</v>
      </c>
      <c r="D70" s="56">
        <f>D99-D28</f>
        <v>42865.899999999994</v>
      </c>
      <c r="E70" s="56">
        <f>E99-E28</f>
        <v>6416.1</v>
      </c>
      <c r="F70" s="56">
        <f t="shared" si="5"/>
        <v>14.967841571038987</v>
      </c>
    </row>
    <row r="71" spans="1:8" ht="18" customHeight="1" x14ac:dyDescent="0.25">
      <c r="A71" s="54" t="s">
        <v>6</v>
      </c>
      <c r="B71" s="55">
        <v>21</v>
      </c>
      <c r="C71" s="55" t="s">
        <v>20</v>
      </c>
      <c r="D71" s="56">
        <f>D102-D31</f>
        <v>48043.390069999994</v>
      </c>
      <c r="E71" s="56">
        <f>E102-E31</f>
        <v>7956.4580200000009</v>
      </c>
      <c r="F71" s="56">
        <f t="shared" si="5"/>
        <v>16.560983744917486</v>
      </c>
      <c r="G71" s="70"/>
    </row>
    <row r="72" spans="1:8" ht="18" customHeight="1" x14ac:dyDescent="0.25">
      <c r="A72" s="54" t="s">
        <v>7</v>
      </c>
      <c r="B72" s="55">
        <v>24</v>
      </c>
      <c r="C72" s="55" t="s">
        <v>20</v>
      </c>
      <c r="D72" s="56">
        <f>D105-D34</f>
        <v>307357.09999999998</v>
      </c>
      <c r="E72" s="56">
        <f>E105-E34</f>
        <v>27168.178</v>
      </c>
      <c r="F72" s="56">
        <f t="shared" si="5"/>
        <v>8.8392875908836981</v>
      </c>
    </row>
    <row r="73" spans="1:8" ht="18" customHeight="1" x14ac:dyDescent="0.25">
      <c r="A73" s="54" t="s">
        <v>12</v>
      </c>
      <c r="B73" s="55">
        <v>33</v>
      </c>
      <c r="C73" s="55" t="s">
        <v>20</v>
      </c>
      <c r="D73" s="56">
        <f>D109-D38</f>
        <v>260284.9</v>
      </c>
      <c r="E73" s="56">
        <f>E109-E38</f>
        <v>40030.5</v>
      </c>
      <c r="F73" s="56">
        <f>E73/D73*100</f>
        <v>15.379493777779658</v>
      </c>
    </row>
    <row r="74" spans="1:8" ht="18" customHeight="1" x14ac:dyDescent="0.25">
      <c r="A74" s="54" t="s">
        <v>11</v>
      </c>
      <c r="B74" s="55">
        <v>29</v>
      </c>
      <c r="C74" s="55" t="s">
        <v>20</v>
      </c>
      <c r="D74" s="56">
        <f>D113-D42</f>
        <v>25384.400000000001</v>
      </c>
      <c r="E74" s="56">
        <f>E113-E42</f>
        <v>5097.5999999999995</v>
      </c>
      <c r="F74" s="56">
        <f t="shared" si="5"/>
        <v>20.081624934999446</v>
      </c>
    </row>
    <row r="75" spans="1:8" s="72" customFormat="1" ht="19.5" customHeight="1" x14ac:dyDescent="0.25">
      <c r="A75" s="66" t="s">
        <v>13</v>
      </c>
      <c r="B75" s="67">
        <f>SUM(B63:B74)</f>
        <v>267</v>
      </c>
      <c r="C75" s="67" t="s">
        <v>14</v>
      </c>
      <c r="D75" s="68">
        <f>D63+D64+D65+D66+D70+D71+D72+D69+D68+D67+D74+D73</f>
        <v>922522.31613000005</v>
      </c>
      <c r="E75" s="68">
        <f>E63+E64+E65+E66+E70+E71+E72+E69+E68+E67+E74+E73</f>
        <v>133544.13602000001</v>
      </c>
      <c r="F75" s="69">
        <f t="shared" si="5"/>
        <v>14.475978920512231</v>
      </c>
      <c r="G75" s="71"/>
      <c r="H75" s="71"/>
    </row>
    <row r="76" spans="1:8" ht="16.5" customHeight="1" x14ac:dyDescent="0.25">
      <c r="A76" s="118" t="s">
        <v>0</v>
      </c>
      <c r="B76" s="119"/>
      <c r="C76" s="119"/>
      <c r="D76" s="119"/>
      <c r="E76" s="119"/>
      <c r="F76" s="120"/>
    </row>
    <row r="77" spans="1:8" ht="18" customHeight="1" x14ac:dyDescent="0.25">
      <c r="A77" s="115" t="s">
        <v>2</v>
      </c>
      <c r="B77" s="112" t="s">
        <v>167</v>
      </c>
      <c r="C77" s="55" t="s">
        <v>19</v>
      </c>
      <c r="D77" s="73">
        <f>общие!D339</f>
        <v>0</v>
      </c>
      <c r="E77" s="73">
        <f>общие!E339</f>
        <v>0</v>
      </c>
      <c r="F77" s="56">
        <v>0</v>
      </c>
    </row>
    <row r="78" spans="1:8" ht="18" customHeight="1" x14ac:dyDescent="0.25">
      <c r="A78" s="116"/>
      <c r="B78" s="113"/>
      <c r="C78" s="55" t="s">
        <v>20</v>
      </c>
      <c r="D78" s="56">
        <f>общие!D340</f>
        <v>26567.200000000001</v>
      </c>
      <c r="E78" s="56">
        <f>общие!E340</f>
        <v>6625.1000000000013</v>
      </c>
      <c r="F78" s="56">
        <f t="shared" si="5"/>
        <v>24.937140534192544</v>
      </c>
    </row>
    <row r="79" spans="1:8" s="76" customFormat="1" ht="18" customHeight="1" x14ac:dyDescent="0.25">
      <c r="A79" s="117"/>
      <c r="B79" s="114"/>
      <c r="C79" s="74" t="s">
        <v>22</v>
      </c>
      <c r="D79" s="75">
        <f>D77+D78</f>
        <v>26567.200000000001</v>
      </c>
      <c r="E79" s="75">
        <f>E77+E78</f>
        <v>6625.1000000000013</v>
      </c>
      <c r="F79" s="75">
        <f t="shared" si="5"/>
        <v>24.937140534192544</v>
      </c>
    </row>
    <row r="80" spans="1:8" ht="18" customHeight="1" x14ac:dyDescent="0.25">
      <c r="A80" s="115" t="s">
        <v>1</v>
      </c>
      <c r="B80" s="112" t="s">
        <v>167</v>
      </c>
      <c r="C80" s="55" t="s">
        <v>19</v>
      </c>
      <c r="D80" s="77">
        <f>общие!D342</f>
        <v>600</v>
      </c>
      <c r="E80" s="77">
        <f>общие!E342</f>
        <v>400</v>
      </c>
      <c r="F80" s="56">
        <f t="shared" ref="F80:F118" si="7">E80/D80*100</f>
        <v>66.666666666666657</v>
      </c>
    </row>
    <row r="81" spans="1:6" ht="18" customHeight="1" x14ac:dyDescent="0.25">
      <c r="A81" s="116"/>
      <c r="B81" s="113"/>
      <c r="C81" s="55" t="s">
        <v>20</v>
      </c>
      <c r="D81" s="56">
        <f>общие!D343</f>
        <v>32234.7</v>
      </c>
      <c r="E81" s="56">
        <f>общие!E343</f>
        <v>6248.2000000000007</v>
      </c>
      <c r="F81" s="56">
        <f t="shared" si="7"/>
        <v>19.383459439672158</v>
      </c>
    </row>
    <row r="82" spans="1:6" s="80" customFormat="1" ht="18" customHeight="1" x14ac:dyDescent="0.25">
      <c r="A82" s="117"/>
      <c r="B82" s="114"/>
      <c r="C82" s="78" t="s">
        <v>22</v>
      </c>
      <c r="D82" s="79">
        <f>D80+D81</f>
        <v>32834.699999999997</v>
      </c>
      <c r="E82" s="79">
        <f>E80+E81</f>
        <v>6648.2000000000007</v>
      </c>
      <c r="F82" s="79">
        <f t="shared" si="7"/>
        <v>20.247482084502071</v>
      </c>
    </row>
    <row r="83" spans="1:6" ht="18" customHeight="1" x14ac:dyDescent="0.25">
      <c r="A83" s="115" t="s">
        <v>3</v>
      </c>
      <c r="B83" s="112" t="s">
        <v>167</v>
      </c>
      <c r="C83" s="55" t="s">
        <v>19</v>
      </c>
      <c r="D83" s="77">
        <f>общие!D345</f>
        <v>2296.6</v>
      </c>
      <c r="E83" s="77">
        <f>общие!E345</f>
        <v>0</v>
      </c>
      <c r="F83" s="56">
        <f t="shared" si="7"/>
        <v>0</v>
      </c>
    </row>
    <row r="84" spans="1:6" ht="18" customHeight="1" x14ac:dyDescent="0.25">
      <c r="A84" s="116"/>
      <c r="B84" s="113"/>
      <c r="C84" s="55" t="s">
        <v>20</v>
      </c>
      <c r="D84" s="56">
        <f>общие!D346</f>
        <v>32500.7</v>
      </c>
      <c r="E84" s="56">
        <f>общие!E346</f>
        <v>7841.0999999999995</v>
      </c>
      <c r="F84" s="56">
        <f t="shared" si="7"/>
        <v>24.125941902789783</v>
      </c>
    </row>
    <row r="85" spans="1:6" s="76" customFormat="1" ht="18" customHeight="1" x14ac:dyDescent="0.25">
      <c r="A85" s="117"/>
      <c r="B85" s="114"/>
      <c r="C85" s="74" t="s">
        <v>22</v>
      </c>
      <c r="D85" s="75">
        <f>D83+D84</f>
        <v>34797.300000000003</v>
      </c>
      <c r="E85" s="75">
        <f>E83+E84</f>
        <v>7841.0999999999995</v>
      </c>
      <c r="F85" s="75">
        <f t="shared" si="7"/>
        <v>22.533644851755735</v>
      </c>
    </row>
    <row r="86" spans="1:6" ht="18" customHeight="1" x14ac:dyDescent="0.25">
      <c r="A86" s="125" t="s">
        <v>4</v>
      </c>
      <c r="B86" s="112" t="s">
        <v>167</v>
      </c>
      <c r="C86" s="55" t="s">
        <v>19</v>
      </c>
      <c r="D86" s="77">
        <f>общие!D348</f>
        <v>300</v>
      </c>
      <c r="E86" s="77">
        <f>общие!E348</f>
        <v>0</v>
      </c>
      <c r="F86" s="56">
        <f t="shared" si="7"/>
        <v>0</v>
      </c>
    </row>
    <row r="87" spans="1:6" ht="18" customHeight="1" x14ac:dyDescent="0.25">
      <c r="A87" s="126"/>
      <c r="B87" s="113"/>
      <c r="C87" s="55" t="s">
        <v>20</v>
      </c>
      <c r="D87" s="56">
        <f>общие!D349</f>
        <v>52369.826059999999</v>
      </c>
      <c r="E87" s="56">
        <f>общие!E349</f>
        <v>8986.0999999999985</v>
      </c>
      <c r="F87" s="56">
        <f t="shared" si="7"/>
        <v>17.158926572917473</v>
      </c>
    </row>
    <row r="88" spans="1:6" s="76" customFormat="1" ht="18" customHeight="1" x14ac:dyDescent="0.25">
      <c r="A88" s="127"/>
      <c r="B88" s="114"/>
      <c r="C88" s="74" t="s">
        <v>22</v>
      </c>
      <c r="D88" s="75">
        <f>D86+D87</f>
        <v>52669.826059999999</v>
      </c>
      <c r="E88" s="75">
        <f>E86+E87</f>
        <v>8986.0999999999985</v>
      </c>
      <c r="F88" s="75">
        <f t="shared" si="7"/>
        <v>17.061191714898172</v>
      </c>
    </row>
    <row r="89" spans="1:6" s="61" customFormat="1" ht="18" customHeight="1" x14ac:dyDescent="0.25">
      <c r="A89" s="115" t="s">
        <v>10</v>
      </c>
      <c r="B89" s="112" t="s">
        <v>167</v>
      </c>
      <c r="C89" s="55" t="s">
        <v>19</v>
      </c>
      <c r="D89" s="77">
        <f>общие!D354</f>
        <v>0</v>
      </c>
      <c r="E89" s="77">
        <f>общие!E354</f>
        <v>0</v>
      </c>
      <c r="F89" s="56">
        <v>0</v>
      </c>
    </row>
    <row r="90" spans="1:6" s="61" customFormat="1" ht="18" customHeight="1" x14ac:dyDescent="0.25">
      <c r="A90" s="116"/>
      <c r="B90" s="113"/>
      <c r="C90" s="55" t="s">
        <v>20</v>
      </c>
      <c r="D90" s="56">
        <f>общие!D355</f>
        <v>29052.400000000001</v>
      </c>
      <c r="E90" s="56">
        <f>общие!E355</f>
        <v>5713.5</v>
      </c>
      <c r="F90" s="56">
        <f t="shared" ref="F90:F97" si="8">E90/D90*100</f>
        <v>19.666189368176124</v>
      </c>
    </row>
    <row r="91" spans="1:6" s="61" customFormat="1" ht="18" customHeight="1" x14ac:dyDescent="0.25">
      <c r="A91" s="117"/>
      <c r="B91" s="114"/>
      <c r="C91" s="74" t="s">
        <v>22</v>
      </c>
      <c r="D91" s="75">
        <f>D89+D90</f>
        <v>29052.400000000001</v>
      </c>
      <c r="E91" s="75">
        <f>E89+E90</f>
        <v>5713.5</v>
      </c>
      <c r="F91" s="75">
        <f t="shared" si="8"/>
        <v>19.666189368176124</v>
      </c>
    </row>
    <row r="92" spans="1:6" s="61" customFormat="1" ht="18" customHeight="1" x14ac:dyDescent="0.25">
      <c r="A92" s="115" t="s">
        <v>9</v>
      </c>
      <c r="B92" s="112" t="s">
        <v>167</v>
      </c>
      <c r="C92" s="55" t="s">
        <v>19</v>
      </c>
      <c r="D92" s="77">
        <f>общие!D351</f>
        <v>0</v>
      </c>
      <c r="E92" s="77">
        <f>общие!E351</f>
        <v>0</v>
      </c>
      <c r="F92" s="56">
        <v>0</v>
      </c>
    </row>
    <row r="93" spans="1:6" s="61" customFormat="1" ht="18" customHeight="1" x14ac:dyDescent="0.25">
      <c r="A93" s="116"/>
      <c r="B93" s="113"/>
      <c r="C93" s="55" t="s">
        <v>20</v>
      </c>
      <c r="D93" s="56">
        <f>общие!D352</f>
        <v>24799.200000000001</v>
      </c>
      <c r="E93" s="56">
        <f>общие!E352</f>
        <v>4727.6999999999989</v>
      </c>
      <c r="F93" s="56">
        <f t="shared" si="8"/>
        <v>19.063921416819891</v>
      </c>
    </row>
    <row r="94" spans="1:6" s="61" customFormat="1" ht="18" customHeight="1" x14ac:dyDescent="0.25">
      <c r="A94" s="117"/>
      <c r="B94" s="114"/>
      <c r="C94" s="74" t="s">
        <v>22</v>
      </c>
      <c r="D94" s="75">
        <f>D92+D93</f>
        <v>24799.200000000001</v>
      </c>
      <c r="E94" s="75">
        <f>E92+E93</f>
        <v>4727.6999999999989</v>
      </c>
      <c r="F94" s="75">
        <f t="shared" si="8"/>
        <v>19.063921416819891</v>
      </c>
    </row>
    <row r="95" spans="1:6" s="61" customFormat="1" ht="18" customHeight="1" x14ac:dyDescent="0.25">
      <c r="A95" s="115" t="s">
        <v>8</v>
      </c>
      <c r="B95" s="112" t="s">
        <v>167</v>
      </c>
      <c r="C95" s="55" t="s">
        <v>19</v>
      </c>
      <c r="D95" s="77">
        <f>общие!D357</f>
        <v>0</v>
      </c>
      <c r="E95" s="77">
        <f>общие!E357</f>
        <v>0</v>
      </c>
      <c r="F95" s="56">
        <v>0</v>
      </c>
    </row>
    <row r="96" spans="1:6" s="61" customFormat="1" ht="18" customHeight="1" x14ac:dyDescent="0.25">
      <c r="A96" s="116"/>
      <c r="B96" s="113"/>
      <c r="C96" s="55" t="s">
        <v>20</v>
      </c>
      <c r="D96" s="56">
        <f>общие!D358</f>
        <v>41235.5</v>
      </c>
      <c r="E96" s="56">
        <f>общие!E358</f>
        <v>6733.5999999999995</v>
      </c>
      <c r="F96" s="56">
        <f t="shared" si="8"/>
        <v>16.329618896339319</v>
      </c>
    </row>
    <row r="97" spans="1:6" s="61" customFormat="1" ht="18" customHeight="1" x14ac:dyDescent="0.25">
      <c r="A97" s="117"/>
      <c r="B97" s="114"/>
      <c r="C97" s="74" t="s">
        <v>22</v>
      </c>
      <c r="D97" s="75">
        <f>D95+D96</f>
        <v>41235.5</v>
      </c>
      <c r="E97" s="75">
        <f>E95+E96</f>
        <v>6733.5999999999995</v>
      </c>
      <c r="F97" s="75">
        <f t="shared" si="8"/>
        <v>16.329618896339319</v>
      </c>
    </row>
    <row r="98" spans="1:6" ht="18" customHeight="1" x14ac:dyDescent="0.25">
      <c r="A98" s="115" t="s">
        <v>5</v>
      </c>
      <c r="B98" s="112" t="s">
        <v>167</v>
      </c>
      <c r="C98" s="55" t="s">
        <v>19</v>
      </c>
      <c r="D98" s="77">
        <f>общие!D360</f>
        <v>0</v>
      </c>
      <c r="E98" s="77">
        <f>общие!E360</f>
        <v>0</v>
      </c>
      <c r="F98" s="56">
        <v>0</v>
      </c>
    </row>
    <row r="99" spans="1:6" ht="18" customHeight="1" x14ac:dyDescent="0.25">
      <c r="A99" s="116"/>
      <c r="B99" s="113"/>
      <c r="C99" s="55" t="s">
        <v>20</v>
      </c>
      <c r="D99" s="56">
        <f>общие!D361</f>
        <v>42865.899999999994</v>
      </c>
      <c r="E99" s="56">
        <f>общие!E361</f>
        <v>6416.1</v>
      </c>
      <c r="F99" s="56">
        <f t="shared" si="7"/>
        <v>14.967841571038987</v>
      </c>
    </row>
    <row r="100" spans="1:6" s="76" customFormat="1" ht="18" customHeight="1" x14ac:dyDescent="0.25">
      <c r="A100" s="117"/>
      <c r="B100" s="114"/>
      <c r="C100" s="74" t="s">
        <v>22</v>
      </c>
      <c r="D100" s="75">
        <f>D98+D99</f>
        <v>42865.899999999994</v>
      </c>
      <c r="E100" s="75">
        <f>E98+E99</f>
        <v>6416.1</v>
      </c>
      <c r="F100" s="75">
        <f t="shared" si="7"/>
        <v>14.967841571038987</v>
      </c>
    </row>
    <row r="101" spans="1:6" ht="18" customHeight="1" x14ac:dyDescent="0.25">
      <c r="A101" s="115" t="s">
        <v>6</v>
      </c>
      <c r="B101" s="112" t="s">
        <v>167</v>
      </c>
      <c r="C101" s="29" t="s">
        <v>19</v>
      </c>
      <c r="D101" s="38">
        <f>общие!D363</f>
        <v>11473.7</v>
      </c>
      <c r="E101" s="38">
        <f>общие!E363</f>
        <v>0</v>
      </c>
      <c r="F101" s="1">
        <f t="shared" si="7"/>
        <v>0</v>
      </c>
    </row>
    <row r="102" spans="1:6" ht="18" customHeight="1" x14ac:dyDescent="0.25">
      <c r="A102" s="116"/>
      <c r="B102" s="113"/>
      <c r="C102" s="55" t="s">
        <v>20</v>
      </c>
      <c r="D102" s="56">
        <f>общие!D364</f>
        <v>48907.090069999991</v>
      </c>
      <c r="E102" s="56">
        <f>общие!E364</f>
        <v>7956.4580200000009</v>
      </c>
      <c r="F102" s="56">
        <f t="shared" si="7"/>
        <v>16.268516504686829</v>
      </c>
    </row>
    <row r="103" spans="1:6" s="76" customFormat="1" ht="18" customHeight="1" x14ac:dyDescent="0.25">
      <c r="A103" s="117"/>
      <c r="B103" s="114"/>
      <c r="C103" s="74" t="s">
        <v>22</v>
      </c>
      <c r="D103" s="75">
        <f>D101+D102</f>
        <v>60380.790069999988</v>
      </c>
      <c r="E103" s="75">
        <f>E101+E102</f>
        <v>7956.4580200000009</v>
      </c>
      <c r="F103" s="75">
        <f t="shared" si="7"/>
        <v>13.177134666134723</v>
      </c>
    </row>
    <row r="104" spans="1:6" ht="18" customHeight="1" x14ac:dyDescent="0.25">
      <c r="A104" s="115" t="s">
        <v>7</v>
      </c>
      <c r="B104" s="112" t="s">
        <v>167</v>
      </c>
      <c r="C104" s="55" t="s">
        <v>19</v>
      </c>
      <c r="D104" s="77">
        <f>общие!D366</f>
        <v>0</v>
      </c>
      <c r="E104" s="77">
        <f>общие!E366</f>
        <v>0</v>
      </c>
      <c r="F104" s="56">
        <v>0</v>
      </c>
    </row>
    <row r="105" spans="1:6" ht="18" customHeight="1" x14ac:dyDescent="0.25">
      <c r="A105" s="116"/>
      <c r="B105" s="113"/>
      <c r="C105" s="55" t="s">
        <v>20</v>
      </c>
      <c r="D105" s="56">
        <f>общие!D367</f>
        <v>307357.09999999998</v>
      </c>
      <c r="E105" s="56">
        <f>общие!E367</f>
        <v>27168.178</v>
      </c>
      <c r="F105" s="56">
        <f t="shared" si="7"/>
        <v>8.8392875908836981</v>
      </c>
    </row>
    <row r="106" spans="1:6" s="76" customFormat="1" ht="18" customHeight="1" x14ac:dyDescent="0.25">
      <c r="A106" s="117"/>
      <c r="B106" s="114"/>
      <c r="C106" s="74" t="s">
        <v>22</v>
      </c>
      <c r="D106" s="75">
        <f>D104+D105</f>
        <v>307357.09999999998</v>
      </c>
      <c r="E106" s="75">
        <f>E104+E105</f>
        <v>27168.178</v>
      </c>
      <c r="F106" s="75">
        <f t="shared" si="7"/>
        <v>8.8392875908836981</v>
      </c>
    </row>
    <row r="107" spans="1:6" s="76" customFormat="1" ht="18" customHeight="1" x14ac:dyDescent="0.25">
      <c r="A107" s="115" t="s">
        <v>12</v>
      </c>
      <c r="B107" s="112" t="s">
        <v>167</v>
      </c>
      <c r="C107" s="45" t="s">
        <v>308</v>
      </c>
      <c r="D107" s="77">
        <f>общие!D373</f>
        <v>240.3</v>
      </c>
      <c r="E107" s="77">
        <f>общие!E373</f>
        <v>0</v>
      </c>
      <c r="F107" s="56">
        <f>E107/D107*100</f>
        <v>0</v>
      </c>
    </row>
    <row r="108" spans="1:6" ht="18" customHeight="1" x14ac:dyDescent="0.25">
      <c r="A108" s="116"/>
      <c r="B108" s="113"/>
      <c r="C108" s="55" t="s">
        <v>19</v>
      </c>
      <c r="D108" s="77">
        <f>общие!D374</f>
        <v>226.3</v>
      </c>
      <c r="E108" s="77">
        <f>общие!E374</f>
        <v>0</v>
      </c>
      <c r="F108" s="56">
        <f>E108/D108*100</f>
        <v>0</v>
      </c>
    </row>
    <row r="109" spans="1:6" ht="18" customHeight="1" x14ac:dyDescent="0.25">
      <c r="A109" s="116"/>
      <c r="B109" s="113"/>
      <c r="C109" s="55" t="s">
        <v>20</v>
      </c>
      <c r="D109" s="56">
        <f>общие!D375</f>
        <v>260732.9</v>
      </c>
      <c r="E109" s="56">
        <f>общие!E375</f>
        <v>40030.5</v>
      </c>
      <c r="F109" s="56">
        <f>E109/D109*100</f>
        <v>15.353068216554183</v>
      </c>
    </row>
    <row r="110" spans="1:6" s="76" customFormat="1" ht="18" customHeight="1" x14ac:dyDescent="0.25">
      <c r="A110" s="117"/>
      <c r="B110" s="114"/>
      <c r="C110" s="74" t="s">
        <v>22</v>
      </c>
      <c r="D110" s="75">
        <f>D108+D109+D107</f>
        <v>261199.49999999997</v>
      </c>
      <c r="E110" s="75">
        <f>E108+E109+E107</f>
        <v>40030.5</v>
      </c>
      <c r="F110" s="75">
        <f>E110/D110*100</f>
        <v>15.325641894414041</v>
      </c>
    </row>
    <row r="111" spans="1:6" s="81" customFormat="1" ht="18" customHeight="1" x14ac:dyDescent="0.25">
      <c r="A111" s="115" t="s">
        <v>11</v>
      </c>
      <c r="B111" s="112" t="s">
        <v>167</v>
      </c>
      <c r="C111" s="45" t="s">
        <v>308</v>
      </c>
      <c r="D111" s="46">
        <f>общие!D369</f>
        <v>932.9</v>
      </c>
      <c r="E111" s="46">
        <f>общие!E369</f>
        <v>0</v>
      </c>
      <c r="F111" s="56">
        <f t="shared" si="7"/>
        <v>0</v>
      </c>
    </row>
    <row r="112" spans="1:6" ht="18" customHeight="1" x14ac:dyDescent="0.25">
      <c r="A112" s="116"/>
      <c r="B112" s="113"/>
      <c r="C112" s="55" t="s">
        <v>19</v>
      </c>
      <c r="D112" s="77">
        <f>общие!D370</f>
        <v>294.60000000000002</v>
      </c>
      <c r="E112" s="77">
        <f>общие!E370</f>
        <v>0</v>
      </c>
      <c r="F112" s="56">
        <f t="shared" si="7"/>
        <v>0</v>
      </c>
    </row>
    <row r="113" spans="1:7" ht="18" customHeight="1" x14ac:dyDescent="0.25">
      <c r="A113" s="116"/>
      <c r="B113" s="113"/>
      <c r="C113" s="55" t="s">
        <v>20</v>
      </c>
      <c r="D113" s="56">
        <f>общие!D371</f>
        <v>25595.7</v>
      </c>
      <c r="E113" s="56">
        <f>общие!E371</f>
        <v>5097.5999999999995</v>
      </c>
      <c r="F113" s="56">
        <f t="shared" si="7"/>
        <v>19.915845239630091</v>
      </c>
    </row>
    <row r="114" spans="1:7" s="76" customFormat="1" ht="18" customHeight="1" x14ac:dyDescent="0.25">
      <c r="A114" s="117"/>
      <c r="B114" s="114"/>
      <c r="C114" s="74" t="s">
        <v>22</v>
      </c>
      <c r="D114" s="75">
        <f>D111+D112+D113</f>
        <v>26823.200000000001</v>
      </c>
      <c r="E114" s="75">
        <f>E111+E112+E113</f>
        <v>5097.5999999999995</v>
      </c>
      <c r="F114" s="75">
        <f t="shared" si="7"/>
        <v>19.004443914223508</v>
      </c>
    </row>
    <row r="115" spans="1:7" s="76" customFormat="1" ht="14.25" customHeight="1" x14ac:dyDescent="0.25">
      <c r="A115" s="128" t="s">
        <v>196</v>
      </c>
      <c r="B115" s="131">
        <f>B75+B44</f>
        <v>270</v>
      </c>
      <c r="C115" s="39" t="s">
        <v>308</v>
      </c>
      <c r="D115" s="40">
        <f>D44</f>
        <v>1173.2</v>
      </c>
      <c r="E115" s="40">
        <f>E44</f>
        <v>0</v>
      </c>
      <c r="F115" s="40">
        <f t="shared" si="7"/>
        <v>0</v>
      </c>
    </row>
    <row r="116" spans="1:7" s="60" customFormat="1" ht="14.25" customHeight="1" x14ac:dyDescent="0.25">
      <c r="A116" s="129"/>
      <c r="B116" s="132"/>
      <c r="C116" s="39" t="s">
        <v>19</v>
      </c>
      <c r="D116" s="40">
        <f>D77+D80+D83+D86+D98+D101+D104+D95+D92+D89+D112+D108</f>
        <v>15191.2</v>
      </c>
      <c r="E116" s="40">
        <f>E77+E80+E83+E86+E98+E101+E104+E95+E92+E89+E112+E108</f>
        <v>400</v>
      </c>
      <c r="F116" s="40">
        <f t="shared" si="7"/>
        <v>2.6331033756385276</v>
      </c>
      <c r="G116" s="82"/>
    </row>
    <row r="117" spans="1:7" s="60" customFormat="1" ht="14.25" customHeight="1" x14ac:dyDescent="0.25">
      <c r="A117" s="129"/>
      <c r="B117" s="132"/>
      <c r="C117" s="39" t="s">
        <v>20</v>
      </c>
      <c r="D117" s="40">
        <f>D78+D81+D84+D87+D99+D102+D105+D96+D93+D90+D113+D109</f>
        <v>924218.21612999984</v>
      </c>
      <c r="E117" s="40">
        <f>E78+E81+E84+E87+E99+E102+E105+E96+E93+E90+E113+E109</f>
        <v>133544.13602000001</v>
      </c>
      <c r="F117" s="40">
        <f t="shared" si="7"/>
        <v>14.449416132392676</v>
      </c>
      <c r="G117" s="82"/>
    </row>
    <row r="118" spans="1:7" s="60" customFormat="1" ht="14.25" customHeight="1" x14ac:dyDescent="0.25">
      <c r="A118" s="130"/>
      <c r="B118" s="133"/>
      <c r="C118" s="39" t="s">
        <v>22</v>
      </c>
      <c r="D118" s="40">
        <f>D116+D117+D115</f>
        <v>940582.61612999975</v>
      </c>
      <c r="E118" s="40">
        <f>E116+E117+E115</f>
        <v>133944.13602000001</v>
      </c>
      <c r="F118" s="40">
        <f t="shared" si="7"/>
        <v>14.240549816996333</v>
      </c>
      <c r="G118" s="82"/>
    </row>
    <row r="119" spans="1:7" ht="6" customHeight="1" x14ac:dyDescent="0.25"/>
  </sheetData>
  <mergeCells count="57">
    <mergeCell ref="B80:B82"/>
    <mergeCell ref="A40:A43"/>
    <mergeCell ref="A115:A118"/>
    <mergeCell ref="B115:B118"/>
    <mergeCell ref="A36:A39"/>
    <mergeCell ref="B36:B39"/>
    <mergeCell ref="A107:A110"/>
    <mergeCell ref="B107:B110"/>
    <mergeCell ref="B44:B47"/>
    <mergeCell ref="A44:A47"/>
    <mergeCell ref="A83:A85"/>
    <mergeCell ref="B83:B85"/>
    <mergeCell ref="A86:A88"/>
    <mergeCell ref="B86:B88"/>
    <mergeCell ref="A76:F76"/>
    <mergeCell ref="A77:A79"/>
    <mergeCell ref="B77:B79"/>
    <mergeCell ref="A80:A82"/>
    <mergeCell ref="B104:B106"/>
    <mergeCell ref="B101:B103"/>
    <mergeCell ref="A95:A97"/>
    <mergeCell ref="B95:B97"/>
    <mergeCell ref="A101:A103"/>
    <mergeCell ref="A98:A100"/>
    <mergeCell ref="B98:B100"/>
    <mergeCell ref="B24:B26"/>
    <mergeCell ref="B21:B23"/>
    <mergeCell ref="A1:F1"/>
    <mergeCell ref="A5:F5"/>
    <mergeCell ref="A9:A11"/>
    <mergeCell ref="A12:A14"/>
    <mergeCell ref="A15:A17"/>
    <mergeCell ref="B6:B8"/>
    <mergeCell ref="B9:B11"/>
    <mergeCell ref="B12:B14"/>
    <mergeCell ref="B15:B17"/>
    <mergeCell ref="A6:A8"/>
    <mergeCell ref="B18:B20"/>
    <mergeCell ref="A24:A26"/>
    <mergeCell ref="A21:A23"/>
    <mergeCell ref="A18:A20"/>
    <mergeCell ref="B40:B43"/>
    <mergeCell ref="A111:A114"/>
    <mergeCell ref="B111:B114"/>
    <mergeCell ref="A27:A29"/>
    <mergeCell ref="B30:B32"/>
    <mergeCell ref="A62:F62"/>
    <mergeCell ref="A48:F48"/>
    <mergeCell ref="A33:A35"/>
    <mergeCell ref="A30:A32"/>
    <mergeCell ref="B27:B29"/>
    <mergeCell ref="B33:B35"/>
    <mergeCell ref="A92:A94"/>
    <mergeCell ref="B92:B94"/>
    <mergeCell ref="A89:A91"/>
    <mergeCell ref="B89:B91"/>
    <mergeCell ref="A104:A106"/>
  </mergeCells>
  <phoneticPr fontId="0" type="noConversion"/>
  <pageMargins left="0.78740157480314965" right="0.78740157480314965" top="1.1811023622047245" bottom="0.39370078740157483" header="0.31496062992125984" footer="0.31496062992125984"/>
  <pageSetup paperSize="9" scale="80" orientation="landscape" r:id="rId1"/>
  <headerFooter differentFirst="1"/>
  <rowBreaks count="3" manualBreakCount="3">
    <brk id="54" max="5" man="1"/>
    <brk id="85" max="5" man="1"/>
    <brk id="11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0"/>
  <sheetViews>
    <sheetView view="pageBreakPreview" topLeftCell="B349" zoomScale="90" zoomScaleNormal="100" zoomScaleSheetLayoutView="90" workbookViewId="0">
      <selection activeCell="B388" sqref="B388"/>
    </sheetView>
  </sheetViews>
  <sheetFormatPr defaultColWidth="15.5703125" defaultRowHeight="15.75" x14ac:dyDescent="0.25"/>
  <cols>
    <col min="1" max="1" width="19" style="15" customWidth="1"/>
    <col min="2" max="2" width="75.85546875" style="15" customWidth="1"/>
    <col min="3" max="3" width="20" style="2" customWidth="1"/>
    <col min="4" max="4" width="15.5703125" style="16" customWidth="1"/>
    <col min="5" max="5" width="14" style="16" customWidth="1"/>
    <col min="6" max="6" width="17.5703125" style="16" customWidth="1"/>
    <col min="7" max="7" width="56.5703125" style="30" customWidth="1"/>
    <col min="8" max="8" width="25.5703125" style="24" customWidth="1"/>
    <col min="9" max="16384" width="15.5703125" style="2"/>
  </cols>
  <sheetData>
    <row r="1" spans="1:8" s="18" customFormat="1" ht="42.75" customHeight="1" x14ac:dyDescent="0.25">
      <c r="A1" s="152" t="s">
        <v>312</v>
      </c>
      <c r="B1" s="152"/>
      <c r="C1" s="152"/>
      <c r="D1" s="152"/>
      <c r="E1" s="152"/>
      <c r="F1" s="152"/>
      <c r="G1" s="152"/>
      <c r="H1" s="23"/>
    </row>
    <row r="2" spans="1:8" ht="8.25" hidden="1" customHeight="1" x14ac:dyDescent="0.25">
      <c r="A2" s="3"/>
      <c r="B2" s="3"/>
      <c r="C2" s="4"/>
      <c r="D2" s="5"/>
      <c r="E2" s="5"/>
      <c r="F2" s="5"/>
    </row>
    <row r="3" spans="1:8" ht="81.75" customHeight="1" x14ac:dyDescent="0.25">
      <c r="A3" s="29" t="s">
        <v>16</v>
      </c>
      <c r="B3" s="29" t="s">
        <v>25</v>
      </c>
      <c r="C3" s="29" t="s">
        <v>17</v>
      </c>
      <c r="D3" s="1" t="s">
        <v>138</v>
      </c>
      <c r="E3" s="1" t="s">
        <v>18</v>
      </c>
      <c r="F3" s="1" t="s">
        <v>21</v>
      </c>
      <c r="G3" s="28" t="s">
        <v>139</v>
      </c>
    </row>
    <row r="4" spans="1:8" ht="21.75" customHeight="1" x14ac:dyDescent="0.25">
      <c r="A4" s="29">
        <v>1</v>
      </c>
      <c r="B4" s="29">
        <v>2</v>
      </c>
      <c r="C4" s="29">
        <v>3</v>
      </c>
      <c r="D4" s="6">
        <v>4</v>
      </c>
      <c r="E4" s="6">
        <v>5</v>
      </c>
      <c r="F4" s="6">
        <v>6</v>
      </c>
      <c r="G4" s="29">
        <v>7</v>
      </c>
    </row>
    <row r="5" spans="1:8" s="7" customFormat="1" ht="23.25" customHeight="1" x14ac:dyDescent="0.25">
      <c r="A5" s="157" t="s">
        <v>210</v>
      </c>
      <c r="B5" s="158"/>
      <c r="C5" s="158"/>
      <c r="D5" s="158"/>
      <c r="E5" s="158"/>
      <c r="F5" s="158"/>
      <c r="G5" s="159"/>
      <c r="H5" s="25"/>
    </row>
    <row r="6" spans="1:8" ht="69" customHeight="1" x14ac:dyDescent="0.25">
      <c r="A6" s="149" t="s">
        <v>26</v>
      </c>
      <c r="B6" s="65" t="s">
        <v>39</v>
      </c>
      <c r="C6" s="29" t="s">
        <v>20</v>
      </c>
      <c r="D6" s="1">
        <v>6174.2</v>
      </c>
      <c r="E6" s="1">
        <v>1328.3</v>
      </c>
      <c r="F6" s="1">
        <f t="shared" ref="F6:F12" si="0">E6/D6*100</f>
        <v>21.513718376469825</v>
      </c>
      <c r="G6" s="28" t="s">
        <v>204</v>
      </c>
    </row>
    <row r="7" spans="1:8" ht="49.5" customHeight="1" x14ac:dyDescent="0.25">
      <c r="A7" s="149"/>
      <c r="B7" s="65" t="s">
        <v>40</v>
      </c>
      <c r="C7" s="29" t="s">
        <v>20</v>
      </c>
      <c r="D7" s="1">
        <v>92</v>
      </c>
      <c r="E7" s="1">
        <v>48.3</v>
      </c>
      <c r="F7" s="1">
        <f t="shared" si="0"/>
        <v>52.5</v>
      </c>
      <c r="G7" s="28" t="s">
        <v>177</v>
      </c>
    </row>
    <row r="8" spans="1:8" ht="33.75" customHeight="1" x14ac:dyDescent="0.25">
      <c r="A8" s="149"/>
      <c r="B8" s="65" t="s">
        <v>41</v>
      </c>
      <c r="C8" s="29" t="s">
        <v>20</v>
      </c>
      <c r="D8" s="1">
        <v>265</v>
      </c>
      <c r="E8" s="1">
        <v>0</v>
      </c>
      <c r="F8" s="1">
        <f t="shared" si="0"/>
        <v>0</v>
      </c>
      <c r="G8" s="28"/>
    </row>
    <row r="9" spans="1:8" ht="53.25" customHeight="1" x14ac:dyDescent="0.25">
      <c r="A9" s="149"/>
      <c r="B9" s="65" t="s">
        <v>45</v>
      </c>
      <c r="C9" s="29" t="s">
        <v>20</v>
      </c>
      <c r="D9" s="1">
        <v>188.2</v>
      </c>
      <c r="E9" s="1">
        <v>51.7</v>
      </c>
      <c r="F9" s="1">
        <f t="shared" si="0"/>
        <v>27.470775770456964</v>
      </c>
      <c r="G9" s="28" t="s">
        <v>178</v>
      </c>
    </row>
    <row r="10" spans="1:8" ht="129.75" customHeight="1" x14ac:dyDescent="0.25">
      <c r="A10" s="149"/>
      <c r="B10" s="65" t="s">
        <v>318</v>
      </c>
      <c r="C10" s="29" t="s">
        <v>20</v>
      </c>
      <c r="D10" s="1">
        <v>1111.5999999999999</v>
      </c>
      <c r="E10" s="1">
        <v>731.2</v>
      </c>
      <c r="F10" s="1">
        <f t="shared" si="0"/>
        <v>65.779057214825485</v>
      </c>
      <c r="G10" s="28" t="s">
        <v>217</v>
      </c>
    </row>
    <row r="11" spans="1:8" ht="35.25" customHeight="1" x14ac:dyDescent="0.25">
      <c r="A11" s="149"/>
      <c r="B11" s="65" t="s">
        <v>53</v>
      </c>
      <c r="C11" s="29" t="s">
        <v>20</v>
      </c>
      <c r="D11" s="1">
        <v>50</v>
      </c>
      <c r="E11" s="1">
        <v>14.4</v>
      </c>
      <c r="F11" s="1">
        <f t="shared" si="0"/>
        <v>28.800000000000004</v>
      </c>
      <c r="G11" s="28"/>
    </row>
    <row r="12" spans="1:8" ht="53.25" customHeight="1" x14ac:dyDescent="0.25">
      <c r="A12" s="149"/>
      <c r="B12" s="65" t="s">
        <v>56</v>
      </c>
      <c r="C12" s="29" t="s">
        <v>20</v>
      </c>
      <c r="D12" s="1">
        <v>212</v>
      </c>
      <c r="E12" s="1">
        <v>35.299999999999997</v>
      </c>
      <c r="F12" s="1">
        <f t="shared" si="0"/>
        <v>16.650943396226413</v>
      </c>
      <c r="G12" s="85" t="s">
        <v>179</v>
      </c>
    </row>
    <row r="13" spans="1:8" ht="161.25" customHeight="1" x14ac:dyDescent="0.25">
      <c r="A13" s="149" t="s">
        <v>27</v>
      </c>
      <c r="B13" s="65" t="s">
        <v>119</v>
      </c>
      <c r="C13" s="29" t="s">
        <v>20</v>
      </c>
      <c r="D13" s="1">
        <v>9703.4</v>
      </c>
      <c r="E13" s="1">
        <v>2294.3000000000002</v>
      </c>
      <c r="F13" s="1">
        <f t="shared" ref="F13:F215" si="1">E13/D13*100</f>
        <v>23.644289630438816</v>
      </c>
      <c r="G13" s="28" t="s">
        <v>220</v>
      </c>
    </row>
    <row r="14" spans="1:8" ht="31.5" customHeight="1" x14ac:dyDescent="0.25">
      <c r="A14" s="149"/>
      <c r="B14" s="65" t="s">
        <v>69</v>
      </c>
      <c r="C14" s="29" t="s">
        <v>20</v>
      </c>
      <c r="D14" s="1">
        <v>151.4</v>
      </c>
      <c r="E14" s="1">
        <v>26.4</v>
      </c>
      <c r="F14" s="1">
        <f t="shared" si="1"/>
        <v>17.437252311756936</v>
      </c>
      <c r="G14" s="28" t="s">
        <v>227</v>
      </c>
    </row>
    <row r="15" spans="1:8" ht="49.5" customHeight="1" x14ac:dyDescent="0.25">
      <c r="A15" s="149"/>
      <c r="B15" s="65" t="s">
        <v>164</v>
      </c>
      <c r="C15" s="29" t="s">
        <v>20</v>
      </c>
      <c r="D15" s="1">
        <v>450.7</v>
      </c>
      <c r="E15" s="1">
        <v>209.3</v>
      </c>
      <c r="F15" s="1">
        <f t="shared" si="1"/>
        <v>46.438872864433108</v>
      </c>
      <c r="G15" s="28" t="s">
        <v>180</v>
      </c>
    </row>
    <row r="16" spans="1:8" ht="48.75" customHeight="1" x14ac:dyDescent="0.25">
      <c r="A16" s="125" t="s">
        <v>28</v>
      </c>
      <c r="B16" s="65" t="s">
        <v>73</v>
      </c>
      <c r="C16" s="29" t="s">
        <v>20</v>
      </c>
      <c r="D16" s="1">
        <v>560.5</v>
      </c>
      <c r="E16" s="1">
        <v>195</v>
      </c>
      <c r="F16" s="1">
        <f t="shared" si="1"/>
        <v>34.790365744870648</v>
      </c>
      <c r="G16" s="28" t="s">
        <v>486</v>
      </c>
    </row>
    <row r="17" spans="1:8" ht="51.75" customHeight="1" x14ac:dyDescent="0.25">
      <c r="A17" s="126"/>
      <c r="B17" s="65" t="s">
        <v>77</v>
      </c>
      <c r="C17" s="29" t="s">
        <v>20</v>
      </c>
      <c r="D17" s="1">
        <v>320</v>
      </c>
      <c r="E17" s="1">
        <v>83.9</v>
      </c>
      <c r="F17" s="1">
        <f t="shared" si="1"/>
        <v>26.21875</v>
      </c>
      <c r="G17" s="28" t="s">
        <v>205</v>
      </c>
    </row>
    <row r="18" spans="1:8" ht="48.75" customHeight="1" x14ac:dyDescent="0.25">
      <c r="A18" s="126"/>
      <c r="B18" s="65" t="s">
        <v>78</v>
      </c>
      <c r="C18" s="29" t="s">
        <v>20</v>
      </c>
      <c r="D18" s="1">
        <v>7943.9</v>
      </c>
      <c r="E18" s="1">
        <v>4715.6000000000004</v>
      </c>
      <c r="F18" s="1">
        <f t="shared" si="1"/>
        <v>59.36127091227231</v>
      </c>
      <c r="G18" s="28" t="s">
        <v>489</v>
      </c>
    </row>
    <row r="19" spans="1:8" ht="48" customHeight="1" x14ac:dyDescent="0.25">
      <c r="A19" s="127"/>
      <c r="B19" s="65" t="s">
        <v>140</v>
      </c>
      <c r="C19" s="29" t="s">
        <v>20</v>
      </c>
      <c r="D19" s="1">
        <v>30</v>
      </c>
      <c r="E19" s="1">
        <v>0</v>
      </c>
      <c r="F19" s="1">
        <f t="shared" si="1"/>
        <v>0</v>
      </c>
      <c r="G19" s="28"/>
    </row>
    <row r="20" spans="1:8" ht="64.5" customHeight="1" x14ac:dyDescent="0.25">
      <c r="A20" s="149" t="s">
        <v>32</v>
      </c>
      <c r="B20" s="65" t="s">
        <v>395</v>
      </c>
      <c r="C20" s="29" t="s">
        <v>20</v>
      </c>
      <c r="D20" s="1">
        <v>11703.5</v>
      </c>
      <c r="E20" s="1">
        <v>2053.1</v>
      </c>
      <c r="F20" s="1">
        <f t="shared" si="1"/>
        <v>17.542615456914596</v>
      </c>
      <c r="G20" s="28" t="s">
        <v>396</v>
      </c>
    </row>
    <row r="21" spans="1:8" ht="55.5" customHeight="1" x14ac:dyDescent="0.25">
      <c r="A21" s="149"/>
      <c r="B21" s="65" t="s">
        <v>398</v>
      </c>
      <c r="C21" s="29" t="s">
        <v>20</v>
      </c>
      <c r="D21" s="1">
        <v>850</v>
      </c>
      <c r="E21" s="1">
        <v>134.19999999999999</v>
      </c>
      <c r="F21" s="1">
        <f t="shared" si="1"/>
        <v>15.788235294117644</v>
      </c>
      <c r="G21" s="28" t="s">
        <v>215</v>
      </c>
    </row>
    <row r="22" spans="1:8" ht="48" customHeight="1" x14ac:dyDescent="0.25">
      <c r="A22" s="149"/>
      <c r="B22" s="65" t="s">
        <v>399</v>
      </c>
      <c r="C22" s="29" t="s">
        <v>20</v>
      </c>
      <c r="D22" s="1">
        <v>265.89999999999998</v>
      </c>
      <c r="E22" s="1">
        <v>42.1</v>
      </c>
      <c r="F22" s="1">
        <f t="shared" si="1"/>
        <v>15.833019932305382</v>
      </c>
      <c r="G22" s="28" t="s">
        <v>230</v>
      </c>
    </row>
    <row r="23" spans="1:8" s="48" customFormat="1" ht="48.75" customHeight="1" x14ac:dyDescent="0.25">
      <c r="A23" s="149"/>
      <c r="B23" s="86" t="s">
        <v>400</v>
      </c>
      <c r="C23" s="45" t="s">
        <v>20</v>
      </c>
      <c r="D23" s="46">
        <v>500</v>
      </c>
      <c r="E23" s="46">
        <v>0</v>
      </c>
      <c r="F23" s="46">
        <v>0</v>
      </c>
      <c r="G23" s="85"/>
      <c r="H23" s="87"/>
    </row>
    <row r="24" spans="1:8" ht="67.5" customHeight="1" x14ac:dyDescent="0.25">
      <c r="A24" s="149"/>
      <c r="B24" s="65" t="s">
        <v>416</v>
      </c>
      <c r="C24" s="29" t="s">
        <v>20</v>
      </c>
      <c r="D24" s="1">
        <v>300</v>
      </c>
      <c r="E24" s="1">
        <v>299.89999999999998</v>
      </c>
      <c r="F24" s="1">
        <f t="shared" si="1"/>
        <v>99.966666666666654</v>
      </c>
      <c r="G24" s="28" t="s">
        <v>231</v>
      </c>
    </row>
    <row r="25" spans="1:8" ht="65.25" customHeight="1" x14ac:dyDescent="0.25">
      <c r="A25" s="149"/>
      <c r="B25" s="65" t="s">
        <v>410</v>
      </c>
      <c r="C25" s="29" t="s">
        <v>20</v>
      </c>
      <c r="D25" s="1">
        <v>108</v>
      </c>
      <c r="E25" s="1">
        <v>18</v>
      </c>
      <c r="F25" s="1">
        <f t="shared" si="1"/>
        <v>16.666666666666664</v>
      </c>
      <c r="G25" s="28" t="s">
        <v>184</v>
      </c>
    </row>
    <row r="26" spans="1:8" ht="198" customHeight="1" x14ac:dyDescent="0.25">
      <c r="A26" s="149" t="s">
        <v>29</v>
      </c>
      <c r="B26" s="65" t="s">
        <v>358</v>
      </c>
      <c r="C26" s="29" t="s">
        <v>20</v>
      </c>
      <c r="D26" s="1">
        <v>4155.7</v>
      </c>
      <c r="E26" s="1">
        <v>776.3</v>
      </c>
      <c r="F26" s="1">
        <f t="shared" si="1"/>
        <v>18.680366725220782</v>
      </c>
      <c r="G26" s="28" t="s">
        <v>234</v>
      </c>
    </row>
    <row r="27" spans="1:8" ht="133.5" customHeight="1" x14ac:dyDescent="0.25">
      <c r="A27" s="149"/>
      <c r="B27" s="65" t="s">
        <v>359</v>
      </c>
      <c r="C27" s="29" t="s">
        <v>20</v>
      </c>
      <c r="D27" s="1">
        <v>4727.8</v>
      </c>
      <c r="E27" s="1">
        <v>901.7</v>
      </c>
      <c r="F27" s="1">
        <f t="shared" si="1"/>
        <v>19.072295782393503</v>
      </c>
      <c r="G27" s="28" t="s">
        <v>235</v>
      </c>
    </row>
    <row r="28" spans="1:8" ht="114.75" customHeight="1" x14ac:dyDescent="0.25">
      <c r="A28" s="149"/>
      <c r="B28" s="65" t="s">
        <v>360</v>
      </c>
      <c r="C28" s="29" t="s">
        <v>20</v>
      </c>
      <c r="D28" s="1">
        <v>623.79999999999995</v>
      </c>
      <c r="E28" s="1">
        <v>211.5</v>
      </c>
      <c r="F28" s="1">
        <f t="shared" si="1"/>
        <v>33.905097787752489</v>
      </c>
      <c r="G28" s="28" t="s">
        <v>206</v>
      </c>
    </row>
    <row r="29" spans="1:8" ht="48" customHeight="1" x14ac:dyDescent="0.25">
      <c r="A29" s="149"/>
      <c r="B29" s="65" t="s">
        <v>361</v>
      </c>
      <c r="C29" s="29" t="s">
        <v>20</v>
      </c>
      <c r="D29" s="1">
        <v>210.4</v>
      </c>
      <c r="E29" s="1">
        <v>112.4</v>
      </c>
      <c r="F29" s="1">
        <f t="shared" si="1"/>
        <v>53.422053231939159</v>
      </c>
      <c r="G29" s="28" t="s">
        <v>199</v>
      </c>
    </row>
    <row r="30" spans="1:8" ht="33.75" customHeight="1" x14ac:dyDescent="0.25">
      <c r="A30" s="149"/>
      <c r="B30" s="65" t="s">
        <v>362</v>
      </c>
      <c r="C30" s="29" t="s">
        <v>20</v>
      </c>
      <c r="D30" s="1">
        <v>10</v>
      </c>
      <c r="E30" s="1">
        <v>0</v>
      </c>
      <c r="F30" s="1">
        <v>0</v>
      </c>
      <c r="G30" s="28"/>
    </row>
    <row r="31" spans="1:8" ht="49.5" customHeight="1" x14ac:dyDescent="0.25">
      <c r="A31" s="149"/>
      <c r="B31" s="65" t="s">
        <v>377</v>
      </c>
      <c r="C31" s="29" t="s">
        <v>20</v>
      </c>
      <c r="D31" s="1">
        <v>155.6</v>
      </c>
      <c r="E31" s="1">
        <v>25.9</v>
      </c>
      <c r="F31" s="1">
        <f t="shared" si="1"/>
        <v>16.645244215938305</v>
      </c>
      <c r="G31" s="28" t="s">
        <v>200</v>
      </c>
    </row>
    <row r="32" spans="1:8" ht="33" customHeight="1" x14ac:dyDescent="0.25">
      <c r="A32" s="149" t="s">
        <v>30</v>
      </c>
      <c r="B32" s="65" t="s">
        <v>323</v>
      </c>
      <c r="C32" s="29" t="s">
        <v>20</v>
      </c>
      <c r="D32" s="1">
        <v>113.9</v>
      </c>
      <c r="E32" s="1">
        <v>17</v>
      </c>
      <c r="F32" s="1">
        <f t="shared" si="1"/>
        <v>14.925373134328357</v>
      </c>
      <c r="G32" s="28" t="s">
        <v>324</v>
      </c>
      <c r="H32" s="24">
        <f>5.6+5.4</f>
        <v>11</v>
      </c>
    </row>
    <row r="33" spans="1:8" ht="52.5" customHeight="1" x14ac:dyDescent="0.25">
      <c r="A33" s="149"/>
      <c r="B33" s="65" t="s">
        <v>322</v>
      </c>
      <c r="C33" s="29" t="s">
        <v>20</v>
      </c>
      <c r="D33" s="1">
        <v>5929.5</v>
      </c>
      <c r="E33" s="1">
        <v>1167.3</v>
      </c>
      <c r="F33" s="1">
        <f t="shared" si="1"/>
        <v>19.686314191753098</v>
      </c>
      <c r="G33" s="28" t="s">
        <v>325</v>
      </c>
      <c r="H33" s="24">
        <f>127.8+14.3+37+7+4.9</f>
        <v>191</v>
      </c>
    </row>
    <row r="34" spans="1:8" ht="48" customHeight="1" x14ac:dyDescent="0.25">
      <c r="A34" s="149"/>
      <c r="B34" s="65" t="s">
        <v>326</v>
      </c>
      <c r="C34" s="29" t="s">
        <v>20</v>
      </c>
      <c r="D34" s="1">
        <v>92.4</v>
      </c>
      <c r="E34" s="1">
        <v>36.299999999999997</v>
      </c>
      <c r="F34" s="1">
        <f t="shared" ref="F34" si="2">E34/D34*100</f>
        <v>39.285714285714278</v>
      </c>
      <c r="G34" s="28" t="s">
        <v>327</v>
      </c>
    </row>
    <row r="35" spans="1:8" ht="50.25" customHeight="1" x14ac:dyDescent="0.25">
      <c r="A35" s="149"/>
      <c r="B35" s="65" t="s">
        <v>333</v>
      </c>
      <c r="C35" s="29" t="s">
        <v>20</v>
      </c>
      <c r="D35" s="1">
        <v>275.60000000000002</v>
      </c>
      <c r="E35" s="1">
        <v>69.8</v>
      </c>
      <c r="F35" s="1">
        <f t="shared" si="1"/>
        <v>25.326560232220608</v>
      </c>
      <c r="G35" s="28" t="s">
        <v>334</v>
      </c>
      <c r="H35" s="24">
        <f>62.4-56.4</f>
        <v>6</v>
      </c>
    </row>
    <row r="36" spans="1:8" ht="49.5" customHeight="1" x14ac:dyDescent="0.25">
      <c r="A36" s="149"/>
      <c r="B36" s="65" t="s">
        <v>336</v>
      </c>
      <c r="C36" s="29" t="s">
        <v>20</v>
      </c>
      <c r="D36" s="1">
        <v>348.8</v>
      </c>
      <c r="E36" s="1">
        <v>15.1</v>
      </c>
      <c r="F36" s="1">
        <f t="shared" si="1"/>
        <v>4.3291284403669721</v>
      </c>
      <c r="G36" s="28" t="s">
        <v>335</v>
      </c>
    </row>
    <row r="37" spans="1:8" ht="48.75" customHeight="1" x14ac:dyDescent="0.25">
      <c r="A37" s="149"/>
      <c r="B37" s="65" t="s">
        <v>353</v>
      </c>
      <c r="C37" s="29" t="s">
        <v>20</v>
      </c>
      <c r="D37" s="1">
        <v>60</v>
      </c>
      <c r="E37" s="1">
        <v>15</v>
      </c>
      <c r="F37" s="1">
        <f t="shared" si="1"/>
        <v>25</v>
      </c>
      <c r="G37" s="28" t="s">
        <v>168</v>
      </c>
    </row>
    <row r="38" spans="1:8" ht="81" customHeight="1" x14ac:dyDescent="0.25">
      <c r="A38" s="125" t="s">
        <v>31</v>
      </c>
      <c r="B38" s="65" t="s">
        <v>146</v>
      </c>
      <c r="C38" s="29" t="s">
        <v>20</v>
      </c>
      <c r="D38" s="1">
        <v>13040.7</v>
      </c>
      <c r="E38" s="1">
        <v>2733.2</v>
      </c>
      <c r="F38" s="1">
        <f t="shared" si="1"/>
        <v>20.958997599822094</v>
      </c>
      <c r="G38" s="28" t="s">
        <v>390</v>
      </c>
    </row>
    <row r="39" spans="1:8" ht="96.75" customHeight="1" x14ac:dyDescent="0.25">
      <c r="A39" s="126"/>
      <c r="B39" s="65" t="s">
        <v>148</v>
      </c>
      <c r="C39" s="29" t="s">
        <v>20</v>
      </c>
      <c r="D39" s="1">
        <v>1164.8</v>
      </c>
      <c r="E39" s="1">
        <v>255.9</v>
      </c>
      <c r="F39" s="1">
        <f t="shared" si="1"/>
        <v>21.969436813186817</v>
      </c>
      <c r="G39" s="28" t="s">
        <v>207</v>
      </c>
    </row>
    <row r="40" spans="1:8" ht="48" customHeight="1" x14ac:dyDescent="0.25">
      <c r="A40" s="126"/>
      <c r="B40" s="65" t="s">
        <v>149</v>
      </c>
      <c r="C40" s="29" t="s">
        <v>20</v>
      </c>
      <c r="D40" s="1">
        <v>200</v>
      </c>
      <c r="E40" s="1">
        <v>93.9</v>
      </c>
      <c r="F40" s="1">
        <f t="shared" si="1"/>
        <v>46.95</v>
      </c>
      <c r="G40" s="28" t="s">
        <v>173</v>
      </c>
    </row>
    <row r="41" spans="1:8" ht="65.25" customHeight="1" x14ac:dyDescent="0.25">
      <c r="A41" s="126"/>
      <c r="B41" s="65" t="s">
        <v>158</v>
      </c>
      <c r="C41" s="29" t="s">
        <v>20</v>
      </c>
      <c r="D41" s="17">
        <v>60</v>
      </c>
      <c r="E41" s="17">
        <v>10</v>
      </c>
      <c r="F41" s="1">
        <f>E37/D37*100</f>
        <v>25</v>
      </c>
      <c r="G41" s="28" t="s">
        <v>183</v>
      </c>
    </row>
    <row r="42" spans="1:8" s="48" customFormat="1" ht="48.75" customHeight="1" x14ac:dyDescent="0.25">
      <c r="A42" s="127"/>
      <c r="B42" s="86" t="s">
        <v>174</v>
      </c>
      <c r="C42" s="45" t="s">
        <v>20</v>
      </c>
      <c r="D42" s="46">
        <v>1700</v>
      </c>
      <c r="E42" s="46">
        <v>0</v>
      </c>
      <c r="F42" s="46">
        <v>0</v>
      </c>
      <c r="G42" s="85"/>
      <c r="H42" s="87"/>
    </row>
    <row r="43" spans="1:8" ht="63.75" customHeight="1" x14ac:dyDescent="0.25">
      <c r="A43" s="149" t="s">
        <v>33</v>
      </c>
      <c r="B43" s="65" t="s">
        <v>80</v>
      </c>
      <c r="C43" s="29" t="s">
        <v>20</v>
      </c>
      <c r="D43" s="1">
        <v>10351.9</v>
      </c>
      <c r="E43" s="1">
        <v>1696.7</v>
      </c>
      <c r="F43" s="1">
        <f t="shared" si="1"/>
        <v>16.390227880872111</v>
      </c>
      <c r="G43" s="28" t="s">
        <v>245</v>
      </c>
    </row>
    <row r="44" spans="1:8" ht="39" customHeight="1" x14ac:dyDescent="0.25">
      <c r="A44" s="149"/>
      <c r="B44" s="65" t="s">
        <v>81</v>
      </c>
      <c r="C44" s="29" t="s">
        <v>20</v>
      </c>
      <c r="D44" s="1">
        <v>55</v>
      </c>
      <c r="E44" s="1">
        <v>0</v>
      </c>
      <c r="F44" s="1">
        <f t="shared" si="1"/>
        <v>0</v>
      </c>
      <c r="G44" s="28"/>
    </row>
    <row r="45" spans="1:8" ht="51" customHeight="1" x14ac:dyDescent="0.25">
      <c r="A45" s="149"/>
      <c r="B45" s="65" t="s">
        <v>82</v>
      </c>
      <c r="C45" s="29" t="s">
        <v>20</v>
      </c>
      <c r="D45" s="1">
        <v>200</v>
      </c>
      <c r="E45" s="1">
        <v>74.400000000000006</v>
      </c>
      <c r="F45" s="1">
        <f t="shared" si="1"/>
        <v>37.200000000000003</v>
      </c>
      <c r="G45" s="28" t="s">
        <v>208</v>
      </c>
    </row>
    <row r="46" spans="1:8" ht="52.5" customHeight="1" x14ac:dyDescent="0.25">
      <c r="A46" s="149"/>
      <c r="B46" s="65" t="s">
        <v>83</v>
      </c>
      <c r="C46" s="29" t="s">
        <v>20</v>
      </c>
      <c r="D46" s="1">
        <v>604</v>
      </c>
      <c r="E46" s="1">
        <v>145.5</v>
      </c>
      <c r="F46" s="1">
        <f t="shared" si="1"/>
        <v>24.089403973509935</v>
      </c>
      <c r="G46" s="28" t="s">
        <v>182</v>
      </c>
    </row>
    <row r="47" spans="1:8" ht="52.5" customHeight="1" x14ac:dyDescent="0.25">
      <c r="A47" s="149"/>
      <c r="B47" s="65" t="s">
        <v>88</v>
      </c>
      <c r="C47" s="29" t="s">
        <v>20</v>
      </c>
      <c r="D47" s="1">
        <v>400</v>
      </c>
      <c r="E47" s="1">
        <v>100</v>
      </c>
      <c r="F47" s="1">
        <f t="shared" si="1"/>
        <v>25</v>
      </c>
      <c r="G47" s="28" t="s">
        <v>187</v>
      </c>
    </row>
    <row r="48" spans="1:8" ht="51.75" customHeight="1" x14ac:dyDescent="0.25">
      <c r="A48" s="149"/>
      <c r="B48" s="65" t="s">
        <v>90</v>
      </c>
      <c r="C48" s="29" t="s">
        <v>20</v>
      </c>
      <c r="D48" s="1">
        <v>108</v>
      </c>
      <c r="E48" s="1">
        <v>18</v>
      </c>
      <c r="F48" s="1">
        <f t="shared" si="1"/>
        <v>16.666666666666664</v>
      </c>
      <c r="G48" s="28" t="s">
        <v>184</v>
      </c>
    </row>
    <row r="49" spans="1:8" ht="50.25" customHeight="1" x14ac:dyDescent="0.25">
      <c r="A49" s="149" t="s">
        <v>34</v>
      </c>
      <c r="B49" s="65" t="s">
        <v>461</v>
      </c>
      <c r="C49" s="29" t="s">
        <v>20</v>
      </c>
      <c r="D49" s="1">
        <v>6796.5</v>
      </c>
      <c r="E49" s="1">
        <v>1350.09097</v>
      </c>
      <c r="F49" s="1">
        <f t="shared" si="1"/>
        <v>19.864503347311118</v>
      </c>
      <c r="G49" s="28" t="s">
        <v>209</v>
      </c>
    </row>
    <row r="50" spans="1:8" ht="114.75" customHeight="1" x14ac:dyDescent="0.25">
      <c r="A50" s="149"/>
      <c r="B50" s="65" t="s">
        <v>462</v>
      </c>
      <c r="C50" s="29" t="s">
        <v>20</v>
      </c>
      <c r="D50" s="1">
        <v>9981.4775199999985</v>
      </c>
      <c r="E50" s="1">
        <v>1749.0653299999999</v>
      </c>
      <c r="F50" s="1">
        <f t="shared" si="1"/>
        <v>17.523110446277897</v>
      </c>
      <c r="G50" s="28" t="s">
        <v>246</v>
      </c>
    </row>
    <row r="51" spans="1:8" ht="79.5" customHeight="1" x14ac:dyDescent="0.25">
      <c r="A51" s="149"/>
      <c r="B51" s="65" t="s">
        <v>463</v>
      </c>
      <c r="C51" s="29" t="s">
        <v>20</v>
      </c>
      <c r="D51" s="1">
        <v>1138.5209399999999</v>
      </c>
      <c r="E51" s="1">
        <v>270.35809</v>
      </c>
      <c r="F51" s="1">
        <f t="shared" si="1"/>
        <v>23.74643104939291</v>
      </c>
      <c r="G51" s="28" t="s">
        <v>247</v>
      </c>
    </row>
    <row r="52" spans="1:8" ht="98.25" customHeight="1" x14ac:dyDescent="0.25">
      <c r="A52" s="149"/>
      <c r="B52" s="65" t="s">
        <v>464</v>
      </c>
      <c r="C52" s="29" t="s">
        <v>20</v>
      </c>
      <c r="D52" s="1">
        <v>1228.1307099999999</v>
      </c>
      <c r="E52" s="1">
        <v>187.63403</v>
      </c>
      <c r="F52" s="1">
        <f t="shared" si="1"/>
        <v>15.278017923678499</v>
      </c>
      <c r="G52" s="28" t="s">
        <v>465</v>
      </c>
    </row>
    <row r="53" spans="1:8" ht="47.25" customHeight="1" x14ac:dyDescent="0.25">
      <c r="A53" s="149"/>
      <c r="B53" s="65" t="s">
        <v>466</v>
      </c>
      <c r="C53" s="29" t="s">
        <v>20</v>
      </c>
      <c r="D53" s="1">
        <v>60</v>
      </c>
      <c r="E53" s="1">
        <v>10</v>
      </c>
      <c r="F53" s="1">
        <f t="shared" si="1"/>
        <v>16.666666666666664</v>
      </c>
      <c r="G53" s="28" t="s">
        <v>248</v>
      </c>
    </row>
    <row r="54" spans="1:8" ht="51.75" customHeight="1" x14ac:dyDescent="0.25">
      <c r="A54" s="149"/>
      <c r="B54" s="65" t="s">
        <v>481</v>
      </c>
      <c r="C54" s="29" t="s">
        <v>20</v>
      </c>
      <c r="D54" s="1">
        <v>277.3</v>
      </c>
      <c r="E54" s="1">
        <v>46.201879999999996</v>
      </c>
      <c r="F54" s="1">
        <f t="shared" si="1"/>
        <v>16.661334294987377</v>
      </c>
      <c r="G54" s="28" t="s">
        <v>181</v>
      </c>
    </row>
    <row r="55" spans="1:8" ht="78" customHeight="1" x14ac:dyDescent="0.25">
      <c r="A55" s="149" t="s">
        <v>35</v>
      </c>
      <c r="B55" s="65" t="s">
        <v>436</v>
      </c>
      <c r="C55" s="29" t="s">
        <v>20</v>
      </c>
      <c r="D55" s="1">
        <v>25531.599999999999</v>
      </c>
      <c r="E55" s="1">
        <v>4709.1000000000004</v>
      </c>
      <c r="F55" s="1">
        <f t="shared" si="1"/>
        <v>18.444202478497239</v>
      </c>
      <c r="G55" s="28" t="s">
        <v>437</v>
      </c>
    </row>
    <row r="56" spans="1:8" ht="141.75" customHeight="1" x14ac:dyDescent="0.25">
      <c r="A56" s="149"/>
      <c r="B56" s="65" t="s">
        <v>443</v>
      </c>
      <c r="C56" s="29" t="s">
        <v>20</v>
      </c>
      <c r="D56" s="88">
        <v>509.5</v>
      </c>
      <c r="E56" s="1">
        <v>119.419</v>
      </c>
      <c r="F56" s="1">
        <f t="shared" si="1"/>
        <v>23.438469087340529</v>
      </c>
      <c r="G56" s="28" t="s">
        <v>442</v>
      </c>
    </row>
    <row r="57" spans="1:8" ht="33.75" customHeight="1" x14ac:dyDescent="0.25">
      <c r="A57" s="149"/>
      <c r="B57" s="65" t="s">
        <v>444</v>
      </c>
      <c r="C57" s="29" t="s">
        <v>20</v>
      </c>
      <c r="D57" s="1">
        <v>100</v>
      </c>
      <c r="E57" s="1">
        <v>0</v>
      </c>
      <c r="F57" s="1">
        <f t="shared" si="1"/>
        <v>0</v>
      </c>
      <c r="G57" s="28"/>
    </row>
    <row r="58" spans="1:8" ht="34.5" customHeight="1" x14ac:dyDescent="0.25">
      <c r="A58" s="149"/>
      <c r="B58" s="65" t="s">
        <v>438</v>
      </c>
      <c r="C58" s="29" t="s">
        <v>20</v>
      </c>
      <c r="D58" s="1">
        <v>1000</v>
      </c>
      <c r="E58" s="1">
        <v>20</v>
      </c>
      <c r="F58" s="1">
        <f t="shared" si="1"/>
        <v>2</v>
      </c>
      <c r="G58" s="28" t="s">
        <v>439</v>
      </c>
    </row>
    <row r="59" spans="1:8" ht="33" customHeight="1" x14ac:dyDescent="0.25">
      <c r="A59" s="149"/>
      <c r="B59" s="65" t="s">
        <v>260</v>
      </c>
      <c r="C59" s="29" t="s">
        <v>20</v>
      </c>
      <c r="D59" s="1">
        <v>50</v>
      </c>
      <c r="E59" s="1">
        <v>0</v>
      </c>
      <c r="F59" s="1">
        <f t="shared" si="1"/>
        <v>0</v>
      </c>
      <c r="G59" s="28"/>
    </row>
    <row r="60" spans="1:8" ht="48.75" customHeight="1" x14ac:dyDescent="0.25">
      <c r="A60" s="149"/>
      <c r="B60" s="65" t="s">
        <v>501</v>
      </c>
      <c r="C60" s="29" t="s">
        <v>20</v>
      </c>
      <c r="D60" s="1">
        <v>95</v>
      </c>
      <c r="E60" s="1">
        <v>19.2</v>
      </c>
      <c r="F60" s="1">
        <f t="shared" si="1"/>
        <v>20.210526315789473</v>
      </c>
      <c r="G60" s="28" t="s">
        <v>198</v>
      </c>
    </row>
    <row r="61" spans="1:8" ht="48" customHeight="1" x14ac:dyDescent="0.25">
      <c r="A61" s="149" t="s">
        <v>36</v>
      </c>
      <c r="B61" s="65" t="s">
        <v>96</v>
      </c>
      <c r="C61" s="29" t="s">
        <v>20</v>
      </c>
      <c r="D61" s="1">
        <v>999.4</v>
      </c>
      <c r="E61" s="1">
        <v>185</v>
      </c>
      <c r="F61" s="1">
        <f t="shared" si="1"/>
        <v>18.511106663998401</v>
      </c>
      <c r="G61" s="28" t="s">
        <v>267</v>
      </c>
    </row>
    <row r="62" spans="1:8" ht="117.75" customHeight="1" x14ac:dyDescent="0.25">
      <c r="A62" s="149"/>
      <c r="B62" s="65" t="s">
        <v>97</v>
      </c>
      <c r="C62" s="29" t="s">
        <v>20</v>
      </c>
      <c r="D62" s="1">
        <v>95684.1</v>
      </c>
      <c r="E62" s="1">
        <v>21584.6</v>
      </c>
      <c r="F62" s="1">
        <f t="shared" si="1"/>
        <v>22.558188873595505</v>
      </c>
      <c r="G62" s="28" t="s">
        <v>268</v>
      </c>
      <c r="H62" s="24">
        <f>3593.2+732+207.2</f>
        <v>4532.3999999999996</v>
      </c>
    </row>
    <row r="63" spans="1:8" ht="48.75" customHeight="1" x14ac:dyDescent="0.25">
      <c r="A63" s="149"/>
      <c r="B63" s="65" t="s">
        <v>98</v>
      </c>
      <c r="C63" s="29" t="s">
        <v>20</v>
      </c>
      <c r="D63" s="1">
        <v>1771.2</v>
      </c>
      <c r="E63" s="1">
        <v>0</v>
      </c>
      <c r="F63" s="1">
        <f t="shared" si="1"/>
        <v>0</v>
      </c>
      <c r="G63" s="28"/>
    </row>
    <row r="64" spans="1:8" ht="97.5" customHeight="1" x14ac:dyDescent="0.25">
      <c r="A64" s="149"/>
      <c r="B64" s="65" t="s">
        <v>99</v>
      </c>
      <c r="C64" s="29" t="s">
        <v>20</v>
      </c>
      <c r="D64" s="1">
        <v>1428</v>
      </c>
      <c r="E64" s="1">
        <v>432.8</v>
      </c>
      <c r="F64" s="1">
        <f t="shared" si="1"/>
        <v>30.308123249299722</v>
      </c>
      <c r="G64" s="28" t="s">
        <v>493</v>
      </c>
      <c r="H64" s="24">
        <f>5.5+6.9+68.8</f>
        <v>81.2</v>
      </c>
    </row>
    <row r="65" spans="1:8" ht="64.5" customHeight="1" x14ac:dyDescent="0.25">
      <c r="A65" s="149"/>
      <c r="B65" s="65" t="s">
        <v>100</v>
      </c>
      <c r="C65" s="29" t="s">
        <v>20</v>
      </c>
      <c r="D65" s="1">
        <v>1232.8</v>
      </c>
      <c r="E65" s="1">
        <v>425.1</v>
      </c>
      <c r="F65" s="1">
        <f t="shared" si="1"/>
        <v>34.482478909798836</v>
      </c>
      <c r="G65" s="28" t="s">
        <v>270</v>
      </c>
    </row>
    <row r="66" spans="1:8" ht="49.5" customHeight="1" x14ac:dyDescent="0.25">
      <c r="A66" s="149"/>
      <c r="B66" s="65" t="s">
        <v>282</v>
      </c>
      <c r="C66" s="29" t="s">
        <v>20</v>
      </c>
      <c r="D66" s="1">
        <v>22.9</v>
      </c>
      <c r="E66" s="1">
        <v>0</v>
      </c>
      <c r="F66" s="1">
        <f t="shared" si="1"/>
        <v>0</v>
      </c>
      <c r="G66" s="28"/>
    </row>
    <row r="67" spans="1:8" ht="36" customHeight="1" x14ac:dyDescent="0.25">
      <c r="A67" s="149"/>
      <c r="B67" s="65" t="s">
        <v>102</v>
      </c>
      <c r="C67" s="29" t="s">
        <v>20</v>
      </c>
      <c r="D67" s="1">
        <v>390.6</v>
      </c>
      <c r="E67" s="1">
        <v>146.4</v>
      </c>
      <c r="F67" s="1">
        <f t="shared" si="1"/>
        <v>37.48079877112135</v>
      </c>
      <c r="G67" s="28" t="s">
        <v>271</v>
      </c>
    </row>
    <row r="68" spans="1:8" ht="49.5" customHeight="1" x14ac:dyDescent="0.25">
      <c r="A68" s="149" t="s">
        <v>37</v>
      </c>
      <c r="B68" s="65" t="s">
        <v>284</v>
      </c>
      <c r="C68" s="29" t="s">
        <v>20</v>
      </c>
      <c r="D68" s="1">
        <v>7152.6</v>
      </c>
      <c r="E68" s="1">
        <v>1471.1</v>
      </c>
      <c r="F68" s="1">
        <f t="shared" si="1"/>
        <v>20.567346139865222</v>
      </c>
      <c r="G68" s="28" t="s">
        <v>419</v>
      </c>
    </row>
    <row r="69" spans="1:8" ht="36.75" customHeight="1" x14ac:dyDescent="0.25">
      <c r="A69" s="149"/>
      <c r="B69" s="65" t="s">
        <v>285</v>
      </c>
      <c r="C69" s="29" t="s">
        <v>20</v>
      </c>
      <c r="D69" s="1">
        <v>53.5</v>
      </c>
      <c r="E69" s="1">
        <v>36.5</v>
      </c>
      <c r="F69" s="1">
        <f t="shared" si="1"/>
        <v>68.224299065420553</v>
      </c>
      <c r="G69" s="85" t="s">
        <v>420</v>
      </c>
    </row>
    <row r="70" spans="1:8" ht="49.5" customHeight="1" x14ac:dyDescent="0.25">
      <c r="A70" s="149"/>
      <c r="B70" s="65" t="s">
        <v>287</v>
      </c>
      <c r="C70" s="29" t="s">
        <v>20</v>
      </c>
      <c r="D70" s="1">
        <v>97.5</v>
      </c>
      <c r="E70" s="1">
        <v>37.200000000000003</v>
      </c>
      <c r="F70" s="1">
        <f t="shared" si="1"/>
        <v>38.153846153846153</v>
      </c>
      <c r="G70" s="28" t="s">
        <v>189</v>
      </c>
    </row>
    <row r="71" spans="1:8" ht="63.75" customHeight="1" x14ac:dyDescent="0.25">
      <c r="A71" s="149"/>
      <c r="B71" s="65" t="s">
        <v>421</v>
      </c>
      <c r="C71" s="29" t="s">
        <v>20</v>
      </c>
      <c r="D71" s="1">
        <v>560</v>
      </c>
      <c r="E71" s="1">
        <v>253.6</v>
      </c>
      <c r="F71" s="1">
        <f t="shared" si="1"/>
        <v>45.285714285714285</v>
      </c>
      <c r="G71" s="28" t="s">
        <v>190</v>
      </c>
    </row>
    <row r="72" spans="1:8" ht="48.75" customHeight="1" x14ac:dyDescent="0.25">
      <c r="A72" s="149"/>
      <c r="B72" s="65" t="s">
        <v>422</v>
      </c>
      <c r="C72" s="29" t="s">
        <v>20</v>
      </c>
      <c r="D72" s="1">
        <v>14.3</v>
      </c>
      <c r="E72" s="1">
        <v>0</v>
      </c>
      <c r="F72" s="1">
        <f t="shared" si="1"/>
        <v>0</v>
      </c>
      <c r="G72" s="28"/>
    </row>
    <row r="73" spans="1:8" ht="48.75" customHeight="1" x14ac:dyDescent="0.25">
      <c r="A73" s="149"/>
      <c r="B73" s="65" t="s">
        <v>304</v>
      </c>
      <c r="C73" s="29" t="s">
        <v>20</v>
      </c>
      <c r="D73" s="1">
        <v>113.6</v>
      </c>
      <c r="E73" s="1">
        <v>113.6</v>
      </c>
      <c r="F73" s="1">
        <f t="shared" si="1"/>
        <v>100</v>
      </c>
      <c r="G73" s="28" t="s">
        <v>433</v>
      </c>
    </row>
    <row r="74" spans="1:8" ht="33.75" customHeight="1" x14ac:dyDescent="0.25">
      <c r="A74" s="149"/>
      <c r="B74" s="65" t="s">
        <v>305</v>
      </c>
      <c r="C74" s="29" t="s">
        <v>20</v>
      </c>
      <c r="D74" s="1">
        <v>30.1</v>
      </c>
      <c r="E74" s="1">
        <v>14.8</v>
      </c>
      <c r="F74" s="1">
        <f t="shared" si="1"/>
        <v>49.169435215946841</v>
      </c>
      <c r="G74" s="28" t="s">
        <v>306</v>
      </c>
    </row>
    <row r="75" spans="1:8" ht="57" customHeight="1" x14ac:dyDescent="0.25">
      <c r="A75" s="149"/>
      <c r="B75" s="65" t="s">
        <v>300</v>
      </c>
      <c r="C75" s="29" t="s">
        <v>20</v>
      </c>
      <c r="D75" s="1">
        <v>24</v>
      </c>
      <c r="E75" s="1">
        <v>6</v>
      </c>
      <c r="F75" s="1">
        <f t="shared" si="1"/>
        <v>25</v>
      </c>
      <c r="G75" s="28" t="s">
        <v>307</v>
      </c>
    </row>
    <row r="76" spans="1:8" s="10" customFormat="1" ht="34.5" customHeight="1" x14ac:dyDescent="0.25">
      <c r="A76" s="160" t="s">
        <v>92</v>
      </c>
      <c r="B76" s="160"/>
      <c r="C76" s="8" t="s">
        <v>121</v>
      </c>
      <c r="D76" s="9">
        <f>SUM(D6:D75)</f>
        <v>241910.82917000001</v>
      </c>
      <c r="E76" s="9">
        <f>SUM(E6:E75)</f>
        <v>53944.669300000016</v>
      </c>
      <c r="F76" s="9">
        <f>E76/D76*100</f>
        <v>22.299402422407073</v>
      </c>
      <c r="G76" s="155"/>
      <c r="H76" s="26"/>
    </row>
    <row r="77" spans="1:8" s="10" customFormat="1" ht="27.75" customHeight="1" x14ac:dyDescent="0.25">
      <c r="A77" s="160"/>
      <c r="B77" s="160"/>
      <c r="C77" s="8" t="s">
        <v>20</v>
      </c>
      <c r="D77" s="11">
        <f>D6+D7+D8+D9+D10+D11+D12+D13+D14+D15+D16+D17+D18+D19+D20+D21+D22+D23+D24+D25+D26+D27+D28+D29+D30+D31+D32+D33+D34+D35+D36+D37+D38+D39+D40+D41+D42+D43+D44+D45+D46+D47+D48+D49+D50+D51+D52+D53+D54+D55+D56+D57+D58+D59+D60+D61+D62+D63+D64+D65+D66+D67+D68+D69+D70+D71+D72+D73+D75+D74</f>
        <v>241910.82917000001</v>
      </c>
      <c r="E77" s="11">
        <f>E6+E7+E8+E9+E10+E11+E12+E13+E14+E15+E16+E17+E18+E19+E20+E21+E22+E23+E24+E25+E26+E27+E28+E29+E30+E31+E32+E33+E34+E35+E36+E37+E38+E39+E40+E41+E42+E43+E44+E45+E46+E47+E48+E49+E50+E51+E52+E53+E54+E55+E56+E57+E58+E59+E60+E61+E62+E63+E64+E65+E66+E67+E68+E69+E70+E71+E72+E73+E75+E74</f>
        <v>53944.669300000016</v>
      </c>
      <c r="F77" s="9">
        <f>E77/D77*100</f>
        <v>22.299402422407073</v>
      </c>
      <c r="G77" s="156"/>
      <c r="H77" s="26"/>
    </row>
    <row r="78" spans="1:8" s="10" customFormat="1" ht="22.5" customHeight="1" x14ac:dyDescent="0.25">
      <c r="A78" s="157" t="s">
        <v>211</v>
      </c>
      <c r="B78" s="158"/>
      <c r="C78" s="158"/>
      <c r="D78" s="158"/>
      <c r="E78" s="158"/>
      <c r="F78" s="158"/>
      <c r="G78" s="159"/>
      <c r="H78" s="26"/>
    </row>
    <row r="79" spans="1:8" ht="52.5" customHeight="1" x14ac:dyDescent="0.25">
      <c r="A79" s="65" t="s">
        <v>26</v>
      </c>
      <c r="B79" s="65" t="s">
        <v>42</v>
      </c>
      <c r="C79" s="29" t="s">
        <v>20</v>
      </c>
      <c r="D79" s="1">
        <v>96</v>
      </c>
      <c r="E79" s="1">
        <v>0</v>
      </c>
      <c r="F79" s="1">
        <f t="shared" ref="F79:F86" si="3">E79/D79*100</f>
        <v>0</v>
      </c>
      <c r="G79" s="85"/>
    </row>
    <row r="80" spans="1:8" ht="54" customHeight="1" x14ac:dyDescent="0.25">
      <c r="A80" s="65" t="s">
        <v>32</v>
      </c>
      <c r="B80" s="65" t="s">
        <v>397</v>
      </c>
      <c r="C80" s="29" t="s">
        <v>20</v>
      </c>
      <c r="D80" s="1">
        <v>344.4</v>
      </c>
      <c r="E80" s="1">
        <v>54.4</v>
      </c>
      <c r="F80" s="1">
        <f t="shared" si="3"/>
        <v>15.795586527293844</v>
      </c>
      <c r="G80" s="28" t="s">
        <v>185</v>
      </c>
    </row>
    <row r="81" spans="1:8" ht="51" customHeight="1" x14ac:dyDescent="0.25">
      <c r="A81" s="65" t="s">
        <v>29</v>
      </c>
      <c r="B81" s="65" t="s">
        <v>363</v>
      </c>
      <c r="C81" s="29" t="s">
        <v>20</v>
      </c>
      <c r="D81" s="1">
        <v>124.2</v>
      </c>
      <c r="E81" s="1">
        <v>20.7</v>
      </c>
      <c r="F81" s="1">
        <f t="shared" si="3"/>
        <v>16.666666666666664</v>
      </c>
      <c r="G81" s="28" t="s">
        <v>172</v>
      </c>
    </row>
    <row r="82" spans="1:8" ht="53.25" customHeight="1" x14ac:dyDescent="0.25">
      <c r="A82" s="65" t="s">
        <v>30</v>
      </c>
      <c r="B82" s="65" t="s">
        <v>329</v>
      </c>
      <c r="C82" s="29" t="s">
        <v>20</v>
      </c>
      <c r="D82" s="1">
        <v>300</v>
      </c>
      <c r="E82" s="1">
        <v>50</v>
      </c>
      <c r="F82" s="1">
        <f t="shared" si="3"/>
        <v>16.666666666666664</v>
      </c>
      <c r="G82" s="28" t="s">
        <v>328</v>
      </c>
    </row>
    <row r="83" spans="1:8" ht="51" customHeight="1" x14ac:dyDescent="0.25">
      <c r="A83" s="65" t="s">
        <v>31</v>
      </c>
      <c r="B83" s="65" t="s">
        <v>147</v>
      </c>
      <c r="C83" s="29" t="s">
        <v>20</v>
      </c>
      <c r="D83" s="1">
        <v>180</v>
      </c>
      <c r="E83" s="1">
        <v>30</v>
      </c>
      <c r="F83" s="1">
        <f t="shared" si="3"/>
        <v>16.666666666666664</v>
      </c>
      <c r="G83" s="28" t="s">
        <v>170</v>
      </c>
    </row>
    <row r="84" spans="1:8" ht="47.25" customHeight="1" x14ac:dyDescent="0.25">
      <c r="A84" s="65" t="s">
        <v>35</v>
      </c>
      <c r="B84" s="65" t="s">
        <v>440</v>
      </c>
      <c r="C84" s="29" t="s">
        <v>20</v>
      </c>
      <c r="D84" s="1">
        <v>1004</v>
      </c>
      <c r="E84" s="1">
        <v>162</v>
      </c>
      <c r="F84" s="1">
        <f t="shared" si="3"/>
        <v>16.135458167330675</v>
      </c>
      <c r="G84" s="28" t="s">
        <v>441</v>
      </c>
    </row>
    <row r="85" spans="1:8" ht="48.75" customHeight="1" x14ac:dyDescent="0.25">
      <c r="A85" s="65" t="s">
        <v>36</v>
      </c>
      <c r="B85" s="65" t="s">
        <v>269</v>
      </c>
      <c r="C85" s="29" t="s">
        <v>20</v>
      </c>
      <c r="D85" s="1">
        <v>936</v>
      </c>
      <c r="E85" s="1">
        <v>132</v>
      </c>
      <c r="F85" s="1">
        <f t="shared" si="3"/>
        <v>14.102564102564102</v>
      </c>
      <c r="G85" s="28" t="s">
        <v>492</v>
      </c>
    </row>
    <row r="86" spans="1:8" ht="51.75" customHeight="1" x14ac:dyDescent="0.25">
      <c r="A86" s="65" t="s">
        <v>37</v>
      </c>
      <c r="B86" s="65" t="s">
        <v>286</v>
      </c>
      <c r="C86" s="29" t="s">
        <v>20</v>
      </c>
      <c r="D86" s="1">
        <v>240</v>
      </c>
      <c r="E86" s="1">
        <v>40</v>
      </c>
      <c r="F86" s="1">
        <f t="shared" si="3"/>
        <v>16.666666666666664</v>
      </c>
      <c r="G86" s="28" t="s">
        <v>186</v>
      </c>
    </row>
    <row r="87" spans="1:8" ht="35.25" customHeight="1" x14ac:dyDescent="0.25">
      <c r="A87" s="160" t="s">
        <v>92</v>
      </c>
      <c r="B87" s="160"/>
      <c r="C87" s="8" t="s">
        <v>121</v>
      </c>
      <c r="D87" s="9">
        <f>SUM(D79:D86)</f>
        <v>3224.6</v>
      </c>
      <c r="E87" s="9">
        <f>SUM(E79:E86)</f>
        <v>489.1</v>
      </c>
      <c r="F87" s="9">
        <f>E87/D87*100</f>
        <v>15.167772747007383</v>
      </c>
      <c r="G87" s="150"/>
    </row>
    <row r="88" spans="1:8" ht="27.75" customHeight="1" x14ac:dyDescent="0.25">
      <c r="A88" s="160"/>
      <c r="B88" s="160"/>
      <c r="C88" s="8" t="s">
        <v>20</v>
      </c>
      <c r="D88" s="11">
        <f>D79+D80+D81+D82+D83+D84+D85+D86</f>
        <v>3224.6</v>
      </c>
      <c r="E88" s="11">
        <f>E79+E80+E81+E82+E83+E84+E85+E86</f>
        <v>489.1</v>
      </c>
      <c r="F88" s="9">
        <f>E88/D88*100</f>
        <v>15.167772747007383</v>
      </c>
      <c r="G88" s="151"/>
    </row>
    <row r="89" spans="1:8" s="10" customFormat="1" ht="22.5" customHeight="1" x14ac:dyDescent="0.25">
      <c r="A89" s="157" t="s">
        <v>125</v>
      </c>
      <c r="B89" s="158"/>
      <c r="C89" s="158"/>
      <c r="D89" s="158"/>
      <c r="E89" s="158"/>
      <c r="F89" s="158"/>
      <c r="G89" s="159"/>
      <c r="H89" s="26"/>
    </row>
    <row r="90" spans="1:8" ht="33.75" customHeight="1" x14ac:dyDescent="0.25">
      <c r="A90" s="65" t="s">
        <v>26</v>
      </c>
      <c r="B90" s="65" t="s">
        <v>43</v>
      </c>
      <c r="C90" s="29" t="s">
        <v>20</v>
      </c>
      <c r="D90" s="1">
        <v>135</v>
      </c>
      <c r="E90" s="1">
        <v>42.8</v>
      </c>
      <c r="F90" s="1">
        <f t="shared" si="1"/>
        <v>31.703703703703702</v>
      </c>
      <c r="G90" s="28" t="s">
        <v>219</v>
      </c>
    </row>
    <row r="91" spans="1:8" ht="35.25" customHeight="1" x14ac:dyDescent="0.25">
      <c r="A91" s="65" t="s">
        <v>27</v>
      </c>
      <c r="B91" s="65" t="s">
        <v>221</v>
      </c>
      <c r="C91" s="29" t="s">
        <v>20</v>
      </c>
      <c r="D91" s="1">
        <v>20</v>
      </c>
      <c r="E91" s="1">
        <v>0</v>
      </c>
      <c r="F91" s="1">
        <f t="shared" si="1"/>
        <v>0</v>
      </c>
      <c r="G91" s="28"/>
    </row>
    <row r="92" spans="1:8" ht="35.25" customHeight="1" x14ac:dyDescent="0.25">
      <c r="A92" s="65" t="s">
        <v>28</v>
      </c>
      <c r="B92" s="65" t="s">
        <v>70</v>
      </c>
      <c r="C92" s="29" t="s">
        <v>20</v>
      </c>
      <c r="D92" s="1">
        <v>30</v>
      </c>
      <c r="E92" s="1">
        <v>0</v>
      </c>
      <c r="F92" s="1">
        <f t="shared" si="1"/>
        <v>0</v>
      </c>
      <c r="G92" s="28"/>
    </row>
    <row r="93" spans="1:8" ht="34.5" customHeight="1" x14ac:dyDescent="0.25">
      <c r="A93" s="65" t="s">
        <v>32</v>
      </c>
      <c r="B93" s="65" t="s">
        <v>401</v>
      </c>
      <c r="C93" s="29" t="s">
        <v>20</v>
      </c>
      <c r="D93" s="1">
        <v>350</v>
      </c>
      <c r="E93" s="46">
        <v>48.4</v>
      </c>
      <c r="F93" s="1">
        <f t="shared" si="1"/>
        <v>13.828571428571429</v>
      </c>
      <c r="G93" s="85" t="s">
        <v>402</v>
      </c>
    </row>
    <row r="94" spans="1:8" ht="65.25" customHeight="1" x14ac:dyDescent="0.25">
      <c r="A94" s="125" t="s">
        <v>29</v>
      </c>
      <c r="B94" s="65" t="s">
        <v>364</v>
      </c>
      <c r="C94" s="29" t="s">
        <v>20</v>
      </c>
      <c r="D94" s="1">
        <v>17</v>
      </c>
      <c r="E94" s="1">
        <v>14</v>
      </c>
      <c r="F94" s="1">
        <f t="shared" si="1"/>
        <v>82.35294117647058</v>
      </c>
      <c r="G94" s="85" t="s">
        <v>236</v>
      </c>
    </row>
    <row r="95" spans="1:8" s="48" customFormat="1" ht="33" customHeight="1" x14ac:dyDescent="0.25">
      <c r="A95" s="126"/>
      <c r="B95" s="86" t="s">
        <v>366</v>
      </c>
      <c r="C95" s="45" t="s">
        <v>20</v>
      </c>
      <c r="D95" s="46">
        <v>6.6</v>
      </c>
      <c r="E95" s="46">
        <v>0</v>
      </c>
      <c r="F95" s="46">
        <f t="shared" si="1"/>
        <v>0</v>
      </c>
      <c r="G95" s="85"/>
      <c r="H95" s="87"/>
    </row>
    <row r="96" spans="1:8" s="48" customFormat="1" ht="65.25" customHeight="1" x14ac:dyDescent="0.25">
      <c r="A96" s="127"/>
      <c r="B96" s="86" t="s">
        <v>365</v>
      </c>
      <c r="C96" s="45" t="s">
        <v>20</v>
      </c>
      <c r="D96" s="46">
        <v>3</v>
      </c>
      <c r="E96" s="46">
        <v>0</v>
      </c>
      <c r="F96" s="46">
        <v>0</v>
      </c>
      <c r="G96" s="85"/>
      <c r="H96" s="87" t="s">
        <v>238</v>
      </c>
    </row>
    <row r="97" spans="1:8" ht="53.25" customHeight="1" x14ac:dyDescent="0.25">
      <c r="A97" s="149" t="s">
        <v>30</v>
      </c>
      <c r="B97" s="65" t="s">
        <v>337</v>
      </c>
      <c r="C97" s="29" t="s">
        <v>20</v>
      </c>
      <c r="D97" s="1">
        <v>5.6</v>
      </c>
      <c r="E97" s="1">
        <v>0</v>
      </c>
      <c r="F97" s="1">
        <f t="shared" si="1"/>
        <v>0</v>
      </c>
      <c r="G97" s="28"/>
    </row>
    <row r="98" spans="1:8" ht="53.25" customHeight="1" x14ac:dyDescent="0.25">
      <c r="A98" s="149"/>
      <c r="B98" s="65" t="s">
        <v>338</v>
      </c>
      <c r="C98" s="29" t="s">
        <v>20</v>
      </c>
      <c r="D98" s="1">
        <v>57.4</v>
      </c>
      <c r="E98" s="1">
        <v>22.5</v>
      </c>
      <c r="F98" s="1">
        <f t="shared" si="1"/>
        <v>39.198606271777003</v>
      </c>
      <c r="G98" s="85" t="s">
        <v>339</v>
      </c>
    </row>
    <row r="99" spans="1:8" ht="48.75" customHeight="1" x14ac:dyDescent="0.25">
      <c r="A99" s="149"/>
      <c r="B99" s="65" t="s">
        <v>340</v>
      </c>
      <c r="C99" s="29" t="s">
        <v>20</v>
      </c>
      <c r="D99" s="1">
        <v>4.5</v>
      </c>
      <c r="E99" s="1">
        <v>0</v>
      </c>
      <c r="F99" s="1">
        <f t="shared" si="1"/>
        <v>0</v>
      </c>
      <c r="G99" s="28"/>
    </row>
    <row r="100" spans="1:8" ht="50.25" customHeight="1" x14ac:dyDescent="0.25">
      <c r="A100" s="149"/>
      <c r="B100" s="65" t="s">
        <v>341</v>
      </c>
      <c r="C100" s="29" t="s">
        <v>20</v>
      </c>
      <c r="D100" s="1">
        <v>3</v>
      </c>
      <c r="E100" s="1">
        <v>0</v>
      </c>
      <c r="F100" s="1">
        <f t="shared" si="1"/>
        <v>0</v>
      </c>
      <c r="G100" s="28"/>
    </row>
    <row r="101" spans="1:8" ht="32.25" customHeight="1" x14ac:dyDescent="0.25">
      <c r="A101" s="149" t="s">
        <v>31</v>
      </c>
      <c r="B101" s="65" t="s">
        <v>150</v>
      </c>
      <c r="C101" s="29" t="s">
        <v>20</v>
      </c>
      <c r="D101" s="1">
        <v>5</v>
      </c>
      <c r="E101" s="1">
        <v>0</v>
      </c>
      <c r="F101" s="1">
        <f t="shared" si="1"/>
        <v>0</v>
      </c>
      <c r="G101" s="28"/>
    </row>
    <row r="102" spans="1:8" ht="34.5" customHeight="1" x14ac:dyDescent="0.25">
      <c r="A102" s="149"/>
      <c r="B102" s="65" t="s">
        <v>151</v>
      </c>
      <c r="C102" s="29" t="s">
        <v>20</v>
      </c>
      <c r="D102" s="1">
        <v>50</v>
      </c>
      <c r="E102" s="1">
        <v>0</v>
      </c>
      <c r="F102" s="1">
        <f t="shared" si="1"/>
        <v>0</v>
      </c>
      <c r="G102" s="28"/>
    </row>
    <row r="103" spans="1:8" ht="51.75" customHeight="1" x14ac:dyDescent="0.25">
      <c r="A103" s="149"/>
      <c r="B103" s="65" t="s">
        <v>171</v>
      </c>
      <c r="C103" s="29" t="s">
        <v>20</v>
      </c>
      <c r="D103" s="1">
        <v>50</v>
      </c>
      <c r="E103" s="1">
        <v>0</v>
      </c>
      <c r="F103" s="1">
        <f t="shared" si="1"/>
        <v>0</v>
      </c>
      <c r="G103" s="28"/>
    </row>
    <row r="104" spans="1:8" ht="37.5" customHeight="1" x14ac:dyDescent="0.25">
      <c r="A104" s="149" t="s">
        <v>33</v>
      </c>
      <c r="B104" s="65" t="s">
        <v>84</v>
      </c>
      <c r="C104" s="29" t="s">
        <v>20</v>
      </c>
      <c r="D104" s="1">
        <v>64</v>
      </c>
      <c r="E104" s="1">
        <v>0</v>
      </c>
      <c r="F104" s="1">
        <f t="shared" si="1"/>
        <v>0</v>
      </c>
      <c r="G104" s="28"/>
    </row>
    <row r="105" spans="1:8" ht="32.25" customHeight="1" x14ac:dyDescent="0.25">
      <c r="A105" s="149"/>
      <c r="B105" s="65" t="s">
        <v>124</v>
      </c>
      <c r="C105" s="29" t="s">
        <v>20</v>
      </c>
      <c r="D105" s="1">
        <v>5</v>
      </c>
      <c r="E105" s="1">
        <v>0</v>
      </c>
      <c r="F105" s="1">
        <f t="shared" ref="F105" si="4">E105/D105*100</f>
        <v>0</v>
      </c>
      <c r="G105" s="28"/>
    </row>
    <row r="106" spans="1:8" ht="48" customHeight="1" x14ac:dyDescent="0.25">
      <c r="A106" s="149" t="s">
        <v>34</v>
      </c>
      <c r="B106" s="65" t="s">
        <v>468</v>
      </c>
      <c r="C106" s="29" t="s">
        <v>20</v>
      </c>
      <c r="D106" s="1">
        <v>279.5</v>
      </c>
      <c r="E106" s="1">
        <v>19.77</v>
      </c>
      <c r="F106" s="1">
        <f t="shared" si="1"/>
        <v>7.0733452593917709</v>
      </c>
      <c r="G106" s="28" t="s">
        <v>249</v>
      </c>
    </row>
    <row r="107" spans="1:8" ht="33.75" customHeight="1" x14ac:dyDescent="0.25">
      <c r="A107" s="149"/>
      <c r="B107" s="65" t="s">
        <v>469</v>
      </c>
      <c r="C107" s="29" t="s">
        <v>20</v>
      </c>
      <c r="D107" s="1">
        <v>15</v>
      </c>
      <c r="E107" s="1">
        <v>0</v>
      </c>
      <c r="F107" s="1">
        <f t="shared" si="1"/>
        <v>0</v>
      </c>
      <c r="G107" s="28"/>
    </row>
    <row r="108" spans="1:8" ht="31.5" customHeight="1" x14ac:dyDescent="0.25">
      <c r="A108" s="149" t="s">
        <v>35</v>
      </c>
      <c r="B108" s="65" t="s">
        <v>445</v>
      </c>
      <c r="C108" s="29" t="s">
        <v>20</v>
      </c>
      <c r="D108" s="1">
        <v>50</v>
      </c>
      <c r="E108" s="1">
        <v>0</v>
      </c>
      <c r="F108" s="1">
        <f t="shared" si="1"/>
        <v>0</v>
      </c>
      <c r="G108" s="28"/>
    </row>
    <row r="109" spans="1:8" s="48" customFormat="1" ht="33" customHeight="1" x14ac:dyDescent="0.25">
      <c r="A109" s="149"/>
      <c r="B109" s="86" t="s">
        <v>255</v>
      </c>
      <c r="C109" s="45" t="s">
        <v>20</v>
      </c>
      <c r="D109" s="46">
        <v>10</v>
      </c>
      <c r="E109" s="46">
        <v>0</v>
      </c>
      <c r="F109" s="46">
        <f t="shared" si="1"/>
        <v>0</v>
      </c>
      <c r="G109" s="85"/>
      <c r="H109" s="87"/>
    </row>
    <row r="110" spans="1:8" ht="31.5" customHeight="1" x14ac:dyDescent="0.25">
      <c r="A110" s="149"/>
      <c r="B110" s="65" t="s">
        <v>446</v>
      </c>
      <c r="C110" s="29" t="s">
        <v>20</v>
      </c>
      <c r="D110" s="1">
        <v>40</v>
      </c>
      <c r="E110" s="1">
        <v>0</v>
      </c>
      <c r="F110" s="1">
        <f t="shared" si="1"/>
        <v>0</v>
      </c>
      <c r="G110" s="28"/>
    </row>
    <row r="111" spans="1:8" ht="30.75" customHeight="1" x14ac:dyDescent="0.25">
      <c r="A111" s="125" t="s">
        <v>36</v>
      </c>
      <c r="B111" s="65" t="s">
        <v>101</v>
      </c>
      <c r="C111" s="29" t="s">
        <v>20</v>
      </c>
      <c r="D111" s="1">
        <v>3012.4</v>
      </c>
      <c r="E111" s="1">
        <v>452.1</v>
      </c>
      <c r="F111" s="1">
        <f t="shared" si="1"/>
        <v>15.007967069446289</v>
      </c>
      <c r="G111" s="28" t="s">
        <v>494</v>
      </c>
    </row>
    <row r="112" spans="1:8" ht="36.75" customHeight="1" x14ac:dyDescent="0.25">
      <c r="A112" s="126"/>
      <c r="B112" s="65" t="s">
        <v>103</v>
      </c>
      <c r="C112" s="29" t="s">
        <v>20</v>
      </c>
      <c r="D112" s="1">
        <v>12.2</v>
      </c>
      <c r="E112" s="1">
        <v>0</v>
      </c>
      <c r="F112" s="1">
        <f t="shared" si="1"/>
        <v>0</v>
      </c>
      <c r="G112" s="28"/>
    </row>
    <row r="113" spans="1:8" ht="36.75" customHeight="1" x14ac:dyDescent="0.25">
      <c r="A113" s="126"/>
      <c r="B113" s="65" t="s">
        <v>104</v>
      </c>
      <c r="C113" s="29" t="s">
        <v>20</v>
      </c>
      <c r="D113" s="1">
        <v>73.5</v>
      </c>
      <c r="E113" s="1">
        <v>9.1999999999999993</v>
      </c>
      <c r="F113" s="1">
        <f t="shared" si="1"/>
        <v>12.517006802721086</v>
      </c>
      <c r="G113" s="28" t="s">
        <v>495</v>
      </c>
    </row>
    <row r="114" spans="1:8" ht="47.25" customHeight="1" x14ac:dyDescent="0.25">
      <c r="A114" s="149" t="s">
        <v>37</v>
      </c>
      <c r="B114" s="65" t="s">
        <v>288</v>
      </c>
      <c r="C114" s="29" t="s">
        <v>20</v>
      </c>
      <c r="D114" s="1">
        <v>60</v>
      </c>
      <c r="E114" s="1">
        <v>0</v>
      </c>
      <c r="F114" s="1">
        <f t="shared" si="1"/>
        <v>0</v>
      </c>
      <c r="G114" s="28"/>
    </row>
    <row r="115" spans="1:8" ht="49.5" customHeight="1" x14ac:dyDescent="0.25">
      <c r="A115" s="149"/>
      <c r="B115" s="65" t="s">
        <v>289</v>
      </c>
      <c r="C115" s="29" t="s">
        <v>20</v>
      </c>
      <c r="D115" s="1">
        <v>48.6</v>
      </c>
      <c r="E115" s="1">
        <v>2</v>
      </c>
      <c r="F115" s="1">
        <f t="shared" si="1"/>
        <v>4.1152263374485596</v>
      </c>
      <c r="G115" s="28" t="s">
        <v>434</v>
      </c>
    </row>
    <row r="116" spans="1:8" ht="51" customHeight="1" x14ac:dyDescent="0.25">
      <c r="A116" s="149"/>
      <c r="B116" s="65" t="s">
        <v>290</v>
      </c>
      <c r="C116" s="29" t="s">
        <v>20</v>
      </c>
      <c r="D116" s="1">
        <v>3.2</v>
      </c>
      <c r="E116" s="1">
        <v>0</v>
      </c>
      <c r="F116" s="1">
        <f t="shared" si="1"/>
        <v>0</v>
      </c>
      <c r="G116" s="28"/>
    </row>
    <row r="117" spans="1:8" ht="33.75" customHeight="1" x14ac:dyDescent="0.25">
      <c r="A117" s="160" t="s">
        <v>92</v>
      </c>
      <c r="B117" s="160"/>
      <c r="C117" s="8" t="s">
        <v>121</v>
      </c>
      <c r="D117" s="9">
        <f>SUM(D90:D116)</f>
        <v>4410.5</v>
      </c>
      <c r="E117" s="9">
        <f>SUM(E90:E116)</f>
        <v>610.7700000000001</v>
      </c>
      <c r="F117" s="9">
        <f>E117/D117*100</f>
        <v>13.84808978573858</v>
      </c>
      <c r="G117" s="153"/>
    </row>
    <row r="118" spans="1:8" ht="26.25" customHeight="1" x14ac:dyDescent="0.25">
      <c r="A118" s="160"/>
      <c r="B118" s="160"/>
      <c r="C118" s="8" t="s">
        <v>20</v>
      </c>
      <c r="D118" s="11">
        <f>D90+D91+D92+D93+D94+D95+D96+D97+D98+D99+D100+D101+D102+D103+D104+D105+D106+D107+D108+D110+D111+D112+D113+D114+D115+D116+D109</f>
        <v>4410.5</v>
      </c>
      <c r="E118" s="11">
        <f>E90+E91+E92+E93+E94+E95+E96+E97+E98+E99+E100+E101+E102+E103+E104+E105+E106+E107+E108+E110+E111+E112+E113+E114+E115+E116+E109</f>
        <v>610.7700000000001</v>
      </c>
      <c r="F118" s="9">
        <f>E118/D118*100</f>
        <v>13.84808978573858</v>
      </c>
      <c r="G118" s="151"/>
    </row>
    <row r="119" spans="1:8" s="10" customFormat="1" ht="24" customHeight="1" x14ac:dyDescent="0.25">
      <c r="A119" s="146" t="s">
        <v>38</v>
      </c>
      <c r="B119" s="147"/>
      <c r="C119" s="147"/>
      <c r="D119" s="147"/>
      <c r="E119" s="147"/>
      <c r="F119" s="147"/>
      <c r="G119" s="148"/>
      <c r="H119" s="26"/>
    </row>
    <row r="120" spans="1:8" s="48" customFormat="1" ht="36" customHeight="1" x14ac:dyDescent="0.25">
      <c r="A120" s="86" t="s">
        <v>32</v>
      </c>
      <c r="B120" s="86" t="s">
        <v>406</v>
      </c>
      <c r="C120" s="45" t="s">
        <v>20</v>
      </c>
      <c r="D120" s="46">
        <v>200</v>
      </c>
      <c r="E120" s="46">
        <v>58.9</v>
      </c>
      <c r="F120" s="46">
        <f t="shared" si="1"/>
        <v>29.45</v>
      </c>
      <c r="G120" s="85" t="s">
        <v>511</v>
      </c>
      <c r="H120" s="87"/>
    </row>
    <row r="121" spans="1:8" ht="36" customHeight="1" x14ac:dyDescent="0.25">
      <c r="A121" s="65" t="s">
        <v>29</v>
      </c>
      <c r="B121" s="65" t="s">
        <v>370</v>
      </c>
      <c r="C121" s="29" t="s">
        <v>20</v>
      </c>
      <c r="D121" s="1">
        <v>50</v>
      </c>
      <c r="E121" s="1">
        <v>0</v>
      </c>
      <c r="F121" s="1">
        <f t="shared" si="1"/>
        <v>0</v>
      </c>
      <c r="G121" s="28"/>
    </row>
    <row r="122" spans="1:8" ht="50.25" customHeight="1" x14ac:dyDescent="0.25">
      <c r="A122" s="65" t="s">
        <v>30</v>
      </c>
      <c r="B122" s="65" t="s">
        <v>330</v>
      </c>
      <c r="C122" s="29" t="s">
        <v>20</v>
      </c>
      <c r="D122" s="1">
        <v>450.9</v>
      </c>
      <c r="E122" s="1">
        <v>105.6</v>
      </c>
      <c r="F122" s="1">
        <f t="shared" si="1"/>
        <v>23.419827012641385</v>
      </c>
      <c r="G122" s="85" t="s">
        <v>331</v>
      </c>
    </row>
    <row r="123" spans="1:8" s="48" customFormat="1" ht="46.5" customHeight="1" x14ac:dyDescent="0.25">
      <c r="A123" s="86" t="s">
        <v>31</v>
      </c>
      <c r="B123" s="86" t="s">
        <v>244</v>
      </c>
      <c r="C123" s="45" t="s">
        <v>20</v>
      </c>
      <c r="D123" s="46">
        <v>400</v>
      </c>
      <c r="E123" s="46">
        <v>0</v>
      </c>
      <c r="F123" s="46">
        <f t="shared" si="1"/>
        <v>0</v>
      </c>
      <c r="G123" s="89"/>
      <c r="H123" s="87"/>
    </row>
    <row r="124" spans="1:8" ht="49.5" customHeight="1" x14ac:dyDescent="0.25">
      <c r="A124" s="65" t="s">
        <v>34</v>
      </c>
      <c r="B124" s="65" t="s">
        <v>471</v>
      </c>
      <c r="C124" s="29" t="s">
        <v>20</v>
      </c>
      <c r="D124" s="1">
        <v>50</v>
      </c>
      <c r="E124" s="1">
        <v>9.3000000000000007</v>
      </c>
      <c r="F124" s="1">
        <v>0</v>
      </c>
      <c r="G124" s="28" t="s">
        <v>251</v>
      </c>
    </row>
    <row r="125" spans="1:8" ht="36.75" customHeight="1" x14ac:dyDescent="0.25">
      <c r="A125" s="65" t="s">
        <v>35</v>
      </c>
      <c r="B125" s="65" t="s">
        <v>265</v>
      </c>
      <c r="C125" s="29" t="s">
        <v>20</v>
      </c>
      <c r="D125" s="1">
        <v>1000</v>
      </c>
      <c r="E125" s="1">
        <v>0</v>
      </c>
      <c r="F125" s="1">
        <f t="shared" si="1"/>
        <v>0</v>
      </c>
      <c r="G125" s="28"/>
    </row>
    <row r="126" spans="1:8" ht="135" customHeight="1" x14ac:dyDescent="0.25">
      <c r="A126" s="125" t="s">
        <v>36</v>
      </c>
      <c r="B126" s="65" t="s">
        <v>95</v>
      </c>
      <c r="C126" s="29" t="s">
        <v>20</v>
      </c>
      <c r="D126" s="1">
        <v>1016</v>
      </c>
      <c r="E126" s="1">
        <v>177.7</v>
      </c>
      <c r="F126" s="1">
        <f t="shared" si="1"/>
        <v>17.490157480314959</v>
      </c>
      <c r="G126" s="28" t="s">
        <v>266</v>
      </c>
    </row>
    <row r="127" spans="1:8" ht="33" customHeight="1" x14ac:dyDescent="0.25">
      <c r="A127" s="126"/>
      <c r="B127" s="65" t="s">
        <v>273</v>
      </c>
      <c r="C127" s="29" t="s">
        <v>20</v>
      </c>
      <c r="D127" s="46">
        <v>2412.1999999999998</v>
      </c>
      <c r="E127" s="1">
        <v>0</v>
      </c>
      <c r="F127" s="1">
        <f t="shared" si="1"/>
        <v>0</v>
      </c>
      <c r="G127" s="28"/>
    </row>
    <row r="128" spans="1:8" ht="70.5" customHeight="1" x14ac:dyDescent="0.25">
      <c r="A128" s="126"/>
      <c r="B128" s="65" t="s">
        <v>274</v>
      </c>
      <c r="C128" s="29" t="s">
        <v>20</v>
      </c>
      <c r="D128" s="46">
        <v>510.4</v>
      </c>
      <c r="E128" s="1">
        <v>12.6</v>
      </c>
      <c r="F128" s="1">
        <f t="shared" si="1"/>
        <v>2.4686520376175549</v>
      </c>
      <c r="G128" s="32" t="s">
        <v>283</v>
      </c>
    </row>
    <row r="129" spans="1:8" s="48" customFormat="1" ht="49.5" customHeight="1" x14ac:dyDescent="0.25">
      <c r="A129" s="127"/>
      <c r="B129" s="86" t="s">
        <v>188</v>
      </c>
      <c r="C129" s="45" t="s">
        <v>20</v>
      </c>
      <c r="D129" s="46">
        <v>375</v>
      </c>
      <c r="E129" s="46">
        <v>0</v>
      </c>
      <c r="F129" s="46">
        <f t="shared" ref="F129" si="5">E129/D129*100</f>
        <v>0</v>
      </c>
      <c r="G129" s="90"/>
      <c r="H129" s="87"/>
    </row>
    <row r="130" spans="1:8" ht="32.25" customHeight="1" x14ac:dyDescent="0.25">
      <c r="A130" s="160" t="s">
        <v>92</v>
      </c>
      <c r="B130" s="160"/>
      <c r="C130" s="8" t="s">
        <v>121</v>
      </c>
      <c r="D130" s="9">
        <f>SUM(D120:D129)</f>
        <v>6464.5</v>
      </c>
      <c r="E130" s="9">
        <f>SUM(E120:E129)</f>
        <v>364.1</v>
      </c>
      <c r="F130" s="9">
        <f>E130/D130*100</f>
        <v>5.6322994817851342</v>
      </c>
      <c r="G130" s="153"/>
    </row>
    <row r="131" spans="1:8" ht="20.25" customHeight="1" x14ac:dyDescent="0.25">
      <c r="A131" s="160"/>
      <c r="B131" s="160"/>
      <c r="C131" s="8" t="s">
        <v>20</v>
      </c>
      <c r="D131" s="11">
        <f>D120+D121+D122+D123+D124+D125+D126+D127+D129+D128</f>
        <v>6464.5</v>
      </c>
      <c r="E131" s="11">
        <f>E120+E121+E122+E123+E124+E125+E126+E127+E129+E128</f>
        <v>364.1</v>
      </c>
      <c r="F131" s="9">
        <f>E131/D131*100</f>
        <v>5.6322994817851342</v>
      </c>
      <c r="G131" s="151"/>
    </row>
    <row r="132" spans="1:8" ht="24" customHeight="1" x14ac:dyDescent="0.25">
      <c r="A132" s="146" t="s">
        <v>212</v>
      </c>
      <c r="B132" s="147"/>
      <c r="C132" s="147"/>
      <c r="D132" s="147"/>
      <c r="E132" s="147"/>
      <c r="F132" s="147"/>
      <c r="G132" s="148"/>
    </row>
    <row r="133" spans="1:8" ht="34.5" customHeight="1" x14ac:dyDescent="0.25">
      <c r="A133" s="91" t="s">
        <v>26</v>
      </c>
      <c r="B133" s="65" t="s">
        <v>49</v>
      </c>
      <c r="C133" s="29" t="s">
        <v>20</v>
      </c>
      <c r="D133" s="1">
        <v>3119.9</v>
      </c>
      <c r="E133" s="1">
        <v>1079.4000000000001</v>
      </c>
      <c r="F133" s="1">
        <f t="shared" si="1"/>
        <v>34.597262732779896</v>
      </c>
      <c r="G133" s="28" t="s">
        <v>316</v>
      </c>
    </row>
    <row r="134" spans="1:8" ht="50.25" customHeight="1" x14ac:dyDescent="0.25">
      <c r="A134" s="65" t="s">
        <v>27</v>
      </c>
      <c r="B134" s="65" t="s">
        <v>460</v>
      </c>
      <c r="C134" s="29" t="s">
        <v>20</v>
      </c>
      <c r="D134" s="1">
        <v>4280.3</v>
      </c>
      <c r="E134" s="1">
        <v>5.9</v>
      </c>
      <c r="F134" s="1">
        <f>E134/D134*100</f>
        <v>0.13784080555101277</v>
      </c>
      <c r="G134" s="28" t="s">
        <v>222</v>
      </c>
    </row>
    <row r="135" spans="1:8" ht="49.5" customHeight="1" x14ac:dyDescent="0.25">
      <c r="A135" s="91" t="s">
        <v>28</v>
      </c>
      <c r="B135" s="65" t="s">
        <v>161</v>
      </c>
      <c r="C135" s="29" t="s">
        <v>20</v>
      </c>
      <c r="D135" s="1">
        <f>3814.7+452.5</f>
        <v>4267.2</v>
      </c>
      <c r="E135" s="1">
        <v>394.5</v>
      </c>
      <c r="F135" s="1">
        <f t="shared" ref="F135" si="6">E135/D135*100</f>
        <v>9.2449381327334095</v>
      </c>
      <c r="G135" s="85" t="s">
        <v>485</v>
      </c>
    </row>
    <row r="136" spans="1:8" s="48" customFormat="1" ht="51.75" customHeight="1" x14ac:dyDescent="0.25">
      <c r="A136" s="149" t="s">
        <v>32</v>
      </c>
      <c r="B136" s="86" t="s">
        <v>403</v>
      </c>
      <c r="C136" s="45" t="s">
        <v>20</v>
      </c>
      <c r="D136" s="46">
        <v>5660.3</v>
      </c>
      <c r="E136" s="46">
        <v>198.1</v>
      </c>
      <c r="F136" s="46">
        <f t="shared" si="1"/>
        <v>3.499814497464798</v>
      </c>
      <c r="G136" s="85" t="s">
        <v>510</v>
      </c>
      <c r="H136" s="87"/>
    </row>
    <row r="137" spans="1:8" ht="50.25" customHeight="1" x14ac:dyDescent="0.25">
      <c r="A137" s="149"/>
      <c r="B137" s="65" t="s">
        <v>404</v>
      </c>
      <c r="C137" s="29" t="s">
        <v>20</v>
      </c>
      <c r="D137" s="1">
        <v>620</v>
      </c>
      <c r="E137" s="1">
        <v>0</v>
      </c>
      <c r="F137" s="1">
        <f t="shared" si="1"/>
        <v>0</v>
      </c>
      <c r="G137" s="28"/>
    </row>
    <row r="138" spans="1:8" s="48" customFormat="1" ht="65.25" customHeight="1" x14ac:dyDescent="0.25">
      <c r="A138" s="92" t="s">
        <v>29</v>
      </c>
      <c r="B138" s="86" t="s">
        <v>367</v>
      </c>
      <c r="C138" s="93" t="s">
        <v>20</v>
      </c>
      <c r="D138" s="93">
        <v>3339.4</v>
      </c>
      <c r="E138" s="93">
        <v>242.6</v>
      </c>
      <c r="F138" s="46">
        <f>E138/D138*100</f>
        <v>7.2647781038509915</v>
      </c>
      <c r="G138" s="94" t="s">
        <v>368</v>
      </c>
      <c r="H138" s="87"/>
    </row>
    <row r="139" spans="1:8" ht="51" customHeight="1" x14ac:dyDescent="0.25">
      <c r="A139" s="125" t="s">
        <v>30</v>
      </c>
      <c r="B139" s="95" t="s">
        <v>321</v>
      </c>
      <c r="C139" s="29" t="s">
        <v>20</v>
      </c>
      <c r="D139" s="1">
        <v>1281.2</v>
      </c>
      <c r="E139" s="1">
        <v>0</v>
      </c>
      <c r="F139" s="1">
        <f t="shared" si="1"/>
        <v>0</v>
      </c>
      <c r="G139" s="28"/>
    </row>
    <row r="140" spans="1:8" ht="47.25" customHeight="1" x14ac:dyDescent="0.25">
      <c r="A140" s="127"/>
      <c r="B140" s="95" t="s">
        <v>342</v>
      </c>
      <c r="C140" s="35" t="s">
        <v>20</v>
      </c>
      <c r="D140" s="36">
        <v>3201.2</v>
      </c>
      <c r="E140" s="36">
        <v>687.4</v>
      </c>
      <c r="F140" s="36">
        <f t="shared" si="1"/>
        <v>21.473197550918403</v>
      </c>
      <c r="G140" s="96" t="s">
        <v>343</v>
      </c>
    </row>
    <row r="141" spans="1:8" ht="69.75" customHeight="1" x14ac:dyDescent="0.25">
      <c r="A141" s="125" t="s">
        <v>31</v>
      </c>
      <c r="B141" s="65" t="s">
        <v>145</v>
      </c>
      <c r="C141" s="29" t="s">
        <v>20</v>
      </c>
      <c r="D141" s="1">
        <v>4237.5</v>
      </c>
      <c r="E141" s="1">
        <v>106.2</v>
      </c>
      <c r="F141" s="1">
        <f t="shared" si="1"/>
        <v>2.5061946902654868</v>
      </c>
      <c r="G141" s="54" t="s">
        <v>392</v>
      </c>
    </row>
    <row r="142" spans="1:8" ht="51" customHeight="1" x14ac:dyDescent="0.25">
      <c r="A142" s="127"/>
      <c r="B142" s="65" t="s">
        <v>152</v>
      </c>
      <c r="C142" s="29" t="s">
        <v>20</v>
      </c>
      <c r="D142" s="1">
        <v>1250</v>
      </c>
      <c r="E142" s="1">
        <v>345</v>
      </c>
      <c r="F142" s="1">
        <f t="shared" si="1"/>
        <v>27.6</v>
      </c>
      <c r="G142" s="54" t="s">
        <v>391</v>
      </c>
    </row>
    <row r="143" spans="1:8" s="48" customFormat="1" ht="36" customHeight="1" x14ac:dyDescent="0.25">
      <c r="A143" s="175" t="s">
        <v>33</v>
      </c>
      <c r="B143" s="86" t="s">
        <v>201</v>
      </c>
      <c r="C143" s="45" t="s">
        <v>20</v>
      </c>
      <c r="D143" s="46">
        <v>330</v>
      </c>
      <c r="E143" s="46">
        <v>0</v>
      </c>
      <c r="F143" s="46">
        <f t="shared" si="1"/>
        <v>0</v>
      </c>
      <c r="G143" s="85"/>
      <c r="H143" s="87"/>
    </row>
    <row r="144" spans="1:8" s="48" customFormat="1" ht="68.25" customHeight="1" x14ac:dyDescent="0.25">
      <c r="A144" s="175"/>
      <c r="B144" s="86" t="s">
        <v>202</v>
      </c>
      <c r="C144" s="45" t="s">
        <v>20</v>
      </c>
      <c r="D144" s="46">
        <v>7760.7</v>
      </c>
      <c r="E144" s="46">
        <v>624.20000000000005</v>
      </c>
      <c r="F144" s="46">
        <f t="shared" si="1"/>
        <v>8.0430888966201515</v>
      </c>
      <c r="G144" s="85" t="s">
        <v>383</v>
      </c>
      <c r="H144" s="87"/>
    </row>
    <row r="145" spans="1:8" s="48" customFormat="1" ht="48.75" customHeight="1" x14ac:dyDescent="0.25">
      <c r="A145" s="149" t="s">
        <v>34</v>
      </c>
      <c r="B145" s="86" t="s">
        <v>482</v>
      </c>
      <c r="C145" s="45" t="s">
        <v>20</v>
      </c>
      <c r="D145" s="46">
        <v>30</v>
      </c>
      <c r="E145" s="46">
        <v>0</v>
      </c>
      <c r="F145" s="46">
        <v>0</v>
      </c>
      <c r="G145" s="85"/>
      <c r="H145" s="87"/>
    </row>
    <row r="146" spans="1:8" s="48" customFormat="1" ht="48.75" customHeight="1" x14ac:dyDescent="0.25">
      <c r="A146" s="149"/>
      <c r="B146" s="86" t="s">
        <v>470</v>
      </c>
      <c r="C146" s="45" t="s">
        <v>20</v>
      </c>
      <c r="D146" s="46">
        <v>8627.120719999999</v>
      </c>
      <c r="E146" s="46">
        <v>651.76268000000005</v>
      </c>
      <c r="F146" s="46">
        <f t="shared" si="1"/>
        <v>7.5548111722725508</v>
      </c>
      <c r="G146" s="85" t="s">
        <v>250</v>
      </c>
      <c r="H146" s="87"/>
    </row>
    <row r="147" spans="1:8" s="101" customFormat="1" ht="409.5" customHeight="1" x14ac:dyDescent="0.25">
      <c r="A147" s="92" t="s">
        <v>35</v>
      </c>
      <c r="B147" s="97" t="s">
        <v>447</v>
      </c>
      <c r="C147" s="98" t="s">
        <v>20</v>
      </c>
      <c r="D147" s="98">
        <v>136930.4</v>
      </c>
      <c r="E147" s="98">
        <v>186.3</v>
      </c>
      <c r="F147" s="46">
        <f t="shared" ref="F147" si="7">E147/D147*100</f>
        <v>0.13605452112898231</v>
      </c>
      <c r="G147" s="99" t="s">
        <v>256</v>
      </c>
      <c r="H147" s="100"/>
    </row>
    <row r="148" spans="1:8" s="48" customFormat="1" ht="69" customHeight="1" x14ac:dyDescent="0.25">
      <c r="A148" s="125" t="s">
        <v>36</v>
      </c>
      <c r="B148" s="102" t="s">
        <v>106</v>
      </c>
      <c r="C148" s="103" t="s">
        <v>20</v>
      </c>
      <c r="D148" s="104">
        <v>26832.5</v>
      </c>
      <c r="E148" s="104">
        <v>71.099999999999994</v>
      </c>
      <c r="F148" s="104">
        <f t="shared" ref="F148" si="8">E148/D148*100</f>
        <v>0.26497717320413677</v>
      </c>
      <c r="G148" s="90" t="s">
        <v>272</v>
      </c>
      <c r="H148" s="87"/>
    </row>
    <row r="149" spans="1:8" s="48" customFormat="1" ht="66" customHeight="1" x14ac:dyDescent="0.25">
      <c r="A149" s="127"/>
      <c r="B149" s="86" t="s">
        <v>105</v>
      </c>
      <c r="C149" s="45" t="s">
        <v>20</v>
      </c>
      <c r="D149" s="1">
        <v>5234.2</v>
      </c>
      <c r="E149" s="1">
        <v>865.4</v>
      </c>
      <c r="F149" s="46">
        <f t="shared" si="1"/>
        <v>16.53356768942723</v>
      </c>
      <c r="G149" s="85" t="s">
        <v>496</v>
      </c>
      <c r="H149" s="87"/>
    </row>
    <row r="150" spans="1:8" s="48" customFormat="1" ht="45.75" customHeight="1" x14ac:dyDescent="0.25">
      <c r="A150" s="149" t="s">
        <v>37</v>
      </c>
      <c r="B150" s="86" t="s">
        <v>291</v>
      </c>
      <c r="C150" s="45" t="s">
        <v>20</v>
      </c>
      <c r="D150" s="46">
        <v>2458</v>
      </c>
      <c r="E150" s="46">
        <v>233.2</v>
      </c>
      <c r="F150" s="46">
        <f t="shared" si="1"/>
        <v>9.487388120423109</v>
      </c>
      <c r="G150" s="85" t="s">
        <v>292</v>
      </c>
      <c r="H150" s="87"/>
    </row>
    <row r="151" spans="1:8" s="48" customFormat="1" ht="50.25" customHeight="1" x14ac:dyDescent="0.25">
      <c r="A151" s="149"/>
      <c r="B151" s="86" t="s">
        <v>423</v>
      </c>
      <c r="C151" s="45" t="s">
        <v>20</v>
      </c>
      <c r="D151" s="46">
        <v>1772.6</v>
      </c>
      <c r="E151" s="46">
        <v>0</v>
      </c>
      <c r="F151" s="46">
        <f t="shared" si="1"/>
        <v>0</v>
      </c>
      <c r="G151" s="85"/>
      <c r="H151" s="87"/>
    </row>
    <row r="152" spans="1:8" ht="33" customHeight="1" x14ac:dyDescent="0.25">
      <c r="A152" s="160" t="s">
        <v>92</v>
      </c>
      <c r="B152" s="160"/>
      <c r="C152" s="8" t="s">
        <v>121</v>
      </c>
      <c r="D152" s="9">
        <f>SUM(D133:D151)</f>
        <v>221232.52072</v>
      </c>
      <c r="E152" s="9">
        <f>SUM(E133:E151)</f>
        <v>5691.06268</v>
      </c>
      <c r="F152" s="9">
        <f>E152/D152*100</f>
        <v>2.5724349482971438</v>
      </c>
      <c r="G152" s="150"/>
    </row>
    <row r="153" spans="1:8" ht="17.25" customHeight="1" x14ac:dyDescent="0.25">
      <c r="A153" s="160"/>
      <c r="B153" s="160"/>
      <c r="C153" s="8" t="s">
        <v>19</v>
      </c>
      <c r="D153" s="9">
        <v>0</v>
      </c>
      <c r="E153" s="9">
        <v>0</v>
      </c>
      <c r="F153" s="9">
        <v>0</v>
      </c>
      <c r="G153" s="154"/>
    </row>
    <row r="154" spans="1:8" ht="18" customHeight="1" x14ac:dyDescent="0.25">
      <c r="A154" s="160"/>
      <c r="B154" s="160"/>
      <c r="C154" s="8" t="s">
        <v>20</v>
      </c>
      <c r="D154" s="9">
        <f>D133+D134+D135+D136+D137+D138+D139+D140+D141+D142+D143+D144+D145+D146+D148+D149+D151+D150+D147</f>
        <v>221232.52072</v>
      </c>
      <c r="E154" s="9">
        <f>E133+E134+E135+E136+E137+E138+E139+E140+E141+E142+E143+E144+E145+E146+E148+E149+E151+E150+E147</f>
        <v>5691.06268</v>
      </c>
      <c r="F154" s="9">
        <f>E154/D154*100</f>
        <v>2.5724349482971438</v>
      </c>
      <c r="G154" s="151"/>
    </row>
    <row r="155" spans="1:8" ht="25.5" customHeight="1" x14ac:dyDescent="0.25">
      <c r="A155" s="146" t="s">
        <v>59</v>
      </c>
      <c r="B155" s="147"/>
      <c r="C155" s="147"/>
      <c r="D155" s="147"/>
      <c r="E155" s="147"/>
      <c r="F155" s="147"/>
      <c r="G155" s="148"/>
    </row>
    <row r="156" spans="1:8" ht="53.25" customHeight="1" x14ac:dyDescent="0.25">
      <c r="A156" s="65" t="s">
        <v>26</v>
      </c>
      <c r="B156" s="65" t="s">
        <v>44</v>
      </c>
      <c r="C156" s="29" t="s">
        <v>20</v>
      </c>
      <c r="D156" s="1">
        <v>10</v>
      </c>
      <c r="E156" s="1">
        <v>0</v>
      </c>
      <c r="F156" s="1">
        <v>0</v>
      </c>
      <c r="G156" s="28"/>
    </row>
    <row r="157" spans="1:8" ht="51.75" customHeight="1" x14ac:dyDescent="0.25">
      <c r="A157" s="65" t="s">
        <v>27</v>
      </c>
      <c r="B157" s="65" t="s">
        <v>65</v>
      </c>
      <c r="C157" s="29" t="s">
        <v>20</v>
      </c>
      <c r="D157" s="1">
        <v>9.5</v>
      </c>
      <c r="E157" s="1">
        <v>0</v>
      </c>
      <c r="F157" s="1">
        <v>0</v>
      </c>
      <c r="G157" s="28"/>
    </row>
    <row r="158" spans="1:8" ht="46.5" customHeight="1" x14ac:dyDescent="0.25">
      <c r="A158" s="65" t="s">
        <v>28</v>
      </c>
      <c r="B158" s="65" t="s">
        <v>71</v>
      </c>
      <c r="C158" s="29" t="s">
        <v>20</v>
      </c>
      <c r="D158" s="1">
        <v>10</v>
      </c>
      <c r="E158" s="1">
        <v>0</v>
      </c>
      <c r="F158" s="1">
        <f t="shared" ref="F158:F167" si="9">E158/D158*100</f>
        <v>0</v>
      </c>
      <c r="G158" s="28"/>
    </row>
    <row r="159" spans="1:8" ht="49.5" customHeight="1" x14ac:dyDescent="0.25">
      <c r="A159" s="65" t="s">
        <v>32</v>
      </c>
      <c r="B159" s="65" t="s">
        <v>405</v>
      </c>
      <c r="C159" s="29" t="s">
        <v>20</v>
      </c>
      <c r="D159" s="1">
        <v>20</v>
      </c>
      <c r="E159" s="1">
        <v>0</v>
      </c>
      <c r="F159" s="1">
        <f t="shared" si="9"/>
        <v>0</v>
      </c>
      <c r="G159" s="28"/>
    </row>
    <row r="160" spans="1:8" ht="50.25" customHeight="1" x14ac:dyDescent="0.25">
      <c r="A160" s="65" t="s">
        <v>29</v>
      </c>
      <c r="B160" s="65" t="s">
        <v>369</v>
      </c>
      <c r="C160" s="29" t="s">
        <v>20</v>
      </c>
      <c r="D160" s="1">
        <v>8.5</v>
      </c>
      <c r="E160" s="1">
        <v>0</v>
      </c>
      <c r="F160" s="1">
        <f t="shared" si="9"/>
        <v>0</v>
      </c>
      <c r="G160" s="28"/>
    </row>
    <row r="161" spans="1:8" ht="51" customHeight="1" x14ac:dyDescent="0.25">
      <c r="A161" s="65" t="s">
        <v>30</v>
      </c>
      <c r="B161" s="65" t="s">
        <v>344</v>
      </c>
      <c r="C161" s="29" t="s">
        <v>20</v>
      </c>
      <c r="D161" s="1">
        <v>2</v>
      </c>
      <c r="E161" s="1">
        <v>0</v>
      </c>
      <c r="F161" s="1">
        <f t="shared" si="9"/>
        <v>0</v>
      </c>
      <c r="G161" s="28"/>
    </row>
    <row r="162" spans="1:8" ht="48" customHeight="1" x14ac:dyDescent="0.25">
      <c r="A162" s="65" t="s">
        <v>31</v>
      </c>
      <c r="B162" s="65" t="s">
        <v>153</v>
      </c>
      <c r="C162" s="29" t="s">
        <v>20</v>
      </c>
      <c r="D162" s="1">
        <v>5</v>
      </c>
      <c r="E162" s="1">
        <v>0</v>
      </c>
      <c r="F162" s="1">
        <f t="shared" si="9"/>
        <v>0</v>
      </c>
      <c r="G162" s="28"/>
    </row>
    <row r="163" spans="1:8" ht="49.5" customHeight="1" x14ac:dyDescent="0.25">
      <c r="A163" s="65" t="s">
        <v>33</v>
      </c>
      <c r="B163" s="65" t="s">
        <v>85</v>
      </c>
      <c r="C163" s="29" t="s">
        <v>20</v>
      </c>
      <c r="D163" s="1">
        <v>4</v>
      </c>
      <c r="E163" s="1">
        <v>0</v>
      </c>
      <c r="F163" s="1">
        <f t="shared" si="9"/>
        <v>0</v>
      </c>
      <c r="G163" s="28"/>
    </row>
    <row r="164" spans="1:8" ht="50.25" customHeight="1" x14ac:dyDescent="0.25">
      <c r="A164" s="65" t="s">
        <v>34</v>
      </c>
      <c r="B164" s="65" t="s">
        <v>472</v>
      </c>
      <c r="C164" s="29" t="s">
        <v>20</v>
      </c>
      <c r="D164" s="1">
        <v>10</v>
      </c>
      <c r="E164" s="1">
        <v>0</v>
      </c>
      <c r="F164" s="1">
        <f t="shared" si="9"/>
        <v>0</v>
      </c>
      <c r="G164" s="28"/>
    </row>
    <row r="165" spans="1:8" ht="31.5" customHeight="1" x14ac:dyDescent="0.25">
      <c r="A165" s="65" t="s">
        <v>35</v>
      </c>
      <c r="B165" s="65" t="s">
        <v>448</v>
      </c>
      <c r="C165" s="29" t="s">
        <v>20</v>
      </c>
      <c r="D165" s="1">
        <v>20</v>
      </c>
      <c r="E165" s="1">
        <v>0</v>
      </c>
      <c r="F165" s="1">
        <f t="shared" si="9"/>
        <v>0</v>
      </c>
      <c r="G165" s="28"/>
    </row>
    <row r="166" spans="1:8" ht="30.75" customHeight="1" x14ac:dyDescent="0.25">
      <c r="A166" s="65" t="s">
        <v>36</v>
      </c>
      <c r="B166" s="65" t="s">
        <v>107</v>
      </c>
      <c r="C166" s="29" t="s">
        <v>20</v>
      </c>
      <c r="D166" s="1">
        <v>50</v>
      </c>
      <c r="E166" s="1">
        <v>0</v>
      </c>
      <c r="F166" s="1">
        <f t="shared" si="9"/>
        <v>0</v>
      </c>
      <c r="G166" s="28"/>
    </row>
    <row r="167" spans="1:8" ht="51.75" customHeight="1" x14ac:dyDescent="0.25">
      <c r="A167" s="65" t="s">
        <v>37</v>
      </c>
      <c r="B167" s="65" t="s">
        <v>424</v>
      </c>
      <c r="C167" s="29" t="s">
        <v>20</v>
      </c>
      <c r="D167" s="1">
        <v>2</v>
      </c>
      <c r="E167" s="1">
        <v>0</v>
      </c>
      <c r="F167" s="1">
        <f t="shared" si="9"/>
        <v>0</v>
      </c>
      <c r="G167" s="28"/>
    </row>
    <row r="168" spans="1:8" ht="35.25" customHeight="1" x14ac:dyDescent="0.25">
      <c r="A168" s="160" t="s">
        <v>92</v>
      </c>
      <c r="B168" s="160"/>
      <c r="C168" s="8" t="s">
        <v>121</v>
      </c>
      <c r="D168" s="9">
        <f>SUM(D156:D167)</f>
        <v>151</v>
      </c>
      <c r="E168" s="9">
        <f>SUM(E156:E167)</f>
        <v>0</v>
      </c>
      <c r="F168" s="9">
        <f>E168/D168*100</f>
        <v>0</v>
      </c>
      <c r="G168" s="150"/>
    </row>
    <row r="169" spans="1:8" ht="18.75" customHeight="1" x14ac:dyDescent="0.25">
      <c r="A169" s="160"/>
      <c r="B169" s="160"/>
      <c r="C169" s="8" t="s">
        <v>20</v>
      </c>
      <c r="D169" s="9">
        <f>D156+D157+D158+D159+D160+D161+D162+D163+D164+D165+D166+D167</f>
        <v>151</v>
      </c>
      <c r="E169" s="9">
        <f>E156+E157+E158+E159+E160+E161+E162+E163+E164+E165+E166+E167</f>
        <v>0</v>
      </c>
      <c r="F169" s="9">
        <f>E169/D169*100</f>
        <v>0</v>
      </c>
      <c r="G169" s="151"/>
    </row>
    <row r="170" spans="1:8" ht="24" customHeight="1" x14ac:dyDescent="0.25">
      <c r="A170" s="146" t="s">
        <v>129</v>
      </c>
      <c r="B170" s="147"/>
      <c r="C170" s="147"/>
      <c r="D170" s="147"/>
      <c r="E170" s="147"/>
      <c r="F170" s="147"/>
      <c r="G170" s="148"/>
    </row>
    <row r="171" spans="1:8" ht="110.25" customHeight="1" x14ac:dyDescent="0.25">
      <c r="A171" s="125" t="s">
        <v>26</v>
      </c>
      <c r="B171" s="91" t="s">
        <v>48</v>
      </c>
      <c r="C171" s="29" t="s">
        <v>20</v>
      </c>
      <c r="D171" s="1">
        <v>8150.6</v>
      </c>
      <c r="E171" s="1">
        <v>1753.3</v>
      </c>
      <c r="F171" s="1">
        <f t="shared" ref="F171:F201" si="10">E171/D171*100</f>
        <v>21.511299781611168</v>
      </c>
      <c r="G171" s="28" t="s">
        <v>315</v>
      </c>
    </row>
    <row r="172" spans="1:8" ht="50.25" customHeight="1" x14ac:dyDescent="0.25">
      <c r="A172" s="127"/>
      <c r="B172" s="65" t="s">
        <v>135</v>
      </c>
      <c r="C172" s="29" t="s">
        <v>20</v>
      </c>
      <c r="D172" s="1">
        <v>100</v>
      </c>
      <c r="E172" s="1">
        <v>0</v>
      </c>
      <c r="F172" s="1">
        <f t="shared" si="10"/>
        <v>0</v>
      </c>
      <c r="G172" s="28"/>
    </row>
    <row r="173" spans="1:8" ht="84.75" customHeight="1" x14ac:dyDescent="0.25">
      <c r="A173" s="91" t="s">
        <v>27</v>
      </c>
      <c r="B173" s="65" t="s">
        <v>120</v>
      </c>
      <c r="C173" s="29" t="s">
        <v>20</v>
      </c>
      <c r="D173" s="1">
        <v>4464.2</v>
      </c>
      <c r="E173" s="1">
        <v>97.9</v>
      </c>
      <c r="F173" s="1">
        <f t="shared" si="10"/>
        <v>2.1930021056404283</v>
      </c>
      <c r="G173" s="28" t="s">
        <v>223</v>
      </c>
    </row>
    <row r="174" spans="1:8" s="48" customFormat="1" ht="38.25" customHeight="1" x14ac:dyDescent="0.25">
      <c r="A174" s="86" t="s">
        <v>28</v>
      </c>
      <c r="B174" s="86" t="s">
        <v>74</v>
      </c>
      <c r="C174" s="45" t="s">
        <v>20</v>
      </c>
      <c r="D174" s="46">
        <v>14250.6</v>
      </c>
      <c r="E174" s="46">
        <v>1521.7</v>
      </c>
      <c r="F174" s="46">
        <f t="shared" si="10"/>
        <v>10.678146885043436</v>
      </c>
      <c r="G174" s="85" t="s">
        <v>487</v>
      </c>
      <c r="H174" s="87"/>
    </row>
    <row r="175" spans="1:8" ht="21.75" customHeight="1" x14ac:dyDescent="0.25">
      <c r="A175" s="125" t="s">
        <v>32</v>
      </c>
      <c r="B175" s="125" t="s">
        <v>502</v>
      </c>
      <c r="C175" s="29" t="s">
        <v>19</v>
      </c>
      <c r="D175" s="1">
        <v>300</v>
      </c>
      <c r="E175" s="1">
        <v>0</v>
      </c>
      <c r="F175" s="1">
        <f t="shared" si="10"/>
        <v>0</v>
      </c>
      <c r="G175" s="85" t="s">
        <v>407</v>
      </c>
    </row>
    <row r="176" spans="1:8" ht="63.75" customHeight="1" x14ac:dyDescent="0.25">
      <c r="A176" s="126"/>
      <c r="B176" s="127"/>
      <c r="C176" s="29" t="s">
        <v>20</v>
      </c>
      <c r="D176" s="1">
        <v>13068.5</v>
      </c>
      <c r="E176" s="1">
        <v>3589.2</v>
      </c>
      <c r="F176" s="1">
        <f t="shared" si="10"/>
        <v>27.464513907487468</v>
      </c>
      <c r="G176" s="28" t="s">
        <v>232</v>
      </c>
    </row>
    <row r="177" spans="1:8" ht="33.75" customHeight="1" x14ac:dyDescent="0.25">
      <c r="A177" s="126"/>
      <c r="B177" s="65" t="s">
        <v>136</v>
      </c>
      <c r="C177" s="29" t="s">
        <v>20</v>
      </c>
      <c r="D177" s="1">
        <v>2821.1</v>
      </c>
      <c r="E177" s="1">
        <v>0</v>
      </c>
      <c r="F177" s="1">
        <f t="shared" si="10"/>
        <v>0</v>
      </c>
      <c r="G177" s="28"/>
    </row>
    <row r="178" spans="1:8" ht="49.5" customHeight="1" x14ac:dyDescent="0.25">
      <c r="A178" s="127"/>
      <c r="B178" s="65" t="s">
        <v>408</v>
      </c>
      <c r="C178" s="29" t="s">
        <v>20</v>
      </c>
      <c r="D178" s="1">
        <v>100</v>
      </c>
      <c r="E178" s="1">
        <v>0</v>
      </c>
      <c r="F178" s="1">
        <f t="shared" si="10"/>
        <v>0</v>
      </c>
      <c r="G178" s="28"/>
    </row>
    <row r="179" spans="1:8" ht="39" customHeight="1" x14ac:dyDescent="0.25">
      <c r="A179" s="125" t="s">
        <v>29</v>
      </c>
      <c r="B179" s="65" t="s">
        <v>371</v>
      </c>
      <c r="C179" s="29" t="s">
        <v>20</v>
      </c>
      <c r="D179" s="1">
        <v>225.5</v>
      </c>
      <c r="E179" s="1">
        <v>0</v>
      </c>
      <c r="F179" s="1">
        <f t="shared" ref="F179" si="11">E179/D179*100</f>
        <v>0</v>
      </c>
      <c r="G179" s="28"/>
    </row>
    <row r="180" spans="1:8" ht="114" customHeight="1" x14ac:dyDescent="0.25">
      <c r="A180" s="126"/>
      <c r="B180" s="65" t="s">
        <v>372</v>
      </c>
      <c r="C180" s="29" t="s">
        <v>20</v>
      </c>
      <c r="D180" s="1">
        <v>3087.9</v>
      </c>
      <c r="E180" s="1">
        <v>528.9</v>
      </c>
      <c r="F180" s="1">
        <f t="shared" si="10"/>
        <v>17.128145341494218</v>
      </c>
      <c r="G180" s="85" t="s">
        <v>373</v>
      </c>
    </row>
    <row r="181" spans="1:8" ht="48.75" customHeight="1" x14ac:dyDescent="0.25">
      <c r="A181" s="127"/>
      <c r="B181" s="65" t="s">
        <v>176</v>
      </c>
      <c r="C181" s="29" t="s">
        <v>20</v>
      </c>
      <c r="D181" s="1">
        <v>10</v>
      </c>
      <c r="E181" s="1">
        <v>0</v>
      </c>
      <c r="F181" s="1">
        <f t="shared" si="10"/>
        <v>0</v>
      </c>
      <c r="G181" s="28"/>
    </row>
    <row r="182" spans="1:8" ht="63" customHeight="1" x14ac:dyDescent="0.25">
      <c r="A182" s="125" t="s">
        <v>30</v>
      </c>
      <c r="B182" s="95" t="s">
        <v>349</v>
      </c>
      <c r="C182" s="29" t="s">
        <v>20</v>
      </c>
      <c r="D182" s="1">
        <v>1401.3</v>
      </c>
      <c r="E182" s="1">
        <v>303.39999999999998</v>
      </c>
      <c r="F182" s="1">
        <f t="shared" si="10"/>
        <v>21.65132377078427</v>
      </c>
      <c r="G182" s="28" t="s">
        <v>350</v>
      </c>
    </row>
    <row r="183" spans="1:8" ht="33.75" customHeight="1" x14ac:dyDescent="0.25">
      <c r="A183" s="127"/>
      <c r="B183" s="95" t="s">
        <v>241</v>
      </c>
      <c r="C183" s="29" t="s">
        <v>20</v>
      </c>
      <c r="D183" s="1">
        <v>116.3</v>
      </c>
      <c r="E183" s="1">
        <v>0</v>
      </c>
      <c r="F183" s="1">
        <f t="shared" si="10"/>
        <v>0</v>
      </c>
      <c r="G183" s="28"/>
    </row>
    <row r="184" spans="1:8" ht="79.5" customHeight="1" x14ac:dyDescent="0.25">
      <c r="A184" s="125" t="s">
        <v>31</v>
      </c>
      <c r="B184" s="91" t="s">
        <v>156</v>
      </c>
      <c r="C184" s="29" t="s">
        <v>20</v>
      </c>
      <c r="D184" s="1">
        <v>3649.9</v>
      </c>
      <c r="E184" s="1">
        <v>659.4</v>
      </c>
      <c r="F184" s="1">
        <f t="shared" si="10"/>
        <v>18.066248390366859</v>
      </c>
      <c r="G184" s="28" t="s">
        <v>242</v>
      </c>
    </row>
    <row r="185" spans="1:8" s="48" customFormat="1" ht="33" customHeight="1" x14ac:dyDescent="0.25">
      <c r="A185" s="127"/>
      <c r="B185" s="86" t="s">
        <v>175</v>
      </c>
      <c r="C185" s="45" t="s">
        <v>20</v>
      </c>
      <c r="D185" s="46">
        <v>200</v>
      </c>
      <c r="E185" s="46">
        <v>0</v>
      </c>
      <c r="F185" s="46">
        <v>0</v>
      </c>
      <c r="G185" s="85"/>
      <c r="H185" s="87"/>
    </row>
    <row r="186" spans="1:8" ht="32.25" customHeight="1" x14ac:dyDescent="0.25">
      <c r="A186" s="149" t="s">
        <v>33</v>
      </c>
      <c r="B186" s="65" t="s">
        <v>165</v>
      </c>
      <c r="C186" s="29" t="s">
        <v>20</v>
      </c>
      <c r="D186" s="1">
        <v>1050</v>
      </c>
      <c r="E186" s="1">
        <v>0</v>
      </c>
      <c r="F186" s="1">
        <f t="shared" si="10"/>
        <v>0</v>
      </c>
      <c r="G186" s="28"/>
    </row>
    <row r="187" spans="1:8" ht="67.5" customHeight="1" x14ac:dyDescent="0.25">
      <c r="A187" s="149"/>
      <c r="B187" s="65" t="s">
        <v>162</v>
      </c>
      <c r="C187" s="29" t="s">
        <v>20</v>
      </c>
      <c r="D187" s="1">
        <v>2520</v>
      </c>
      <c r="E187" s="1">
        <v>98</v>
      </c>
      <c r="F187" s="1">
        <f t="shared" si="10"/>
        <v>3.8888888888888888</v>
      </c>
      <c r="G187" s="28" t="s">
        <v>385</v>
      </c>
    </row>
    <row r="188" spans="1:8" ht="114.75" customHeight="1" x14ac:dyDescent="0.25">
      <c r="A188" s="149"/>
      <c r="B188" s="65" t="s">
        <v>93</v>
      </c>
      <c r="C188" s="29" t="s">
        <v>20</v>
      </c>
      <c r="D188" s="1">
        <v>7097.1</v>
      </c>
      <c r="E188" s="1">
        <v>1838</v>
      </c>
      <c r="F188" s="1">
        <f t="shared" si="10"/>
        <v>25.897901959955473</v>
      </c>
      <c r="G188" s="28" t="s">
        <v>384</v>
      </c>
    </row>
    <row r="189" spans="1:8" ht="37.5" customHeight="1" x14ac:dyDescent="0.25">
      <c r="A189" s="143" t="s">
        <v>34</v>
      </c>
      <c r="B189" s="125" t="s">
        <v>475</v>
      </c>
      <c r="C189" s="29" t="s">
        <v>19</v>
      </c>
      <c r="D189" s="1">
        <v>11473.7</v>
      </c>
      <c r="E189" s="1">
        <v>0</v>
      </c>
      <c r="F189" s="1">
        <f t="shared" si="10"/>
        <v>0</v>
      </c>
      <c r="G189" s="125" t="s">
        <v>476</v>
      </c>
    </row>
    <row r="190" spans="1:8" ht="45.75" customHeight="1" x14ac:dyDescent="0.25">
      <c r="A190" s="144"/>
      <c r="B190" s="127"/>
      <c r="C190" s="29" t="s">
        <v>20</v>
      </c>
      <c r="D190" s="1">
        <v>863.7</v>
      </c>
      <c r="E190" s="1">
        <v>0</v>
      </c>
      <c r="F190" s="1">
        <f t="shared" si="10"/>
        <v>0</v>
      </c>
      <c r="G190" s="127"/>
    </row>
    <row r="191" spans="1:8" ht="113.25" customHeight="1" x14ac:dyDescent="0.25">
      <c r="A191" s="144"/>
      <c r="B191" s="65" t="s">
        <v>473</v>
      </c>
      <c r="C191" s="29" t="s">
        <v>20</v>
      </c>
      <c r="D191" s="1">
        <f>14244.6-D189-D190</f>
        <v>1907.1999999999996</v>
      </c>
      <c r="E191" s="1">
        <v>228.02921000000001</v>
      </c>
      <c r="F191" s="1">
        <f t="shared" si="10"/>
        <v>11.956229551174498</v>
      </c>
      <c r="G191" s="28" t="s">
        <v>252</v>
      </c>
    </row>
    <row r="192" spans="1:8" ht="48.75" customHeight="1" x14ac:dyDescent="0.25">
      <c r="A192" s="144"/>
      <c r="B192" s="65" t="s">
        <v>134</v>
      </c>
      <c r="C192" s="29" t="s">
        <v>20</v>
      </c>
      <c r="D192" s="1">
        <v>135</v>
      </c>
      <c r="E192" s="1">
        <v>134.15955</v>
      </c>
      <c r="F192" s="1">
        <f t="shared" si="10"/>
        <v>99.377444444444436</v>
      </c>
      <c r="G192" s="28" t="s">
        <v>483</v>
      </c>
    </row>
    <row r="193" spans="1:7" ht="52.5" customHeight="1" x14ac:dyDescent="0.25">
      <c r="A193" s="145"/>
      <c r="B193" s="65" t="s">
        <v>484</v>
      </c>
      <c r="C193" s="29" t="s">
        <v>20</v>
      </c>
      <c r="D193" s="1">
        <v>10</v>
      </c>
      <c r="E193" s="1">
        <v>0</v>
      </c>
      <c r="F193" s="1">
        <v>0</v>
      </c>
      <c r="G193" s="28"/>
    </row>
    <row r="194" spans="1:7" ht="408.75" customHeight="1" x14ac:dyDescent="0.25">
      <c r="A194" s="125" t="s">
        <v>35</v>
      </c>
      <c r="B194" s="95" t="s">
        <v>454</v>
      </c>
      <c r="C194" s="35" t="s">
        <v>20</v>
      </c>
      <c r="D194" s="36">
        <v>35782</v>
      </c>
      <c r="E194" s="36">
        <v>3068.1860000000001</v>
      </c>
      <c r="F194" s="36">
        <f t="shared" si="10"/>
        <v>8.5746632384998058</v>
      </c>
      <c r="G194" s="105" t="s">
        <v>259</v>
      </c>
    </row>
    <row r="195" spans="1:7" ht="30" customHeight="1" x14ac:dyDescent="0.25">
      <c r="A195" s="127"/>
      <c r="B195" s="65" t="s">
        <v>258</v>
      </c>
      <c r="C195" s="29" t="s">
        <v>20</v>
      </c>
      <c r="D195" s="1">
        <v>5318.8</v>
      </c>
      <c r="E195" s="1">
        <v>0</v>
      </c>
      <c r="F195" s="1">
        <f t="shared" si="10"/>
        <v>0</v>
      </c>
      <c r="G195" s="28"/>
    </row>
    <row r="196" spans="1:7" ht="56.25" customHeight="1" x14ac:dyDescent="0.25">
      <c r="A196" s="125" t="s">
        <v>36</v>
      </c>
      <c r="B196" s="95" t="s">
        <v>142</v>
      </c>
      <c r="C196" s="35" t="s">
        <v>20</v>
      </c>
      <c r="D196" s="36">
        <v>2775.8</v>
      </c>
      <c r="E196" s="36">
        <v>20</v>
      </c>
      <c r="F196" s="36">
        <f t="shared" si="10"/>
        <v>0.72051300525974482</v>
      </c>
      <c r="G196" s="28" t="s">
        <v>281</v>
      </c>
    </row>
    <row r="197" spans="1:7" ht="132" customHeight="1" x14ac:dyDescent="0.25">
      <c r="A197" s="126"/>
      <c r="B197" s="65" t="s">
        <v>111</v>
      </c>
      <c r="C197" s="29" t="s">
        <v>20</v>
      </c>
      <c r="D197" s="1">
        <v>16916.900000000001</v>
      </c>
      <c r="E197" s="1">
        <v>3189.9</v>
      </c>
      <c r="F197" s="1">
        <f t="shared" si="10"/>
        <v>18.856291637356726</v>
      </c>
      <c r="G197" s="28" t="s">
        <v>275</v>
      </c>
    </row>
    <row r="198" spans="1:7" ht="74.25" customHeight="1" x14ac:dyDescent="0.25">
      <c r="A198" s="127"/>
      <c r="B198" s="65" t="s">
        <v>112</v>
      </c>
      <c r="C198" s="29" t="s">
        <v>20</v>
      </c>
      <c r="D198" s="1">
        <v>1182.3</v>
      </c>
      <c r="E198" s="1">
        <v>284.10000000000002</v>
      </c>
      <c r="F198" s="1">
        <f t="shared" si="10"/>
        <v>24.029434153768079</v>
      </c>
      <c r="G198" s="28" t="s">
        <v>276</v>
      </c>
    </row>
    <row r="199" spans="1:7" ht="32.25" customHeight="1" x14ac:dyDescent="0.25">
      <c r="A199" s="125" t="s">
        <v>37</v>
      </c>
      <c r="B199" s="65" t="s">
        <v>297</v>
      </c>
      <c r="C199" s="29" t="s">
        <v>20</v>
      </c>
      <c r="D199" s="1">
        <v>1446</v>
      </c>
      <c r="E199" s="1">
        <v>308</v>
      </c>
      <c r="F199" s="1">
        <f t="shared" si="10"/>
        <v>21.300138312586444</v>
      </c>
      <c r="G199" s="28" t="s">
        <v>427</v>
      </c>
    </row>
    <row r="200" spans="1:7" ht="35.25" customHeight="1" x14ac:dyDescent="0.25">
      <c r="A200" s="126"/>
      <c r="B200" s="65" t="s">
        <v>429</v>
      </c>
      <c r="C200" s="29" t="s">
        <v>20</v>
      </c>
      <c r="D200" s="1">
        <v>10</v>
      </c>
      <c r="E200" s="1">
        <v>0</v>
      </c>
      <c r="F200" s="1">
        <f t="shared" si="10"/>
        <v>0</v>
      </c>
      <c r="G200" s="28"/>
    </row>
    <row r="201" spans="1:7" ht="35.25" customHeight="1" x14ac:dyDescent="0.25">
      <c r="A201" s="127"/>
      <c r="B201" s="65" t="s">
        <v>428</v>
      </c>
      <c r="C201" s="29" t="s">
        <v>20</v>
      </c>
      <c r="D201" s="1">
        <v>130</v>
      </c>
      <c r="E201" s="1">
        <v>0</v>
      </c>
      <c r="F201" s="1">
        <f t="shared" si="10"/>
        <v>0</v>
      </c>
      <c r="G201" s="28"/>
    </row>
    <row r="202" spans="1:7" ht="35.25" customHeight="1" x14ac:dyDescent="0.25">
      <c r="A202" s="160" t="s">
        <v>92</v>
      </c>
      <c r="B202" s="160"/>
      <c r="C202" s="8" t="s">
        <v>121</v>
      </c>
      <c r="D202" s="9">
        <f>SUM(D171:D201)</f>
        <v>140564.4</v>
      </c>
      <c r="E202" s="9">
        <f>SUM(E171:E201)</f>
        <v>17622.174759999998</v>
      </c>
      <c r="F202" s="9">
        <f>E202/D202*100</f>
        <v>12.53672676723267</v>
      </c>
      <c r="G202" s="153"/>
    </row>
    <row r="203" spans="1:7" ht="18" customHeight="1" x14ac:dyDescent="0.25">
      <c r="A203" s="160"/>
      <c r="B203" s="160"/>
      <c r="C203" s="8" t="s">
        <v>19</v>
      </c>
      <c r="D203" s="9">
        <f>D175+D189</f>
        <v>11773.7</v>
      </c>
      <c r="E203" s="9">
        <f>E175+E189</f>
        <v>0</v>
      </c>
      <c r="F203" s="9">
        <f t="shared" ref="F203:F204" si="12">E203/D203*100</f>
        <v>0</v>
      </c>
      <c r="G203" s="154"/>
    </row>
    <row r="204" spans="1:7" ht="20.25" customHeight="1" x14ac:dyDescent="0.25">
      <c r="A204" s="160"/>
      <c r="B204" s="160"/>
      <c r="C204" s="8" t="s">
        <v>20</v>
      </c>
      <c r="D204" s="9">
        <f>D171+D172+D173+D174+D176+D177+D178+D179+D180+D181+D182+D183+D184+D185+D186+D187+D188+D190+D191+D192+D193+D194+D195+D196+D197+D198+D199+D200+D201</f>
        <v>128790.7</v>
      </c>
      <c r="E204" s="9">
        <f>E171+E172+E173+E174+E176+E177+E178+E179+E180+E181+E182+E183+E184+E185+E186+E187+E188+E190+E191+E192+E193+E194+E195+E196+E197+E198+E199+E200+E201</f>
        <v>17622.174759999998</v>
      </c>
      <c r="F204" s="9">
        <f t="shared" si="12"/>
        <v>13.682800668060658</v>
      </c>
      <c r="G204" s="151"/>
    </row>
    <row r="205" spans="1:7" ht="19.5" customHeight="1" x14ac:dyDescent="0.25">
      <c r="A205" s="146" t="s">
        <v>60</v>
      </c>
      <c r="B205" s="147"/>
      <c r="C205" s="147"/>
      <c r="D205" s="147"/>
      <c r="E205" s="147"/>
      <c r="F205" s="147"/>
      <c r="G205" s="148"/>
    </row>
    <row r="206" spans="1:7" ht="33.75" customHeight="1" x14ac:dyDescent="0.25">
      <c r="A206" s="65" t="s">
        <v>32</v>
      </c>
      <c r="B206" s="65" t="s">
        <v>409</v>
      </c>
      <c r="C206" s="29" t="s">
        <v>20</v>
      </c>
      <c r="D206" s="1">
        <v>100</v>
      </c>
      <c r="E206" s="1">
        <v>0</v>
      </c>
      <c r="F206" s="1">
        <f t="shared" si="1"/>
        <v>0</v>
      </c>
      <c r="G206" s="28"/>
    </row>
    <row r="207" spans="1:7" ht="30.75" customHeight="1" x14ac:dyDescent="0.25">
      <c r="A207" s="95" t="s">
        <v>30</v>
      </c>
      <c r="B207" s="95" t="s">
        <v>345</v>
      </c>
      <c r="C207" s="29" t="s">
        <v>20</v>
      </c>
      <c r="D207" s="1">
        <v>150</v>
      </c>
      <c r="E207" s="1">
        <v>29.4</v>
      </c>
      <c r="F207" s="1">
        <f t="shared" si="1"/>
        <v>19.599999999999998</v>
      </c>
      <c r="G207" s="28" t="s">
        <v>346</v>
      </c>
    </row>
    <row r="208" spans="1:7" ht="33.75" customHeight="1" x14ac:dyDescent="0.25">
      <c r="A208" s="65" t="s">
        <v>35</v>
      </c>
      <c r="B208" s="65" t="s">
        <v>450</v>
      </c>
      <c r="C208" s="29" t="s">
        <v>20</v>
      </c>
      <c r="D208" s="1">
        <v>6455.1</v>
      </c>
      <c r="E208" s="1">
        <v>0</v>
      </c>
      <c r="F208" s="1">
        <f t="shared" si="1"/>
        <v>0</v>
      </c>
      <c r="G208" s="28"/>
    </row>
    <row r="209" spans="1:8" ht="87" customHeight="1" x14ac:dyDescent="0.25">
      <c r="A209" s="125" t="s">
        <v>36</v>
      </c>
      <c r="B209" s="65" t="s">
        <v>109</v>
      </c>
      <c r="C209" s="29" t="s">
        <v>20</v>
      </c>
      <c r="D209" s="1">
        <v>8969.1</v>
      </c>
      <c r="E209" s="1">
        <v>4.9000000000000004</v>
      </c>
      <c r="F209" s="1">
        <f t="shared" si="1"/>
        <v>5.4632014360415211E-2</v>
      </c>
      <c r="G209" s="28" t="s">
        <v>497</v>
      </c>
    </row>
    <row r="210" spans="1:8" ht="33.75" customHeight="1" x14ac:dyDescent="0.25">
      <c r="A210" s="127"/>
      <c r="B210" s="65" t="s">
        <v>137</v>
      </c>
      <c r="C210" s="29" t="s">
        <v>20</v>
      </c>
      <c r="D210" s="1">
        <v>8901.6</v>
      </c>
      <c r="E210" s="1">
        <v>0</v>
      </c>
      <c r="F210" s="1">
        <f t="shared" si="1"/>
        <v>0</v>
      </c>
      <c r="G210" s="28"/>
    </row>
    <row r="211" spans="1:8" ht="33" customHeight="1" x14ac:dyDescent="0.25">
      <c r="A211" s="65" t="s">
        <v>37</v>
      </c>
      <c r="B211" s="65" t="s">
        <v>425</v>
      </c>
      <c r="C211" s="29" t="s">
        <v>20</v>
      </c>
      <c r="D211" s="1">
        <v>76</v>
      </c>
      <c r="E211" s="1">
        <v>32</v>
      </c>
      <c r="F211" s="1">
        <f t="shared" si="1"/>
        <v>42.105263157894733</v>
      </c>
      <c r="G211" s="28" t="s">
        <v>293</v>
      </c>
    </row>
    <row r="212" spans="1:8" ht="33.75" customHeight="1" x14ac:dyDescent="0.25">
      <c r="A212" s="160" t="s">
        <v>92</v>
      </c>
      <c r="B212" s="160"/>
      <c r="C212" s="8" t="s">
        <v>121</v>
      </c>
      <c r="D212" s="9">
        <f>SUM(D206:D211)</f>
        <v>24651.800000000003</v>
      </c>
      <c r="E212" s="9">
        <f>SUM(E206:E211)</f>
        <v>66.3</v>
      </c>
      <c r="F212" s="9">
        <f>E212/D212*100</f>
        <v>0.26894587819145049</v>
      </c>
      <c r="G212" s="150"/>
    </row>
    <row r="213" spans="1:8" ht="19.5" customHeight="1" x14ac:dyDescent="0.25">
      <c r="A213" s="160"/>
      <c r="B213" s="160"/>
      <c r="C213" s="8" t="s">
        <v>20</v>
      </c>
      <c r="D213" s="9">
        <f>D206+D207+D208+D209+D210+D211</f>
        <v>24651.800000000003</v>
      </c>
      <c r="E213" s="9">
        <f>E206+E207+E208+E209+E210+E211</f>
        <v>66.3</v>
      </c>
      <c r="F213" s="9">
        <f t="shared" ref="F213" si="13">E213/D213*100</f>
        <v>0.26894587819145049</v>
      </c>
      <c r="G213" s="151"/>
    </row>
    <row r="214" spans="1:8" ht="22.5" customHeight="1" x14ac:dyDescent="0.25">
      <c r="A214" s="146" t="s">
        <v>61</v>
      </c>
      <c r="B214" s="147"/>
      <c r="C214" s="147"/>
      <c r="D214" s="147"/>
      <c r="E214" s="147"/>
      <c r="F214" s="147"/>
      <c r="G214" s="148"/>
    </row>
    <row r="215" spans="1:8" ht="50.25" customHeight="1" x14ac:dyDescent="0.25">
      <c r="A215" s="65" t="s">
        <v>26</v>
      </c>
      <c r="B215" s="65" t="s">
        <v>55</v>
      </c>
      <c r="C215" s="29" t="s">
        <v>20</v>
      </c>
      <c r="D215" s="1">
        <v>108.5</v>
      </c>
      <c r="E215" s="1">
        <v>0</v>
      </c>
      <c r="F215" s="1">
        <f t="shared" si="1"/>
        <v>0</v>
      </c>
      <c r="G215" s="28"/>
    </row>
    <row r="216" spans="1:8" ht="33.75" customHeight="1" x14ac:dyDescent="0.25">
      <c r="A216" s="65" t="s">
        <v>30</v>
      </c>
      <c r="B216" s="65" t="s">
        <v>347</v>
      </c>
      <c r="C216" s="29" t="s">
        <v>20</v>
      </c>
      <c r="D216" s="1">
        <v>40</v>
      </c>
      <c r="E216" s="1">
        <v>8</v>
      </c>
      <c r="F216" s="1">
        <f t="shared" ref="F216:F290" si="14">E216/D216*100</f>
        <v>20</v>
      </c>
      <c r="G216" s="85" t="s">
        <v>348</v>
      </c>
    </row>
    <row r="217" spans="1:8" s="48" customFormat="1" ht="32.25" customHeight="1" x14ac:dyDescent="0.25">
      <c r="A217" s="86" t="s">
        <v>31</v>
      </c>
      <c r="B217" s="86" t="s">
        <v>154</v>
      </c>
      <c r="C217" s="45" t="s">
        <v>20</v>
      </c>
      <c r="D217" s="46">
        <v>270</v>
      </c>
      <c r="E217" s="46">
        <v>0</v>
      </c>
      <c r="F217" s="46">
        <v>0</v>
      </c>
      <c r="G217" s="85"/>
      <c r="H217" s="87"/>
    </row>
    <row r="218" spans="1:8" ht="34.5" customHeight="1" x14ac:dyDescent="0.25">
      <c r="A218" s="65" t="s">
        <v>35</v>
      </c>
      <c r="B218" s="65" t="s">
        <v>449</v>
      </c>
      <c r="C218" s="29" t="s">
        <v>20</v>
      </c>
      <c r="D218" s="1">
        <v>1000</v>
      </c>
      <c r="E218" s="1">
        <v>0</v>
      </c>
      <c r="F218" s="1">
        <f t="shared" si="14"/>
        <v>0</v>
      </c>
      <c r="G218" s="28"/>
    </row>
    <row r="219" spans="1:8" ht="36" customHeight="1" x14ac:dyDescent="0.25">
      <c r="A219" s="65" t="s">
        <v>36</v>
      </c>
      <c r="B219" s="65" t="s">
        <v>110</v>
      </c>
      <c r="C219" s="29" t="s">
        <v>20</v>
      </c>
      <c r="D219" s="1">
        <v>7265.7</v>
      </c>
      <c r="E219" s="1">
        <v>0</v>
      </c>
      <c r="F219" s="1">
        <v>0</v>
      </c>
      <c r="G219" s="28"/>
    </row>
    <row r="220" spans="1:8" ht="33.75" customHeight="1" x14ac:dyDescent="0.25">
      <c r="A220" s="91" t="s">
        <v>37</v>
      </c>
      <c r="B220" s="95" t="s">
        <v>294</v>
      </c>
      <c r="C220" s="29" t="s">
        <v>20</v>
      </c>
      <c r="D220" s="1">
        <v>438.4</v>
      </c>
      <c r="E220" s="1">
        <v>116.4</v>
      </c>
      <c r="F220" s="1">
        <f t="shared" si="14"/>
        <v>26.551094890510953</v>
      </c>
      <c r="G220" s="28" t="s">
        <v>295</v>
      </c>
    </row>
    <row r="221" spans="1:8" ht="34.5" customHeight="1" x14ac:dyDescent="0.25">
      <c r="A221" s="160" t="s">
        <v>92</v>
      </c>
      <c r="B221" s="160"/>
      <c r="C221" s="8" t="s">
        <v>121</v>
      </c>
      <c r="D221" s="9">
        <f>SUM(D215:D220)</f>
        <v>9122.6</v>
      </c>
      <c r="E221" s="9">
        <f>SUM(E215:E220)</f>
        <v>124.4</v>
      </c>
      <c r="F221" s="9">
        <f>E221/D221*100</f>
        <v>1.3636463288974634</v>
      </c>
      <c r="G221" s="150"/>
    </row>
    <row r="222" spans="1:8" ht="20.25" customHeight="1" x14ac:dyDescent="0.25">
      <c r="A222" s="160"/>
      <c r="B222" s="160"/>
      <c r="C222" s="8" t="s">
        <v>20</v>
      </c>
      <c r="D222" s="9">
        <f>D215+D216+D217+D218+D219+D220</f>
        <v>9122.6</v>
      </c>
      <c r="E222" s="9">
        <f>E215+E216+E217+E218+E219+E220</f>
        <v>124.4</v>
      </c>
      <c r="F222" s="9">
        <f>E222/D222*100</f>
        <v>1.3636463288974634</v>
      </c>
      <c r="G222" s="151"/>
    </row>
    <row r="223" spans="1:8" ht="22.5" customHeight="1" x14ac:dyDescent="0.25">
      <c r="A223" s="146" t="s">
        <v>62</v>
      </c>
      <c r="B223" s="147"/>
      <c r="C223" s="147"/>
      <c r="D223" s="147"/>
      <c r="E223" s="147"/>
      <c r="F223" s="147"/>
      <c r="G223" s="148"/>
    </row>
    <row r="224" spans="1:8" ht="38.25" customHeight="1" x14ac:dyDescent="0.25">
      <c r="A224" s="65" t="s">
        <v>26</v>
      </c>
      <c r="B224" s="65" t="s">
        <v>54</v>
      </c>
      <c r="C224" s="29" t="s">
        <v>20</v>
      </c>
      <c r="D224" s="1">
        <v>530</v>
      </c>
      <c r="E224" s="1">
        <v>248.1</v>
      </c>
      <c r="F224" s="1">
        <f t="shared" si="14"/>
        <v>46.811320754716981</v>
      </c>
      <c r="G224" s="28" t="s">
        <v>218</v>
      </c>
    </row>
    <row r="225" spans="1:8" s="48" customFormat="1" ht="35.25" customHeight="1" x14ac:dyDescent="0.25">
      <c r="A225" s="176" t="s">
        <v>32</v>
      </c>
      <c r="B225" s="86" t="s">
        <v>508</v>
      </c>
      <c r="C225" s="45" t="s">
        <v>20</v>
      </c>
      <c r="D225" s="46">
        <v>100</v>
      </c>
      <c r="E225" s="46">
        <v>0</v>
      </c>
      <c r="F225" s="46">
        <v>0</v>
      </c>
      <c r="G225" s="85"/>
      <c r="H225" s="87"/>
    </row>
    <row r="226" spans="1:8" s="48" customFormat="1" ht="48" customHeight="1" x14ac:dyDescent="0.25">
      <c r="A226" s="177"/>
      <c r="B226" s="86" t="s">
        <v>509</v>
      </c>
      <c r="C226" s="45" t="s">
        <v>20</v>
      </c>
      <c r="D226" s="46">
        <v>100</v>
      </c>
      <c r="E226" s="46">
        <v>0</v>
      </c>
      <c r="F226" s="46">
        <v>0</v>
      </c>
      <c r="G226" s="85"/>
      <c r="H226" s="87"/>
    </row>
    <row r="227" spans="1:8" ht="37.5" customHeight="1" x14ac:dyDescent="0.25">
      <c r="A227" s="149" t="s">
        <v>30</v>
      </c>
      <c r="B227" s="65" t="s">
        <v>351</v>
      </c>
      <c r="C227" s="29" t="s">
        <v>20</v>
      </c>
      <c r="D227" s="1">
        <v>81.3</v>
      </c>
      <c r="E227" s="1">
        <v>0</v>
      </c>
      <c r="F227" s="1">
        <f t="shared" si="14"/>
        <v>0</v>
      </c>
      <c r="G227" s="28"/>
    </row>
    <row r="228" spans="1:8" ht="53.25" customHeight="1" x14ac:dyDescent="0.25">
      <c r="A228" s="149"/>
      <c r="B228" s="65" t="s">
        <v>132</v>
      </c>
      <c r="C228" s="29" t="s">
        <v>20</v>
      </c>
      <c r="D228" s="1">
        <v>30</v>
      </c>
      <c r="E228" s="1">
        <v>30</v>
      </c>
      <c r="F228" s="1">
        <f t="shared" si="14"/>
        <v>100</v>
      </c>
      <c r="G228" s="28" t="s">
        <v>169</v>
      </c>
    </row>
    <row r="229" spans="1:8" ht="96" customHeight="1" x14ac:dyDescent="0.25">
      <c r="A229" s="65" t="s">
        <v>35</v>
      </c>
      <c r="B229" s="65" t="s">
        <v>451</v>
      </c>
      <c r="C229" s="29" t="s">
        <v>20</v>
      </c>
      <c r="D229" s="88">
        <v>2810</v>
      </c>
      <c r="E229" s="1">
        <v>534.62</v>
      </c>
      <c r="F229" s="1">
        <f t="shared" si="14"/>
        <v>19.025622775800713</v>
      </c>
      <c r="G229" s="28" t="s">
        <v>452</v>
      </c>
    </row>
    <row r="230" spans="1:8" ht="33" customHeight="1" x14ac:dyDescent="0.25">
      <c r="A230" s="95" t="s">
        <v>36</v>
      </c>
      <c r="B230" s="65" t="s">
        <v>108</v>
      </c>
      <c r="C230" s="29" t="s">
        <v>20</v>
      </c>
      <c r="D230" s="88">
        <v>9522.2999999999993</v>
      </c>
      <c r="E230" s="1">
        <v>0</v>
      </c>
      <c r="F230" s="1">
        <f t="shared" si="14"/>
        <v>0</v>
      </c>
      <c r="G230" s="28"/>
    </row>
    <row r="231" spans="1:8" ht="35.25" customHeight="1" x14ac:dyDescent="0.25">
      <c r="A231" s="65" t="s">
        <v>37</v>
      </c>
      <c r="B231" s="65" t="s">
        <v>296</v>
      </c>
      <c r="C231" s="29" t="s">
        <v>20</v>
      </c>
      <c r="D231" s="1">
        <v>1950</v>
      </c>
      <c r="E231" s="1">
        <v>380.6</v>
      </c>
      <c r="F231" s="1">
        <f t="shared" si="14"/>
        <v>19.51794871794872</v>
      </c>
      <c r="G231" s="28" t="s">
        <v>426</v>
      </c>
    </row>
    <row r="232" spans="1:8" ht="33" customHeight="1" x14ac:dyDescent="0.25">
      <c r="A232" s="160" t="s">
        <v>92</v>
      </c>
      <c r="B232" s="160"/>
      <c r="C232" s="8" t="s">
        <v>121</v>
      </c>
      <c r="D232" s="9">
        <f>SUM(D224:D231)</f>
        <v>15123.599999999999</v>
      </c>
      <c r="E232" s="9">
        <f>SUM(E224:E231)</f>
        <v>1193.3200000000002</v>
      </c>
      <c r="F232" s="9">
        <f>E232/D232*100</f>
        <v>7.8904493639080657</v>
      </c>
      <c r="G232" s="150"/>
    </row>
    <row r="233" spans="1:8" ht="27" customHeight="1" x14ac:dyDescent="0.25">
      <c r="A233" s="160"/>
      <c r="B233" s="160"/>
      <c r="C233" s="8" t="s">
        <v>20</v>
      </c>
      <c r="D233" s="9">
        <f>D224+D225+D226+D227+D228+D229+D230+D231</f>
        <v>15123.599999999999</v>
      </c>
      <c r="E233" s="9">
        <f>E224+E225+E226+E227+E228+E229+E230+E231</f>
        <v>1193.3200000000002</v>
      </c>
      <c r="F233" s="9">
        <f>E233/D233*100</f>
        <v>7.8904493639080657</v>
      </c>
      <c r="G233" s="151"/>
    </row>
    <row r="234" spans="1:8" ht="20.25" customHeight="1" x14ac:dyDescent="0.25">
      <c r="A234" s="146" t="s">
        <v>63</v>
      </c>
      <c r="B234" s="147"/>
      <c r="C234" s="147"/>
      <c r="D234" s="147"/>
      <c r="E234" s="147"/>
      <c r="F234" s="147"/>
      <c r="G234" s="148"/>
    </row>
    <row r="235" spans="1:8" s="48" customFormat="1" ht="46.5" customHeight="1" x14ac:dyDescent="0.25">
      <c r="A235" s="92" t="s">
        <v>32</v>
      </c>
      <c r="B235" s="97" t="s">
        <v>417</v>
      </c>
      <c r="C235" s="45" t="s">
        <v>20</v>
      </c>
      <c r="D235" s="46">
        <v>100</v>
      </c>
      <c r="E235" s="46">
        <v>30</v>
      </c>
      <c r="F235" s="46">
        <f t="shared" si="14"/>
        <v>30</v>
      </c>
      <c r="G235" s="111" t="s">
        <v>512</v>
      </c>
      <c r="H235" s="87"/>
    </row>
    <row r="236" spans="1:8" ht="33.75" customHeight="1" x14ac:dyDescent="0.25">
      <c r="A236" s="91" t="s">
        <v>31</v>
      </c>
      <c r="B236" s="65" t="s">
        <v>155</v>
      </c>
      <c r="C236" s="29" t="s">
        <v>20</v>
      </c>
      <c r="D236" s="1">
        <v>53</v>
      </c>
      <c r="E236" s="1">
        <v>0</v>
      </c>
      <c r="F236" s="1">
        <f>E236/D236*100</f>
        <v>0</v>
      </c>
      <c r="G236" s="28"/>
    </row>
    <row r="237" spans="1:8" ht="31.5" customHeight="1" x14ac:dyDescent="0.25">
      <c r="A237" s="125" t="s">
        <v>36</v>
      </c>
      <c r="B237" s="125" t="s">
        <v>490</v>
      </c>
      <c r="C237" s="29" t="s">
        <v>308</v>
      </c>
      <c r="D237" s="1">
        <v>240.3</v>
      </c>
      <c r="E237" s="1">
        <v>0</v>
      </c>
      <c r="F237" s="1">
        <v>0</v>
      </c>
      <c r="G237" s="143" t="s">
        <v>491</v>
      </c>
    </row>
    <row r="238" spans="1:8" ht="23.25" customHeight="1" x14ac:dyDescent="0.25">
      <c r="A238" s="126"/>
      <c r="B238" s="126"/>
      <c r="C238" s="29" t="s">
        <v>19</v>
      </c>
      <c r="D238" s="1">
        <v>226.3</v>
      </c>
      <c r="E238" s="1">
        <v>0</v>
      </c>
      <c r="F238" s="1">
        <f t="shared" ref="F238" si="15">E238/D238*100</f>
        <v>0</v>
      </c>
      <c r="G238" s="144"/>
    </row>
    <row r="239" spans="1:8" ht="18.75" customHeight="1" x14ac:dyDescent="0.25">
      <c r="A239" s="126"/>
      <c r="B239" s="127"/>
      <c r="C239" s="29" t="s">
        <v>20</v>
      </c>
      <c r="D239" s="1">
        <v>448</v>
      </c>
      <c r="E239" s="1">
        <v>0</v>
      </c>
      <c r="F239" s="1">
        <f t="shared" si="14"/>
        <v>0</v>
      </c>
      <c r="G239" s="145"/>
    </row>
    <row r="240" spans="1:8" ht="41.25" customHeight="1" x14ac:dyDescent="0.25">
      <c r="A240" s="127"/>
      <c r="B240" s="65" t="s">
        <v>163</v>
      </c>
      <c r="C240" s="29" t="s">
        <v>20</v>
      </c>
      <c r="D240" s="1">
        <v>7226.7</v>
      </c>
      <c r="E240" s="1">
        <v>0</v>
      </c>
      <c r="F240" s="1">
        <v>0</v>
      </c>
      <c r="G240" s="28"/>
    </row>
    <row r="241" spans="1:8" ht="34.5" customHeight="1" x14ac:dyDescent="0.25">
      <c r="A241" s="160" t="s">
        <v>92</v>
      </c>
      <c r="B241" s="160"/>
      <c r="C241" s="8" t="s">
        <v>121</v>
      </c>
      <c r="D241" s="9">
        <f>SUM(D235:D240)</f>
        <v>8294.2999999999993</v>
      </c>
      <c r="E241" s="9">
        <f>SUM(E235:E240)</f>
        <v>30</v>
      </c>
      <c r="F241" s="9">
        <f>E241/D241*100</f>
        <v>0.36169417551812694</v>
      </c>
      <c r="G241" s="150"/>
    </row>
    <row r="242" spans="1:8" ht="34.5" customHeight="1" x14ac:dyDescent="0.25">
      <c r="A242" s="160"/>
      <c r="B242" s="160"/>
      <c r="C242" s="8" t="s">
        <v>308</v>
      </c>
      <c r="D242" s="9">
        <f>D237</f>
        <v>240.3</v>
      </c>
      <c r="E242" s="9">
        <f>E237</f>
        <v>0</v>
      </c>
      <c r="F242" s="9">
        <f t="shared" ref="F242:F244" si="16">E242/D242*100</f>
        <v>0</v>
      </c>
      <c r="G242" s="154"/>
    </row>
    <row r="243" spans="1:8" ht="22.5" customHeight="1" x14ac:dyDescent="0.25">
      <c r="A243" s="160"/>
      <c r="B243" s="160"/>
      <c r="C243" s="8" t="s">
        <v>19</v>
      </c>
      <c r="D243" s="9">
        <f>D238</f>
        <v>226.3</v>
      </c>
      <c r="E243" s="9">
        <f>E238</f>
        <v>0</v>
      </c>
      <c r="F243" s="9">
        <f t="shared" si="16"/>
        <v>0</v>
      </c>
      <c r="G243" s="154"/>
    </row>
    <row r="244" spans="1:8" ht="22.5" customHeight="1" x14ac:dyDescent="0.25">
      <c r="A244" s="160"/>
      <c r="B244" s="160"/>
      <c r="C244" s="8" t="s">
        <v>20</v>
      </c>
      <c r="D244" s="9">
        <f>D239+D236+D240+D235</f>
        <v>7827.7</v>
      </c>
      <c r="E244" s="9">
        <f>E239+E236+E240+E235</f>
        <v>30</v>
      </c>
      <c r="F244" s="9">
        <f t="shared" si="16"/>
        <v>0.38325434035540457</v>
      </c>
      <c r="G244" s="151"/>
    </row>
    <row r="245" spans="1:8" ht="21.75" customHeight="1" x14ac:dyDescent="0.25">
      <c r="A245" s="146" t="s">
        <v>58</v>
      </c>
      <c r="B245" s="147"/>
      <c r="C245" s="147"/>
      <c r="D245" s="147"/>
      <c r="E245" s="147"/>
      <c r="F245" s="147"/>
      <c r="G245" s="148"/>
    </row>
    <row r="246" spans="1:8" ht="36" customHeight="1" x14ac:dyDescent="0.25">
      <c r="A246" s="65" t="s">
        <v>26</v>
      </c>
      <c r="B246" s="65" t="s">
        <v>51</v>
      </c>
      <c r="C246" s="29" t="s">
        <v>20</v>
      </c>
      <c r="D246" s="1">
        <v>60</v>
      </c>
      <c r="E246" s="1">
        <v>0</v>
      </c>
      <c r="F246" s="1">
        <f t="shared" ref="F246:F256" si="17">E246/D246*100</f>
        <v>0</v>
      </c>
      <c r="G246" s="28"/>
    </row>
    <row r="247" spans="1:8" ht="32.25" customHeight="1" x14ac:dyDescent="0.25">
      <c r="A247" s="65" t="s">
        <v>27</v>
      </c>
      <c r="B247" s="65" t="s">
        <v>67</v>
      </c>
      <c r="C247" s="29" t="s">
        <v>20</v>
      </c>
      <c r="D247" s="1">
        <v>60</v>
      </c>
      <c r="E247" s="1">
        <v>10</v>
      </c>
      <c r="F247" s="1">
        <f t="shared" si="17"/>
        <v>16.666666666666664</v>
      </c>
      <c r="G247" s="28" t="s">
        <v>224</v>
      </c>
    </row>
    <row r="248" spans="1:8" ht="29.25" customHeight="1" x14ac:dyDescent="0.25">
      <c r="A248" s="65" t="s">
        <v>28</v>
      </c>
      <c r="B248" s="65" t="s">
        <v>76</v>
      </c>
      <c r="C248" s="29" t="s">
        <v>20</v>
      </c>
      <c r="D248" s="1">
        <v>190.7</v>
      </c>
      <c r="E248" s="1">
        <v>0</v>
      </c>
      <c r="F248" s="1">
        <f t="shared" si="17"/>
        <v>0</v>
      </c>
      <c r="G248" s="28"/>
    </row>
    <row r="249" spans="1:8" ht="34.5" customHeight="1" x14ac:dyDescent="0.25">
      <c r="A249" s="65" t="s">
        <v>32</v>
      </c>
      <c r="B249" s="65" t="s">
        <v>413</v>
      </c>
      <c r="C249" s="29" t="s">
        <v>20</v>
      </c>
      <c r="D249" s="1">
        <v>350</v>
      </c>
      <c r="E249" s="1">
        <v>0</v>
      </c>
      <c r="F249" s="1">
        <f t="shared" si="17"/>
        <v>0</v>
      </c>
      <c r="G249" s="28"/>
    </row>
    <row r="250" spans="1:8" ht="37.5" customHeight="1" x14ac:dyDescent="0.25">
      <c r="A250" s="65" t="s">
        <v>29</v>
      </c>
      <c r="B250" s="65" t="s">
        <v>374</v>
      </c>
      <c r="C250" s="29" t="s">
        <v>20</v>
      </c>
      <c r="D250" s="1">
        <v>48.1</v>
      </c>
      <c r="E250" s="1">
        <v>0</v>
      </c>
      <c r="F250" s="1">
        <f t="shared" si="17"/>
        <v>0</v>
      </c>
      <c r="G250" s="28"/>
    </row>
    <row r="251" spans="1:8" ht="36.75" customHeight="1" x14ac:dyDescent="0.25">
      <c r="A251" s="65" t="s">
        <v>30</v>
      </c>
      <c r="B251" s="65" t="s">
        <v>352</v>
      </c>
      <c r="C251" s="29" t="s">
        <v>20</v>
      </c>
      <c r="D251" s="1">
        <v>23.4</v>
      </c>
      <c r="E251" s="1">
        <v>0</v>
      </c>
      <c r="F251" s="1">
        <f t="shared" si="17"/>
        <v>0</v>
      </c>
      <c r="G251" s="28"/>
    </row>
    <row r="252" spans="1:8" ht="31.5" customHeight="1" x14ac:dyDescent="0.25">
      <c r="A252" s="65" t="s">
        <v>33</v>
      </c>
      <c r="B252" s="65" t="s">
        <v>86</v>
      </c>
      <c r="C252" s="29" t="s">
        <v>20</v>
      </c>
      <c r="D252" s="1">
        <v>83.8</v>
      </c>
      <c r="E252" s="1">
        <v>0</v>
      </c>
      <c r="F252" s="1">
        <f t="shared" si="17"/>
        <v>0</v>
      </c>
      <c r="G252" s="28"/>
    </row>
    <row r="253" spans="1:8" ht="33.75" customHeight="1" x14ac:dyDescent="0.25">
      <c r="A253" s="65" t="s">
        <v>34</v>
      </c>
      <c r="B253" s="65" t="s">
        <v>474</v>
      </c>
      <c r="C253" s="29" t="s">
        <v>20</v>
      </c>
      <c r="D253" s="1">
        <v>105.2</v>
      </c>
      <c r="E253" s="1">
        <v>0</v>
      </c>
      <c r="F253" s="1">
        <f t="shared" si="17"/>
        <v>0</v>
      </c>
      <c r="G253" s="28"/>
    </row>
    <row r="254" spans="1:8" s="48" customFormat="1" ht="32.25" customHeight="1" x14ac:dyDescent="0.25">
      <c r="A254" s="86" t="s">
        <v>35</v>
      </c>
      <c r="B254" s="86" t="s">
        <v>453</v>
      </c>
      <c r="C254" s="45" t="s">
        <v>20</v>
      </c>
      <c r="D254" s="106">
        <v>437</v>
      </c>
      <c r="E254" s="46">
        <v>437</v>
      </c>
      <c r="F254" s="46">
        <f t="shared" si="17"/>
        <v>100</v>
      </c>
      <c r="G254" s="85" t="s">
        <v>261</v>
      </c>
      <c r="H254" s="87"/>
    </row>
    <row r="255" spans="1:8" ht="67.5" customHeight="1" x14ac:dyDescent="0.25">
      <c r="A255" s="65" t="s">
        <v>36</v>
      </c>
      <c r="B255" s="65" t="s">
        <v>113</v>
      </c>
      <c r="C255" s="29" t="s">
        <v>20</v>
      </c>
      <c r="D255" s="1">
        <v>4124.7</v>
      </c>
      <c r="E255" s="1">
        <v>614.4</v>
      </c>
      <c r="F255" s="1">
        <f t="shared" si="17"/>
        <v>14.895628773001674</v>
      </c>
      <c r="G255" s="28" t="s">
        <v>277</v>
      </c>
    </row>
    <row r="256" spans="1:8" ht="48.75" customHeight="1" x14ac:dyDescent="0.25">
      <c r="A256" s="65" t="s">
        <v>37</v>
      </c>
      <c r="B256" s="65" t="s">
        <v>430</v>
      </c>
      <c r="C256" s="29" t="s">
        <v>20</v>
      </c>
      <c r="D256" s="1">
        <v>35.799999999999997</v>
      </c>
      <c r="E256" s="1">
        <v>0</v>
      </c>
      <c r="F256" s="1">
        <f t="shared" si="17"/>
        <v>0</v>
      </c>
      <c r="G256" s="28"/>
    </row>
    <row r="257" spans="1:7" ht="38.25" customHeight="1" x14ac:dyDescent="0.25">
      <c r="A257" s="160" t="s">
        <v>92</v>
      </c>
      <c r="B257" s="160"/>
      <c r="C257" s="8" t="s">
        <v>121</v>
      </c>
      <c r="D257" s="9">
        <f>SUM(D246:D256)</f>
        <v>5518.7</v>
      </c>
      <c r="E257" s="9">
        <f>SUM(E246:E256)</f>
        <v>1061.4000000000001</v>
      </c>
      <c r="F257" s="9">
        <f>E257/D257*100</f>
        <v>19.232790331056229</v>
      </c>
      <c r="G257" s="150"/>
    </row>
    <row r="258" spans="1:7" ht="20.25" customHeight="1" x14ac:dyDescent="0.25">
      <c r="A258" s="160"/>
      <c r="B258" s="160"/>
      <c r="C258" s="8" t="s">
        <v>20</v>
      </c>
      <c r="D258" s="9">
        <f>D246+D247+D248+D249+D250+D251+D252+D253+D254+D255+D256</f>
        <v>5518.7</v>
      </c>
      <c r="E258" s="9">
        <f>E246+E247+E248+E249+E250+E251+E252+E253+E254+E255+E256</f>
        <v>1061.4000000000001</v>
      </c>
      <c r="F258" s="9">
        <f>E258/D258*100</f>
        <v>19.232790331056229</v>
      </c>
      <c r="G258" s="151"/>
    </row>
    <row r="259" spans="1:7" ht="21" customHeight="1" x14ac:dyDescent="0.25">
      <c r="A259" s="146" t="s">
        <v>127</v>
      </c>
      <c r="B259" s="147"/>
      <c r="C259" s="147"/>
      <c r="D259" s="147"/>
      <c r="E259" s="147"/>
      <c r="F259" s="147"/>
      <c r="G259" s="148"/>
    </row>
    <row r="260" spans="1:7" ht="39" customHeight="1" x14ac:dyDescent="0.25">
      <c r="A260" s="149" t="s">
        <v>26</v>
      </c>
      <c r="B260" s="65" t="s">
        <v>52</v>
      </c>
      <c r="C260" s="29" t="s">
        <v>20</v>
      </c>
      <c r="D260" s="1">
        <v>5714.2</v>
      </c>
      <c r="E260" s="46">
        <v>1250.5</v>
      </c>
      <c r="F260" s="1">
        <f t="shared" si="14"/>
        <v>21.884078261173919</v>
      </c>
      <c r="G260" s="28" t="s">
        <v>216</v>
      </c>
    </row>
    <row r="261" spans="1:7" ht="52.5" customHeight="1" x14ac:dyDescent="0.25">
      <c r="A261" s="149"/>
      <c r="B261" s="65" t="s">
        <v>47</v>
      </c>
      <c r="C261" s="29" t="s">
        <v>20</v>
      </c>
      <c r="D261" s="1">
        <v>200</v>
      </c>
      <c r="E261" s="1">
        <v>0</v>
      </c>
      <c r="F261" s="1">
        <f t="shared" si="14"/>
        <v>0</v>
      </c>
      <c r="G261" s="28"/>
    </row>
    <row r="262" spans="1:7" ht="35.25" customHeight="1" x14ac:dyDescent="0.25">
      <c r="A262" s="149"/>
      <c r="B262" s="65" t="s">
        <v>57</v>
      </c>
      <c r="C262" s="29" t="s">
        <v>20</v>
      </c>
      <c r="D262" s="1">
        <v>50</v>
      </c>
      <c r="E262" s="1">
        <v>0</v>
      </c>
      <c r="F262" s="1">
        <f t="shared" si="14"/>
        <v>0</v>
      </c>
      <c r="G262" s="28"/>
    </row>
    <row r="263" spans="1:7" ht="22.5" customHeight="1" x14ac:dyDescent="0.25">
      <c r="A263" s="125" t="s">
        <v>27</v>
      </c>
      <c r="B263" s="149" t="s">
        <v>122</v>
      </c>
      <c r="C263" s="29" t="s">
        <v>19</v>
      </c>
      <c r="D263" s="1">
        <v>600</v>
      </c>
      <c r="E263" s="1">
        <v>400</v>
      </c>
      <c r="F263" s="1">
        <f t="shared" ref="F263" si="18">E263/D263*100</f>
        <v>66.666666666666657</v>
      </c>
      <c r="G263" s="150" t="s">
        <v>225</v>
      </c>
    </row>
    <row r="264" spans="1:7" ht="24.75" customHeight="1" x14ac:dyDescent="0.25">
      <c r="A264" s="126"/>
      <c r="B264" s="149"/>
      <c r="C264" s="29" t="s">
        <v>20</v>
      </c>
      <c r="D264" s="1">
        <v>0</v>
      </c>
      <c r="E264" s="1">
        <v>0</v>
      </c>
      <c r="F264" s="1">
        <v>0</v>
      </c>
      <c r="G264" s="151"/>
    </row>
    <row r="265" spans="1:7" ht="118.5" customHeight="1" x14ac:dyDescent="0.25">
      <c r="A265" s="127"/>
      <c r="B265" s="91" t="s">
        <v>68</v>
      </c>
      <c r="C265" s="29" t="s">
        <v>20</v>
      </c>
      <c r="D265" s="1">
        <v>12935.2</v>
      </c>
      <c r="E265" s="1">
        <v>3552.7</v>
      </c>
      <c r="F265" s="1">
        <f t="shared" ref="F265" si="19">E265/D265*100</f>
        <v>27.465365823489389</v>
      </c>
      <c r="G265" s="28" t="s">
        <v>228</v>
      </c>
    </row>
    <row r="266" spans="1:7" ht="21.75" customHeight="1" x14ac:dyDescent="0.25">
      <c r="A266" s="149" t="s">
        <v>28</v>
      </c>
      <c r="B266" s="149" t="s">
        <v>133</v>
      </c>
      <c r="C266" s="29" t="s">
        <v>19</v>
      </c>
      <c r="D266" s="1">
        <v>2296.6</v>
      </c>
      <c r="E266" s="1">
        <v>0</v>
      </c>
      <c r="F266" s="1">
        <f t="shared" si="14"/>
        <v>0</v>
      </c>
      <c r="G266" s="161" t="s">
        <v>229</v>
      </c>
    </row>
    <row r="267" spans="1:7" ht="28.5" customHeight="1" x14ac:dyDescent="0.25">
      <c r="A267" s="149"/>
      <c r="B267" s="149"/>
      <c r="C267" s="29" t="s">
        <v>20</v>
      </c>
      <c r="D267" s="1">
        <v>172.9</v>
      </c>
      <c r="E267" s="1">
        <v>0</v>
      </c>
      <c r="F267" s="1">
        <f t="shared" si="14"/>
        <v>0</v>
      </c>
      <c r="G267" s="162"/>
    </row>
    <row r="268" spans="1:7" ht="35.25" customHeight="1" x14ac:dyDescent="0.25">
      <c r="A268" s="149"/>
      <c r="B268" s="65" t="s">
        <v>72</v>
      </c>
      <c r="C268" s="29" t="s">
        <v>20</v>
      </c>
      <c r="D268" s="1">
        <v>4439.5</v>
      </c>
      <c r="E268" s="1">
        <v>923</v>
      </c>
      <c r="F268" s="1">
        <f t="shared" si="14"/>
        <v>20.790629575402637</v>
      </c>
      <c r="G268" s="28" t="s">
        <v>213</v>
      </c>
    </row>
    <row r="269" spans="1:7" ht="82.5" customHeight="1" x14ac:dyDescent="0.25">
      <c r="A269" s="149"/>
      <c r="B269" s="107" t="s">
        <v>79</v>
      </c>
      <c r="C269" s="29" t="s">
        <v>20</v>
      </c>
      <c r="D269" s="1">
        <v>100</v>
      </c>
      <c r="E269" s="1">
        <v>0</v>
      </c>
      <c r="F269" s="1">
        <f t="shared" si="14"/>
        <v>0</v>
      </c>
      <c r="G269" s="28"/>
    </row>
    <row r="270" spans="1:7" ht="36.75" customHeight="1" x14ac:dyDescent="0.25">
      <c r="A270" s="125" t="s">
        <v>32</v>
      </c>
      <c r="B270" s="91" t="s">
        <v>394</v>
      </c>
      <c r="C270" s="29" t="s">
        <v>20</v>
      </c>
      <c r="D270" s="46">
        <v>14228.126060000001</v>
      </c>
      <c r="E270" s="46">
        <v>2400</v>
      </c>
      <c r="F270" s="1">
        <f t="shared" ref="F270" si="20">E270/D270*100</f>
        <v>16.867997864786979</v>
      </c>
      <c r="G270" s="28" t="s">
        <v>233</v>
      </c>
    </row>
    <row r="271" spans="1:7" ht="49.5" customHeight="1" x14ac:dyDescent="0.25">
      <c r="A271" s="127"/>
      <c r="B271" s="107" t="s">
        <v>414</v>
      </c>
      <c r="C271" s="29" t="s">
        <v>20</v>
      </c>
      <c r="D271" s="1">
        <v>200</v>
      </c>
      <c r="E271" s="1">
        <v>59.8</v>
      </c>
      <c r="F271" s="1">
        <f t="shared" si="14"/>
        <v>29.9</v>
      </c>
      <c r="G271" s="28" t="s">
        <v>415</v>
      </c>
    </row>
    <row r="272" spans="1:7" ht="256.5" customHeight="1" x14ac:dyDescent="0.25">
      <c r="A272" s="143" t="s">
        <v>29</v>
      </c>
      <c r="B272" s="65" t="s">
        <v>375</v>
      </c>
      <c r="C272" s="29" t="s">
        <v>20</v>
      </c>
      <c r="D272" s="1">
        <v>11976.5</v>
      </c>
      <c r="E272" s="1">
        <v>2879.5</v>
      </c>
      <c r="F272" s="1">
        <f>E272/D272*100</f>
        <v>24.042917379868911</v>
      </c>
      <c r="G272" s="28" t="s">
        <v>237</v>
      </c>
    </row>
    <row r="273" spans="1:7" ht="69" customHeight="1" x14ac:dyDescent="0.25">
      <c r="A273" s="145"/>
      <c r="B273" s="65" t="s">
        <v>376</v>
      </c>
      <c r="C273" s="29" t="s">
        <v>20</v>
      </c>
      <c r="D273" s="1">
        <v>102</v>
      </c>
      <c r="E273" s="1">
        <v>0</v>
      </c>
      <c r="F273" s="1">
        <f t="shared" si="14"/>
        <v>0</v>
      </c>
      <c r="G273" s="28"/>
    </row>
    <row r="274" spans="1:7" ht="51" customHeight="1" x14ac:dyDescent="0.25">
      <c r="A274" s="125" t="s">
        <v>30</v>
      </c>
      <c r="B274" s="95" t="s">
        <v>320</v>
      </c>
      <c r="C274" s="29" t="s">
        <v>20</v>
      </c>
      <c r="D274" s="1">
        <v>10601.5</v>
      </c>
      <c r="E274" s="1">
        <v>2100</v>
      </c>
      <c r="F274" s="1">
        <f t="shared" ref="F274" si="21">E274/D274*100</f>
        <v>19.808517662594916</v>
      </c>
      <c r="G274" s="28" t="s">
        <v>239</v>
      </c>
    </row>
    <row r="275" spans="1:7" ht="54" customHeight="1" x14ac:dyDescent="0.25">
      <c r="A275" s="127"/>
      <c r="B275" s="65" t="s">
        <v>354</v>
      </c>
      <c r="C275" s="29" t="s">
        <v>20</v>
      </c>
      <c r="D275" s="1">
        <v>100</v>
      </c>
      <c r="E275" s="1">
        <v>4.9000000000000004</v>
      </c>
      <c r="F275" s="1">
        <f t="shared" si="14"/>
        <v>4.9000000000000004</v>
      </c>
      <c r="G275" s="28" t="s">
        <v>240</v>
      </c>
    </row>
    <row r="276" spans="1:7" ht="51" customHeight="1" x14ac:dyDescent="0.25">
      <c r="A276" s="125" t="s">
        <v>31</v>
      </c>
      <c r="B276" s="91" t="s">
        <v>144</v>
      </c>
      <c r="C276" s="29" t="s">
        <v>20</v>
      </c>
      <c r="D276" s="1">
        <v>14424.6</v>
      </c>
      <c r="E276" s="1">
        <v>2500</v>
      </c>
      <c r="F276" s="1">
        <f t="shared" ref="F276:F277" si="22">E276/D276*100</f>
        <v>17.331503126603167</v>
      </c>
      <c r="G276" s="28" t="s">
        <v>243</v>
      </c>
    </row>
    <row r="277" spans="1:7" ht="32.25" customHeight="1" x14ac:dyDescent="0.25">
      <c r="A277" s="127"/>
      <c r="B277" s="65" t="s">
        <v>157</v>
      </c>
      <c r="C277" s="29" t="s">
        <v>20</v>
      </c>
      <c r="D277" s="1">
        <v>150</v>
      </c>
      <c r="E277" s="1">
        <v>0</v>
      </c>
      <c r="F277" s="1">
        <f t="shared" si="22"/>
        <v>0</v>
      </c>
      <c r="G277" s="28"/>
    </row>
    <row r="278" spans="1:7" ht="79.5" customHeight="1" x14ac:dyDescent="0.25">
      <c r="A278" s="125" t="s">
        <v>33</v>
      </c>
      <c r="B278" s="65" t="s">
        <v>87</v>
      </c>
      <c r="C278" s="29" t="s">
        <v>20</v>
      </c>
      <c r="D278" s="1">
        <v>7322.4</v>
      </c>
      <c r="E278" s="1">
        <v>1767.5</v>
      </c>
      <c r="F278" s="1">
        <f t="shared" si="14"/>
        <v>24.138260679558616</v>
      </c>
      <c r="G278" s="28" t="s">
        <v>386</v>
      </c>
    </row>
    <row r="279" spans="1:7" ht="48.75" customHeight="1" x14ac:dyDescent="0.25">
      <c r="A279" s="127"/>
      <c r="B279" s="65" t="s">
        <v>89</v>
      </c>
      <c r="C279" s="29" t="s">
        <v>20</v>
      </c>
      <c r="D279" s="1">
        <v>600</v>
      </c>
      <c r="E279" s="1">
        <v>3.8</v>
      </c>
      <c r="F279" s="1">
        <f t="shared" si="14"/>
        <v>0.6333333333333333</v>
      </c>
      <c r="G279" s="28" t="s">
        <v>387</v>
      </c>
    </row>
    <row r="280" spans="1:7" ht="64.5" customHeight="1" x14ac:dyDescent="0.25">
      <c r="A280" s="143" t="s">
        <v>34</v>
      </c>
      <c r="B280" s="65" t="s">
        <v>477</v>
      </c>
      <c r="C280" s="29" t="s">
        <v>20</v>
      </c>
      <c r="D280" s="1">
        <v>12249.900000000001</v>
      </c>
      <c r="E280" s="1">
        <v>2429.2553899999998</v>
      </c>
      <c r="F280" s="1">
        <f>E280/D280*100</f>
        <v>19.830818129127582</v>
      </c>
      <c r="G280" s="28" t="s">
        <v>253</v>
      </c>
    </row>
    <row r="281" spans="1:7" ht="66" customHeight="1" x14ac:dyDescent="0.25">
      <c r="A281" s="145"/>
      <c r="B281" s="65" t="s">
        <v>478</v>
      </c>
      <c r="C281" s="29" t="s">
        <v>20</v>
      </c>
      <c r="D281" s="1">
        <v>50</v>
      </c>
      <c r="E281" s="1">
        <v>0</v>
      </c>
      <c r="F281" s="1">
        <f t="shared" si="14"/>
        <v>0</v>
      </c>
      <c r="G281" s="28"/>
    </row>
    <row r="282" spans="1:7" ht="408.75" customHeight="1" x14ac:dyDescent="0.25">
      <c r="A282" s="125" t="s">
        <v>35</v>
      </c>
      <c r="B282" s="65" t="s">
        <v>262</v>
      </c>
      <c r="C282" s="29" t="s">
        <v>20</v>
      </c>
      <c r="D282" s="88">
        <v>75155.7</v>
      </c>
      <c r="E282" s="108">
        <v>11439.999</v>
      </c>
      <c r="F282" s="1">
        <f t="shared" si="14"/>
        <v>15.221731685021894</v>
      </c>
      <c r="G282" s="28" t="s">
        <v>263</v>
      </c>
    </row>
    <row r="283" spans="1:7" ht="166.5" customHeight="1" x14ac:dyDescent="0.25">
      <c r="A283" s="127"/>
      <c r="B283" s="65" t="s">
        <v>264</v>
      </c>
      <c r="C283" s="29" t="s">
        <v>20</v>
      </c>
      <c r="D283" s="1">
        <v>3607.3</v>
      </c>
      <c r="E283" s="1">
        <v>1371.654</v>
      </c>
      <c r="F283" s="1">
        <f t="shared" si="14"/>
        <v>38.024394976852491</v>
      </c>
      <c r="G283" s="28" t="s">
        <v>455</v>
      </c>
    </row>
    <row r="284" spans="1:7" ht="148.5" customHeight="1" x14ac:dyDescent="0.25">
      <c r="A284" s="91" t="s">
        <v>36</v>
      </c>
      <c r="B284" s="65" t="s">
        <v>114</v>
      </c>
      <c r="C284" s="29" t="s">
        <v>20</v>
      </c>
      <c r="D284" s="1">
        <v>37156.6</v>
      </c>
      <c r="E284" s="1">
        <v>7940</v>
      </c>
      <c r="F284" s="1">
        <f t="shared" si="14"/>
        <v>21.369016540802981</v>
      </c>
      <c r="G284" s="28" t="s">
        <v>278</v>
      </c>
    </row>
    <row r="285" spans="1:7" ht="48.75" customHeight="1" x14ac:dyDescent="0.25">
      <c r="A285" s="125" t="s">
        <v>37</v>
      </c>
      <c r="B285" s="91" t="s">
        <v>431</v>
      </c>
      <c r="C285" s="29" t="s">
        <v>20</v>
      </c>
      <c r="D285" s="1">
        <v>4520.7</v>
      </c>
      <c r="E285" s="1">
        <v>753.5</v>
      </c>
      <c r="F285" s="1">
        <f t="shared" si="14"/>
        <v>16.667772690070123</v>
      </c>
      <c r="G285" s="28" t="s">
        <v>214</v>
      </c>
    </row>
    <row r="286" spans="1:7" ht="36.75" customHeight="1" x14ac:dyDescent="0.25">
      <c r="A286" s="126"/>
      <c r="B286" s="65" t="s">
        <v>298</v>
      </c>
      <c r="C286" s="29" t="s">
        <v>20</v>
      </c>
      <c r="D286" s="1">
        <v>4029</v>
      </c>
      <c r="E286" s="1">
        <v>1299.0999999999999</v>
      </c>
      <c r="F286" s="1">
        <f t="shared" si="14"/>
        <v>32.243732936212453</v>
      </c>
      <c r="G286" s="28" t="s">
        <v>214</v>
      </c>
    </row>
    <row r="287" spans="1:7" ht="31.5" customHeight="1" x14ac:dyDescent="0.25">
      <c r="A287" s="126"/>
      <c r="B287" s="150" t="s">
        <v>432</v>
      </c>
      <c r="C287" s="29" t="s">
        <v>308</v>
      </c>
      <c r="D287" s="1">
        <v>932.9</v>
      </c>
      <c r="E287" s="1">
        <v>0</v>
      </c>
      <c r="F287" s="1">
        <f t="shared" si="14"/>
        <v>0</v>
      </c>
      <c r="G287" s="143" t="s">
        <v>435</v>
      </c>
    </row>
    <row r="288" spans="1:7" ht="18.75" customHeight="1" x14ac:dyDescent="0.25">
      <c r="A288" s="126"/>
      <c r="B288" s="154"/>
      <c r="C288" s="29" t="s">
        <v>19</v>
      </c>
      <c r="D288" s="1">
        <v>294.60000000000002</v>
      </c>
      <c r="E288" s="1">
        <v>0</v>
      </c>
      <c r="F288" s="1">
        <f t="shared" si="14"/>
        <v>0</v>
      </c>
      <c r="G288" s="144"/>
    </row>
    <row r="289" spans="1:8" ht="28.5" customHeight="1" x14ac:dyDescent="0.25">
      <c r="A289" s="126"/>
      <c r="B289" s="151"/>
      <c r="C289" s="29" t="s">
        <v>20</v>
      </c>
      <c r="D289" s="1">
        <v>211.3</v>
      </c>
      <c r="E289" s="1">
        <v>0</v>
      </c>
      <c r="F289" s="1">
        <f t="shared" si="14"/>
        <v>0</v>
      </c>
      <c r="G289" s="145"/>
    </row>
    <row r="290" spans="1:8" ht="69" customHeight="1" x14ac:dyDescent="0.25">
      <c r="A290" s="127"/>
      <c r="B290" s="65" t="s">
        <v>299</v>
      </c>
      <c r="C290" s="29" t="s">
        <v>20</v>
      </c>
      <c r="D290" s="1">
        <v>12</v>
      </c>
      <c r="E290" s="1">
        <v>0</v>
      </c>
      <c r="F290" s="1">
        <f t="shared" si="14"/>
        <v>0</v>
      </c>
      <c r="G290" s="28"/>
    </row>
    <row r="291" spans="1:8" ht="35.25" customHeight="1" x14ac:dyDescent="0.25">
      <c r="A291" s="160" t="s">
        <v>92</v>
      </c>
      <c r="B291" s="160"/>
      <c r="C291" s="8" t="s">
        <v>121</v>
      </c>
      <c r="D291" s="9">
        <f>SUM(D260:D290)</f>
        <v>224433.52605999997</v>
      </c>
      <c r="E291" s="9">
        <f>SUM(E260:E290)</f>
        <v>43075.20839</v>
      </c>
      <c r="F291" s="9">
        <f>E291/D291*100</f>
        <v>19.19285819110835</v>
      </c>
      <c r="G291" s="153"/>
    </row>
    <row r="292" spans="1:8" ht="35.25" customHeight="1" x14ac:dyDescent="0.25">
      <c r="A292" s="160"/>
      <c r="B292" s="160"/>
      <c r="C292" s="8" t="s">
        <v>309</v>
      </c>
      <c r="D292" s="9">
        <f>D287</f>
        <v>932.9</v>
      </c>
      <c r="E292" s="9">
        <f>E287</f>
        <v>0</v>
      </c>
      <c r="F292" s="9">
        <f>E292/D292*100</f>
        <v>0</v>
      </c>
      <c r="G292" s="179"/>
    </row>
    <row r="293" spans="1:8" ht="20.25" customHeight="1" x14ac:dyDescent="0.25">
      <c r="A293" s="160"/>
      <c r="B293" s="160"/>
      <c r="C293" s="8" t="s">
        <v>19</v>
      </c>
      <c r="D293" s="9">
        <f>D263+D266+D288</f>
        <v>3191.2</v>
      </c>
      <c r="E293" s="9">
        <f>E263+E266+E288</f>
        <v>400</v>
      </c>
      <c r="F293" s="9">
        <f t="shared" ref="F293:F294" si="23">E293/D293*100</f>
        <v>12.534469791927801</v>
      </c>
      <c r="G293" s="154"/>
    </row>
    <row r="294" spans="1:8" ht="21" customHeight="1" x14ac:dyDescent="0.25">
      <c r="A294" s="160"/>
      <c r="B294" s="160"/>
      <c r="C294" s="8" t="s">
        <v>20</v>
      </c>
      <c r="D294" s="9">
        <f>D260+D261+D262+D264+D265+D267+D268+D269+D270+D271+D272+D273+D274+D275+D276+D277+D278+D279+D280+D281+D282+D283+D284+D285+D286+D289+D290</f>
        <v>220309.42606</v>
      </c>
      <c r="E294" s="9">
        <f>E260+E261+E262+E264+E265+E267+E268+E269+E270+E271+E272+E273+E274+E275+E276+E277+E278+E279+E280+E281+E282+E283+E284+E285+E286+E289+E290</f>
        <v>42675.208389999993</v>
      </c>
      <c r="F294" s="9">
        <f t="shared" si="23"/>
        <v>19.370577624934509</v>
      </c>
      <c r="G294" s="151"/>
    </row>
    <row r="295" spans="1:8" ht="22.5" customHeight="1" x14ac:dyDescent="0.25">
      <c r="A295" s="146" t="s">
        <v>128</v>
      </c>
      <c r="B295" s="147"/>
      <c r="C295" s="147"/>
      <c r="D295" s="147"/>
      <c r="E295" s="147"/>
      <c r="F295" s="147"/>
      <c r="G295" s="148"/>
    </row>
    <row r="296" spans="1:8" ht="34.5" customHeight="1" x14ac:dyDescent="0.25">
      <c r="A296" s="65" t="s">
        <v>26</v>
      </c>
      <c r="B296" s="65" t="s">
        <v>50</v>
      </c>
      <c r="C296" s="29" t="s">
        <v>20</v>
      </c>
      <c r="D296" s="1">
        <v>100</v>
      </c>
      <c r="E296" s="1">
        <v>41.8</v>
      </c>
      <c r="F296" s="1">
        <f t="shared" ref="F296:F303" si="24">E296/D296*100</f>
        <v>41.8</v>
      </c>
      <c r="G296" s="28" t="s">
        <v>317</v>
      </c>
    </row>
    <row r="297" spans="1:8" ht="35.25" customHeight="1" x14ac:dyDescent="0.25">
      <c r="A297" s="65" t="s">
        <v>27</v>
      </c>
      <c r="B297" s="65" t="s">
        <v>310</v>
      </c>
      <c r="C297" s="29" t="s">
        <v>20</v>
      </c>
      <c r="D297" s="1">
        <v>130</v>
      </c>
      <c r="E297" s="1">
        <v>51.7</v>
      </c>
      <c r="F297" s="1"/>
      <c r="G297" s="28" t="s">
        <v>226</v>
      </c>
    </row>
    <row r="298" spans="1:8" s="48" customFormat="1" ht="31.5" customHeight="1" x14ac:dyDescent="0.25">
      <c r="A298" s="86" t="s">
        <v>28</v>
      </c>
      <c r="B298" s="86" t="s">
        <v>75</v>
      </c>
      <c r="C298" s="45" t="s">
        <v>20</v>
      </c>
      <c r="D298" s="46">
        <v>35.4</v>
      </c>
      <c r="E298" s="46">
        <v>7.4</v>
      </c>
      <c r="F298" s="46">
        <f t="shared" si="24"/>
        <v>20.903954802259889</v>
      </c>
      <c r="G298" s="85" t="s">
        <v>488</v>
      </c>
      <c r="H298" s="87"/>
    </row>
    <row r="299" spans="1:8" ht="30.75" customHeight="1" x14ac:dyDescent="0.25">
      <c r="A299" s="65" t="s">
        <v>32</v>
      </c>
      <c r="B299" s="65" t="s">
        <v>311</v>
      </c>
      <c r="C299" s="29" t="s">
        <v>20</v>
      </c>
      <c r="D299" s="1">
        <v>200</v>
      </c>
      <c r="E299" s="1">
        <v>0</v>
      </c>
      <c r="F299" s="1">
        <f t="shared" si="24"/>
        <v>0</v>
      </c>
      <c r="G299" s="28"/>
    </row>
    <row r="300" spans="1:8" ht="35.25" customHeight="1" x14ac:dyDescent="0.25">
      <c r="A300" s="65" t="s">
        <v>29</v>
      </c>
      <c r="B300" s="65" t="s">
        <v>378</v>
      </c>
      <c r="C300" s="29" t="s">
        <v>20</v>
      </c>
      <c r="D300" s="1">
        <v>95.4</v>
      </c>
      <c r="E300" s="1">
        <v>0</v>
      </c>
      <c r="F300" s="1">
        <f t="shared" si="24"/>
        <v>0</v>
      </c>
      <c r="G300" s="28"/>
    </row>
    <row r="301" spans="1:8" ht="30.75" customHeight="1" x14ac:dyDescent="0.25">
      <c r="A301" s="65" t="s">
        <v>30</v>
      </c>
      <c r="B301" s="65" t="s">
        <v>355</v>
      </c>
      <c r="C301" s="29" t="s">
        <v>20</v>
      </c>
      <c r="D301" s="1">
        <v>79.400000000000006</v>
      </c>
      <c r="E301" s="1">
        <v>66</v>
      </c>
      <c r="F301" s="1">
        <f t="shared" si="24"/>
        <v>83.123425692695207</v>
      </c>
      <c r="G301" s="85" t="s">
        <v>356</v>
      </c>
    </row>
    <row r="302" spans="1:8" ht="32.25" customHeight="1" x14ac:dyDescent="0.25">
      <c r="A302" s="65" t="s">
        <v>31</v>
      </c>
      <c r="B302" s="65" t="s">
        <v>159</v>
      </c>
      <c r="C302" s="29" t="s">
        <v>20</v>
      </c>
      <c r="D302" s="1">
        <v>100</v>
      </c>
      <c r="E302" s="1">
        <v>0</v>
      </c>
      <c r="F302" s="1">
        <f t="shared" si="24"/>
        <v>0</v>
      </c>
      <c r="G302" s="28"/>
    </row>
    <row r="303" spans="1:8" ht="86.25" customHeight="1" x14ac:dyDescent="0.25">
      <c r="A303" s="65" t="s">
        <v>33</v>
      </c>
      <c r="B303" s="65" t="s">
        <v>91</v>
      </c>
      <c r="C303" s="29" t="s">
        <v>20</v>
      </c>
      <c r="D303" s="1">
        <v>4280</v>
      </c>
      <c r="E303" s="1">
        <v>50</v>
      </c>
      <c r="F303" s="1">
        <f t="shared" si="24"/>
        <v>1.1682242990654206</v>
      </c>
      <c r="G303" s="28" t="s">
        <v>388</v>
      </c>
    </row>
    <row r="304" spans="1:8" ht="84.75" customHeight="1" x14ac:dyDescent="0.25">
      <c r="A304" s="91" t="s">
        <v>34</v>
      </c>
      <c r="B304" s="95" t="s">
        <v>480</v>
      </c>
      <c r="C304" s="29" t="s">
        <v>20</v>
      </c>
      <c r="D304" s="1">
        <v>5032.54018</v>
      </c>
      <c r="E304" s="1">
        <v>870.83088999999995</v>
      </c>
      <c r="F304" s="1">
        <f t="shared" ref="F304:F307" si="25">E304/D304*100</f>
        <v>17.304002727306589</v>
      </c>
      <c r="G304" s="28" t="s">
        <v>254</v>
      </c>
    </row>
    <row r="305" spans="1:7" ht="175.5" customHeight="1" x14ac:dyDescent="0.25">
      <c r="A305" s="65" t="s">
        <v>35</v>
      </c>
      <c r="B305" s="65" t="s">
        <v>457</v>
      </c>
      <c r="C305" s="29" t="s">
        <v>20</v>
      </c>
      <c r="D305" s="1">
        <v>10100.700000000001</v>
      </c>
      <c r="E305" s="1">
        <v>5100.7</v>
      </c>
      <c r="F305" s="1">
        <f t="shared" si="25"/>
        <v>50.498480303345303</v>
      </c>
      <c r="G305" s="28" t="s">
        <v>456</v>
      </c>
    </row>
    <row r="306" spans="1:7" ht="42.75" customHeight="1" x14ac:dyDescent="0.25">
      <c r="A306" s="65" t="s">
        <v>36</v>
      </c>
      <c r="B306" s="65" t="s">
        <v>118</v>
      </c>
      <c r="C306" s="29" t="s">
        <v>20</v>
      </c>
      <c r="D306" s="1">
        <v>13199</v>
      </c>
      <c r="E306" s="1">
        <v>3299.8</v>
      </c>
      <c r="F306" s="1">
        <f t="shared" si="25"/>
        <v>25.000378816577012</v>
      </c>
      <c r="G306" s="28" t="s">
        <v>280</v>
      </c>
    </row>
    <row r="307" spans="1:7" ht="33.75" customHeight="1" x14ac:dyDescent="0.25">
      <c r="A307" s="65" t="s">
        <v>37</v>
      </c>
      <c r="B307" s="65" t="s">
        <v>302</v>
      </c>
      <c r="C307" s="29" t="s">
        <v>20</v>
      </c>
      <c r="D307" s="1">
        <v>0.5</v>
      </c>
      <c r="E307" s="1">
        <v>0</v>
      </c>
      <c r="F307" s="1">
        <f t="shared" si="25"/>
        <v>0</v>
      </c>
      <c r="G307" s="28"/>
    </row>
    <row r="308" spans="1:7" ht="35.25" customHeight="1" x14ac:dyDescent="0.25">
      <c r="A308" s="160" t="s">
        <v>92</v>
      </c>
      <c r="B308" s="160"/>
      <c r="C308" s="8" t="s">
        <v>121</v>
      </c>
      <c r="D308" s="9">
        <f>SUM(D296:D307)</f>
        <v>33352.940180000005</v>
      </c>
      <c r="E308" s="9">
        <f>SUM(E296:E307)</f>
        <v>9488.2308899999989</v>
      </c>
      <c r="F308" s="9">
        <f>E308/D308*100</f>
        <v>28.447959426646257</v>
      </c>
      <c r="G308" s="150"/>
    </row>
    <row r="309" spans="1:7" ht="21.75" customHeight="1" x14ac:dyDescent="0.25">
      <c r="A309" s="160"/>
      <c r="B309" s="160"/>
      <c r="C309" s="8" t="s">
        <v>20</v>
      </c>
      <c r="D309" s="9">
        <f>D296+D297+D298+D299+D300+D301+D302+D303+D304+D305+D306+D307</f>
        <v>33352.940180000005</v>
      </c>
      <c r="E309" s="9">
        <f>E296+E297+E298+E299+E300+E301+E302+E303+E304+E305+E306+E307</f>
        <v>9488.2308899999989</v>
      </c>
      <c r="F309" s="9">
        <f t="shared" ref="F309" si="26">E309/D309*100</f>
        <v>28.447959426646257</v>
      </c>
      <c r="G309" s="151"/>
    </row>
    <row r="310" spans="1:7" ht="24" customHeight="1" x14ac:dyDescent="0.25">
      <c r="A310" s="146" t="s">
        <v>126</v>
      </c>
      <c r="B310" s="147"/>
      <c r="C310" s="147"/>
      <c r="D310" s="147"/>
      <c r="E310" s="147"/>
      <c r="F310" s="147"/>
      <c r="G310" s="148"/>
    </row>
    <row r="311" spans="1:7" ht="49.5" customHeight="1" x14ac:dyDescent="0.25">
      <c r="A311" s="65" t="s">
        <v>26</v>
      </c>
      <c r="B311" s="65" t="s">
        <v>46</v>
      </c>
      <c r="C311" s="29" t="s">
        <v>20</v>
      </c>
      <c r="D311" s="1">
        <v>100</v>
      </c>
      <c r="E311" s="1">
        <v>0</v>
      </c>
      <c r="F311" s="1">
        <f t="shared" ref="F311:F320" si="27">E311/D311*100</f>
        <v>0</v>
      </c>
      <c r="G311" s="28"/>
    </row>
    <row r="312" spans="1:7" ht="49.5" customHeight="1" x14ac:dyDescent="0.25">
      <c r="A312" s="65" t="s">
        <v>28</v>
      </c>
      <c r="B312" s="65" t="s">
        <v>203</v>
      </c>
      <c r="C312" s="29" t="s">
        <v>20</v>
      </c>
      <c r="D312" s="1">
        <v>150</v>
      </c>
      <c r="E312" s="1">
        <v>0</v>
      </c>
      <c r="F312" s="1">
        <f t="shared" si="27"/>
        <v>0</v>
      </c>
      <c r="G312" s="28"/>
    </row>
    <row r="313" spans="1:7" ht="48.75" customHeight="1" x14ac:dyDescent="0.25">
      <c r="A313" s="65" t="s">
        <v>32</v>
      </c>
      <c r="B313" s="65" t="s">
        <v>412</v>
      </c>
      <c r="C313" s="29" t="s">
        <v>20</v>
      </c>
      <c r="D313" s="1">
        <v>50</v>
      </c>
      <c r="E313" s="1">
        <v>0</v>
      </c>
      <c r="F313" s="1">
        <f t="shared" si="27"/>
        <v>0</v>
      </c>
      <c r="G313" s="28"/>
    </row>
    <row r="314" spans="1:7" ht="48.75" customHeight="1" x14ac:dyDescent="0.25">
      <c r="A314" s="65" t="s">
        <v>29</v>
      </c>
      <c r="B314" s="65" t="s">
        <v>379</v>
      </c>
      <c r="C314" s="29" t="s">
        <v>20</v>
      </c>
      <c r="D314" s="1">
        <v>55</v>
      </c>
      <c r="E314" s="1">
        <v>0</v>
      </c>
      <c r="F314" s="1">
        <f t="shared" si="27"/>
        <v>0</v>
      </c>
      <c r="G314" s="28"/>
    </row>
    <row r="315" spans="1:7" ht="48" customHeight="1" x14ac:dyDescent="0.25">
      <c r="A315" s="65" t="s">
        <v>30</v>
      </c>
      <c r="B315" s="65" t="s">
        <v>332</v>
      </c>
      <c r="C315" s="29" t="s">
        <v>20</v>
      </c>
      <c r="D315" s="1">
        <v>50</v>
      </c>
      <c r="E315" s="1">
        <v>0</v>
      </c>
      <c r="F315" s="1">
        <f t="shared" si="27"/>
        <v>0</v>
      </c>
      <c r="G315" s="28"/>
    </row>
    <row r="316" spans="1:7" ht="33" customHeight="1" x14ac:dyDescent="0.25">
      <c r="A316" s="65" t="s">
        <v>33</v>
      </c>
      <c r="B316" s="65" t="s">
        <v>382</v>
      </c>
      <c r="C316" s="29" t="s">
        <v>20</v>
      </c>
      <c r="D316" s="1">
        <v>30</v>
      </c>
      <c r="E316" s="1">
        <v>0</v>
      </c>
      <c r="F316" s="1">
        <f t="shared" si="27"/>
        <v>0</v>
      </c>
      <c r="G316" s="28"/>
    </row>
    <row r="317" spans="1:7" ht="47.25" customHeight="1" x14ac:dyDescent="0.25">
      <c r="A317" s="65" t="s">
        <v>34</v>
      </c>
      <c r="B317" s="65" t="s">
        <v>467</v>
      </c>
      <c r="C317" s="29" t="s">
        <v>20</v>
      </c>
      <c r="D317" s="1">
        <v>30</v>
      </c>
      <c r="E317" s="1">
        <v>0</v>
      </c>
      <c r="F317" s="1">
        <f t="shared" si="27"/>
        <v>0</v>
      </c>
      <c r="G317" s="28"/>
    </row>
    <row r="318" spans="1:7" ht="54" customHeight="1" x14ac:dyDescent="0.25">
      <c r="A318" s="65" t="s">
        <v>35</v>
      </c>
      <c r="B318" s="65" t="s">
        <v>257</v>
      </c>
      <c r="C318" s="29" t="s">
        <v>20</v>
      </c>
      <c r="D318" s="1">
        <v>50</v>
      </c>
      <c r="E318" s="1">
        <v>0</v>
      </c>
      <c r="F318" s="1">
        <f t="shared" si="27"/>
        <v>0</v>
      </c>
      <c r="G318" s="28"/>
    </row>
    <row r="319" spans="1:7" ht="53.25" customHeight="1" x14ac:dyDescent="0.25">
      <c r="A319" s="65" t="s">
        <v>36</v>
      </c>
      <c r="B319" s="65" t="s">
        <v>117</v>
      </c>
      <c r="C319" s="29" t="s">
        <v>20</v>
      </c>
      <c r="D319" s="1">
        <v>542.4</v>
      </c>
      <c r="E319" s="1">
        <v>0</v>
      </c>
      <c r="F319" s="1">
        <f t="shared" si="27"/>
        <v>0</v>
      </c>
      <c r="G319" s="28"/>
    </row>
    <row r="320" spans="1:7" ht="50.25" customHeight="1" x14ac:dyDescent="0.25">
      <c r="A320" s="65" t="s">
        <v>37</v>
      </c>
      <c r="B320" s="65" t="s">
        <v>303</v>
      </c>
      <c r="C320" s="29" t="s">
        <v>20</v>
      </c>
      <c r="D320" s="1">
        <v>105</v>
      </c>
      <c r="E320" s="1">
        <v>0</v>
      </c>
      <c r="F320" s="1">
        <f t="shared" si="27"/>
        <v>0</v>
      </c>
      <c r="G320" s="28"/>
    </row>
    <row r="321" spans="1:8" ht="38.25" customHeight="1" x14ac:dyDescent="0.25">
      <c r="A321" s="160" t="s">
        <v>92</v>
      </c>
      <c r="B321" s="160"/>
      <c r="C321" s="8" t="s">
        <v>121</v>
      </c>
      <c r="D321" s="9">
        <f>SUM(D311:D320)</f>
        <v>1162.4000000000001</v>
      </c>
      <c r="E321" s="9">
        <f>SUM(E311:E320)</f>
        <v>0</v>
      </c>
      <c r="F321" s="9">
        <f>E321/D321*100</f>
        <v>0</v>
      </c>
      <c r="G321" s="150"/>
    </row>
    <row r="322" spans="1:8" ht="26.25" customHeight="1" x14ac:dyDescent="0.25">
      <c r="A322" s="160"/>
      <c r="B322" s="160"/>
      <c r="C322" s="8" t="s">
        <v>20</v>
      </c>
      <c r="D322" s="9">
        <f>D311+D312+D313+D314+D315+D316+D317+D318+D319+D320</f>
        <v>1162.4000000000001</v>
      </c>
      <c r="E322" s="9">
        <f>E311+E312+E313+E314+E315+E316+E317+E318+E319+E320</f>
        <v>0</v>
      </c>
      <c r="F322" s="9">
        <f>E322/D322*100</f>
        <v>0</v>
      </c>
      <c r="G322" s="151"/>
    </row>
    <row r="323" spans="1:8" ht="26.25" customHeight="1" x14ac:dyDescent="0.25">
      <c r="A323" s="146" t="s">
        <v>123</v>
      </c>
      <c r="B323" s="147"/>
      <c r="C323" s="147"/>
      <c r="D323" s="147"/>
      <c r="E323" s="147"/>
      <c r="F323" s="147"/>
      <c r="G323" s="148"/>
    </row>
    <row r="324" spans="1:8" ht="48.75" customHeight="1" x14ac:dyDescent="0.25">
      <c r="A324" s="65" t="s">
        <v>27</v>
      </c>
      <c r="B324" s="65" t="s">
        <v>66</v>
      </c>
      <c r="C324" s="29" t="s">
        <v>20</v>
      </c>
      <c r="D324" s="1">
        <v>30</v>
      </c>
      <c r="E324" s="1">
        <v>0</v>
      </c>
      <c r="F324" s="1">
        <f t="shared" ref="F324:F331" si="28">E324/D324*100</f>
        <v>0</v>
      </c>
      <c r="G324" s="28"/>
    </row>
    <row r="325" spans="1:8" s="48" customFormat="1" ht="51.75" customHeight="1" x14ac:dyDescent="0.25">
      <c r="A325" s="86" t="s">
        <v>32</v>
      </c>
      <c r="B325" s="86" t="s">
        <v>411</v>
      </c>
      <c r="C325" s="45" t="s">
        <v>20</v>
      </c>
      <c r="D325" s="46">
        <v>30</v>
      </c>
      <c r="E325" s="46">
        <v>0</v>
      </c>
      <c r="F325" s="1">
        <f t="shared" si="28"/>
        <v>0</v>
      </c>
      <c r="G325" s="85"/>
      <c r="H325" s="87"/>
    </row>
    <row r="326" spans="1:8" ht="53.25" customHeight="1" x14ac:dyDescent="0.25">
      <c r="A326" s="65" t="s">
        <v>29</v>
      </c>
      <c r="B326" s="65" t="s">
        <v>380</v>
      </c>
      <c r="C326" s="29" t="s">
        <v>20</v>
      </c>
      <c r="D326" s="1">
        <v>20</v>
      </c>
      <c r="E326" s="1">
        <v>0</v>
      </c>
      <c r="F326" s="1">
        <f t="shared" si="28"/>
        <v>0</v>
      </c>
      <c r="G326" s="28"/>
    </row>
    <row r="327" spans="1:8" ht="64.5" customHeight="1" x14ac:dyDescent="0.25">
      <c r="A327" s="65" t="s">
        <v>31</v>
      </c>
      <c r="B327" s="65" t="s">
        <v>160</v>
      </c>
      <c r="C327" s="29" t="s">
        <v>20</v>
      </c>
      <c r="D327" s="1">
        <v>45</v>
      </c>
      <c r="E327" s="1">
        <v>0</v>
      </c>
      <c r="F327" s="1">
        <f t="shared" si="28"/>
        <v>0</v>
      </c>
      <c r="G327" s="28"/>
    </row>
    <row r="328" spans="1:8" ht="66" customHeight="1" x14ac:dyDescent="0.25">
      <c r="A328" s="65" t="s">
        <v>34</v>
      </c>
      <c r="B328" s="65" t="s">
        <v>479</v>
      </c>
      <c r="C328" s="29" t="s">
        <v>20</v>
      </c>
      <c r="D328" s="1">
        <v>30</v>
      </c>
      <c r="E328" s="1">
        <v>0</v>
      </c>
      <c r="F328" s="1">
        <f t="shared" si="28"/>
        <v>0</v>
      </c>
      <c r="G328" s="28"/>
    </row>
    <row r="329" spans="1:8" ht="52.5" customHeight="1" x14ac:dyDescent="0.25">
      <c r="A329" s="65" t="s">
        <v>35</v>
      </c>
      <c r="B329" s="65" t="s">
        <v>458</v>
      </c>
      <c r="C329" s="29" t="s">
        <v>20</v>
      </c>
      <c r="D329" s="1">
        <v>300</v>
      </c>
      <c r="E329" s="1">
        <v>0</v>
      </c>
      <c r="F329" s="1">
        <f t="shared" si="28"/>
        <v>0</v>
      </c>
      <c r="G329" s="28"/>
    </row>
    <row r="330" spans="1:8" ht="38.25" customHeight="1" x14ac:dyDescent="0.25">
      <c r="A330" s="65" t="s">
        <v>36</v>
      </c>
      <c r="B330" s="65" t="s">
        <v>116</v>
      </c>
      <c r="C330" s="29" t="s">
        <v>20</v>
      </c>
      <c r="D330" s="1">
        <v>158.4</v>
      </c>
      <c r="E330" s="1">
        <v>158.4</v>
      </c>
      <c r="F330" s="1">
        <f t="shared" si="28"/>
        <v>100</v>
      </c>
      <c r="G330" s="28" t="s">
        <v>166</v>
      </c>
    </row>
    <row r="331" spans="1:8" s="48" customFormat="1" ht="66" customHeight="1" x14ac:dyDescent="0.25">
      <c r="A331" s="86" t="s">
        <v>37</v>
      </c>
      <c r="B331" s="86" t="s">
        <v>301</v>
      </c>
      <c r="C331" s="45" t="s">
        <v>20</v>
      </c>
      <c r="D331" s="46">
        <v>1</v>
      </c>
      <c r="E331" s="46">
        <v>0</v>
      </c>
      <c r="F331" s="1">
        <f t="shared" si="28"/>
        <v>0</v>
      </c>
      <c r="G331" s="85"/>
      <c r="H331" s="87"/>
    </row>
    <row r="332" spans="1:8" ht="34.5" customHeight="1" x14ac:dyDescent="0.25">
      <c r="A332" s="160" t="s">
        <v>92</v>
      </c>
      <c r="B332" s="160"/>
      <c r="C332" s="8" t="s">
        <v>121</v>
      </c>
      <c r="D332" s="9">
        <f>SUM(D324:D331)</f>
        <v>614.4</v>
      </c>
      <c r="E332" s="9">
        <f>SUM(E324:E331)</f>
        <v>158.4</v>
      </c>
      <c r="F332" s="9">
        <f>E332/D332*100</f>
        <v>25.78125</v>
      </c>
      <c r="G332" s="150"/>
    </row>
    <row r="333" spans="1:8" ht="22.5" customHeight="1" x14ac:dyDescent="0.25">
      <c r="A333" s="160"/>
      <c r="B333" s="160"/>
      <c r="C333" s="8" t="s">
        <v>20</v>
      </c>
      <c r="D333" s="9">
        <f>D324+D325+D326+D327+D328+D329+D330+D331</f>
        <v>614.4</v>
      </c>
      <c r="E333" s="9">
        <f>E324+E325+E326+E327+E328+E329+E330+E331</f>
        <v>158.4</v>
      </c>
      <c r="F333" s="9">
        <f>E333/D333*100</f>
        <v>25.78125</v>
      </c>
      <c r="G333" s="151"/>
    </row>
    <row r="334" spans="1:8" ht="21" customHeight="1" x14ac:dyDescent="0.25">
      <c r="A334" s="146" t="s">
        <v>64</v>
      </c>
      <c r="B334" s="147"/>
      <c r="C334" s="147"/>
      <c r="D334" s="147"/>
      <c r="E334" s="147"/>
      <c r="F334" s="147"/>
      <c r="G334" s="148"/>
    </row>
    <row r="335" spans="1:8" ht="53.25" customHeight="1" x14ac:dyDescent="0.25">
      <c r="A335" s="95" t="s">
        <v>36</v>
      </c>
      <c r="B335" s="65" t="s">
        <v>115</v>
      </c>
      <c r="C335" s="29" t="s">
        <v>20</v>
      </c>
      <c r="D335" s="1">
        <v>350</v>
      </c>
      <c r="E335" s="1">
        <v>25</v>
      </c>
      <c r="F335" s="1">
        <f t="shared" ref="F335" si="29">E335/D335*100</f>
        <v>7.1428571428571423</v>
      </c>
      <c r="G335" s="28" t="s">
        <v>279</v>
      </c>
    </row>
    <row r="336" spans="1:8" ht="33" customHeight="1" x14ac:dyDescent="0.25">
      <c r="A336" s="160" t="s">
        <v>92</v>
      </c>
      <c r="B336" s="160"/>
      <c r="C336" s="8" t="s">
        <v>121</v>
      </c>
      <c r="D336" s="9">
        <f>SUM(D335:D335)</f>
        <v>350</v>
      </c>
      <c r="E336" s="9">
        <f>SUM(E335:E335)</f>
        <v>25</v>
      </c>
      <c r="F336" s="9">
        <f>E336/D336*100</f>
        <v>7.1428571428571423</v>
      </c>
      <c r="G336" s="150"/>
    </row>
    <row r="337" spans="1:8" ht="24.75" customHeight="1" x14ac:dyDescent="0.25">
      <c r="A337" s="160"/>
      <c r="B337" s="160"/>
      <c r="C337" s="8" t="s">
        <v>20</v>
      </c>
      <c r="D337" s="9">
        <f>D335</f>
        <v>350</v>
      </c>
      <c r="E337" s="9">
        <f>E335</f>
        <v>25</v>
      </c>
      <c r="F337" s="9">
        <f>E337/D337*100</f>
        <v>7.1428571428571423</v>
      </c>
      <c r="G337" s="151"/>
    </row>
    <row r="338" spans="1:8" s="12" customFormat="1" ht="33.75" customHeight="1" x14ac:dyDescent="0.25">
      <c r="A338" s="178" t="s">
        <v>130</v>
      </c>
      <c r="B338" s="178"/>
      <c r="C338" s="20"/>
      <c r="D338" s="21">
        <f>D76+D87+D117+D130+D152+D168+D202+D212+D221+D232+D241+D257+D291+D308+D321+D332+D336</f>
        <v>940582.6161300001</v>
      </c>
      <c r="E338" s="21">
        <f>E76+E87+E117+E130+E152+E168+E202+E212+E221+E232+E241+E257+E291+E308+E321+E332+E336</f>
        <v>133944.13602000001</v>
      </c>
      <c r="F338" s="22">
        <f>E338/D338*100</f>
        <v>14.240549816996328</v>
      </c>
      <c r="G338" s="31"/>
      <c r="H338" s="27"/>
    </row>
    <row r="339" spans="1:8" ht="15.75" customHeight="1" x14ac:dyDescent="0.25">
      <c r="A339" s="149" t="s">
        <v>2</v>
      </c>
      <c r="B339" s="149"/>
      <c r="C339" s="29" t="s">
        <v>19</v>
      </c>
      <c r="D339" s="38">
        <v>0</v>
      </c>
      <c r="E339" s="38">
        <v>0</v>
      </c>
      <c r="F339" s="1">
        <v>0</v>
      </c>
      <c r="G339" s="153"/>
    </row>
    <row r="340" spans="1:8" x14ac:dyDescent="0.25">
      <c r="A340" s="149"/>
      <c r="B340" s="149"/>
      <c r="C340" s="29" t="s">
        <v>20</v>
      </c>
      <c r="D340" s="1">
        <f>D6+D7+D8+D9+D10+D11+D12+D79+D90+D133+D156+D171+D172+D215+D224+D246+D260+D261+D262+D296+D311</f>
        <v>26567.200000000001</v>
      </c>
      <c r="E340" s="1">
        <f>E6+E7+E8+E9+E10+E11+E12+E79+E90+E133+E156+E171+E172+E215+E224+E246+E260+E261+E262+E296+E311</f>
        <v>6625.1000000000013</v>
      </c>
      <c r="F340" s="1">
        <f t="shared" ref="F340:F380" si="30">E340/D340*100</f>
        <v>24.937140534192544</v>
      </c>
      <c r="G340" s="154"/>
    </row>
    <row r="341" spans="1:8" s="42" customFormat="1" x14ac:dyDescent="0.25">
      <c r="A341" s="149"/>
      <c r="B341" s="149"/>
      <c r="C341" s="39" t="s">
        <v>22</v>
      </c>
      <c r="D341" s="40">
        <f>D339+D340</f>
        <v>26567.200000000001</v>
      </c>
      <c r="E341" s="40">
        <f>E339+E340</f>
        <v>6625.1000000000013</v>
      </c>
      <c r="F341" s="40">
        <f t="shared" si="30"/>
        <v>24.937140534192544</v>
      </c>
      <c r="G341" s="151"/>
      <c r="H341" s="109"/>
    </row>
    <row r="342" spans="1:8" ht="15.75" customHeight="1" x14ac:dyDescent="0.25">
      <c r="A342" s="149" t="s">
        <v>1</v>
      </c>
      <c r="B342" s="149"/>
      <c r="C342" s="29" t="s">
        <v>19</v>
      </c>
      <c r="D342" s="38">
        <f>D263</f>
        <v>600</v>
      </c>
      <c r="E342" s="38">
        <f>E263</f>
        <v>400</v>
      </c>
      <c r="F342" s="1">
        <f t="shared" si="30"/>
        <v>66.666666666666657</v>
      </c>
      <c r="G342" s="150"/>
    </row>
    <row r="343" spans="1:8" x14ac:dyDescent="0.25">
      <c r="A343" s="149"/>
      <c r="B343" s="149"/>
      <c r="C343" s="29" t="s">
        <v>20</v>
      </c>
      <c r="D343" s="1">
        <f>D13+D14+D15+D91+D134+D157+D173+D247+D264+D297+D324+D265</f>
        <v>32234.7</v>
      </c>
      <c r="E343" s="1">
        <f>E13+E14+E15+E91+E134+E157+E173+E247+E264+E297+E324+E265</f>
        <v>6248.2000000000007</v>
      </c>
      <c r="F343" s="1">
        <f t="shared" si="30"/>
        <v>19.383459439672158</v>
      </c>
      <c r="G343" s="154"/>
    </row>
    <row r="344" spans="1:8" s="42" customFormat="1" x14ac:dyDescent="0.25">
      <c r="A344" s="149"/>
      <c r="B344" s="149"/>
      <c r="C344" s="43" t="s">
        <v>22</v>
      </c>
      <c r="D344" s="44">
        <f>D342+D343</f>
        <v>32834.699999999997</v>
      </c>
      <c r="E344" s="44">
        <f>E342+E343</f>
        <v>6648.2000000000007</v>
      </c>
      <c r="F344" s="44">
        <f t="shared" si="30"/>
        <v>20.247482084502071</v>
      </c>
      <c r="G344" s="151"/>
      <c r="H344" s="109"/>
    </row>
    <row r="345" spans="1:8" ht="15.75" customHeight="1" x14ac:dyDescent="0.25">
      <c r="A345" s="149" t="s">
        <v>3</v>
      </c>
      <c r="B345" s="149"/>
      <c r="C345" s="29" t="s">
        <v>19</v>
      </c>
      <c r="D345" s="38">
        <f>D266</f>
        <v>2296.6</v>
      </c>
      <c r="E345" s="38">
        <f>E266</f>
        <v>0</v>
      </c>
      <c r="F345" s="1">
        <f t="shared" si="30"/>
        <v>0</v>
      </c>
      <c r="G345" s="150"/>
    </row>
    <row r="346" spans="1:8" x14ac:dyDescent="0.25">
      <c r="A346" s="149"/>
      <c r="B346" s="149"/>
      <c r="C346" s="29" t="s">
        <v>20</v>
      </c>
      <c r="D346" s="1">
        <f>D16+D17+D18+D19+D92+D135+D174+D248+D267+D268+D269+D298+D158+D312</f>
        <v>32500.7</v>
      </c>
      <c r="E346" s="1">
        <f>E16+E17+E18+E19+E92+E135+E174+E248+E267+E268+E269+E298+E158+E312</f>
        <v>7841.0999999999995</v>
      </c>
      <c r="F346" s="1">
        <f t="shared" si="30"/>
        <v>24.125941902789783</v>
      </c>
      <c r="G346" s="154"/>
    </row>
    <row r="347" spans="1:8" s="42" customFormat="1" x14ac:dyDescent="0.25">
      <c r="A347" s="149"/>
      <c r="B347" s="149"/>
      <c r="C347" s="39" t="s">
        <v>22</v>
      </c>
      <c r="D347" s="40">
        <f>D345+D346</f>
        <v>34797.300000000003</v>
      </c>
      <c r="E347" s="40">
        <f>E345+E346</f>
        <v>7841.0999999999995</v>
      </c>
      <c r="F347" s="40">
        <f t="shared" si="30"/>
        <v>22.533644851755735</v>
      </c>
      <c r="G347" s="151"/>
      <c r="H347" s="109"/>
    </row>
    <row r="348" spans="1:8" ht="15.75" customHeight="1" x14ac:dyDescent="0.25">
      <c r="A348" s="149" t="s">
        <v>4</v>
      </c>
      <c r="B348" s="149"/>
      <c r="C348" s="29" t="s">
        <v>19</v>
      </c>
      <c r="D348" s="38">
        <f>D175</f>
        <v>300</v>
      </c>
      <c r="E348" s="38">
        <f>E175</f>
        <v>0</v>
      </c>
      <c r="F348" s="1">
        <f t="shared" si="30"/>
        <v>0</v>
      </c>
      <c r="G348" s="153"/>
    </row>
    <row r="349" spans="1:8" x14ac:dyDescent="0.25">
      <c r="A349" s="149"/>
      <c r="B349" s="149"/>
      <c r="C349" s="29" t="s">
        <v>20</v>
      </c>
      <c r="D349" s="1">
        <f>D20+D21+D22+D23+D24+D25+D80+D93+D120+D136+D137+D159+D176+D177+D178+D225+D226+D235+D249+D270+D271+D299+D313+D325+D206</f>
        <v>52369.826059999999</v>
      </c>
      <c r="E349" s="1">
        <f>E20+E21+E22+E23+E24+E25+E80+E93+E120+E136+E137+E159+E176+E177+E178+E225+E226+E235+E249+E270+E271+E299+E313+E325+E206</f>
        <v>8986.0999999999985</v>
      </c>
      <c r="F349" s="1">
        <f t="shared" si="30"/>
        <v>17.158926572917473</v>
      </c>
      <c r="G349" s="154"/>
    </row>
    <row r="350" spans="1:8" s="42" customFormat="1" x14ac:dyDescent="0.25">
      <c r="A350" s="149"/>
      <c r="B350" s="149"/>
      <c r="C350" s="39" t="s">
        <v>22</v>
      </c>
      <c r="D350" s="40">
        <f>D348+D349</f>
        <v>52669.826059999999</v>
      </c>
      <c r="E350" s="40">
        <f>E348+E349</f>
        <v>8986.0999999999985</v>
      </c>
      <c r="F350" s="40">
        <f t="shared" si="30"/>
        <v>17.061191714898172</v>
      </c>
      <c r="G350" s="151"/>
      <c r="H350" s="109"/>
    </row>
    <row r="351" spans="1:8" ht="15.75" customHeight="1" x14ac:dyDescent="0.25">
      <c r="A351" s="149" t="s">
        <v>9</v>
      </c>
      <c r="B351" s="149"/>
      <c r="C351" s="29" t="s">
        <v>19</v>
      </c>
      <c r="D351" s="38">
        <v>0</v>
      </c>
      <c r="E351" s="38">
        <v>0</v>
      </c>
      <c r="F351" s="1">
        <v>0</v>
      </c>
      <c r="G351" s="150"/>
    </row>
    <row r="352" spans="1:8" x14ac:dyDescent="0.25">
      <c r="A352" s="149"/>
      <c r="B352" s="149"/>
      <c r="C352" s="29" t="s">
        <v>20</v>
      </c>
      <c r="D352" s="1">
        <f>D32+D33+D34+D35+D36++D82+D97+D98+D99+D100+D122+D139+D140+D161+D182+D207+D216+D227+D228+D251+D274+D275+D301+D315+D37+D183</f>
        <v>24799.200000000001</v>
      </c>
      <c r="E352" s="1">
        <f>E32+E33+E34+E35+E36++E82+E97+E98+E99+E100+E122+E139+E140+E161+E182+E207+E216+E227+E228+E251+E274+E275+E301+E315+E37+E183</f>
        <v>4727.6999999999989</v>
      </c>
      <c r="F352" s="1">
        <f t="shared" si="30"/>
        <v>19.063921416819891</v>
      </c>
      <c r="G352" s="154"/>
    </row>
    <row r="353" spans="1:8" s="42" customFormat="1" ht="21.75" customHeight="1" x14ac:dyDescent="0.25">
      <c r="A353" s="149"/>
      <c r="B353" s="149"/>
      <c r="C353" s="39" t="s">
        <v>22</v>
      </c>
      <c r="D353" s="40">
        <f>D351+D352</f>
        <v>24799.200000000001</v>
      </c>
      <c r="E353" s="40">
        <f>E351+E352</f>
        <v>4727.6999999999989</v>
      </c>
      <c r="F353" s="40">
        <f t="shared" si="30"/>
        <v>19.063921416819891</v>
      </c>
      <c r="G353" s="151"/>
      <c r="H353" s="109"/>
    </row>
    <row r="354" spans="1:8" ht="15.75" customHeight="1" x14ac:dyDescent="0.25">
      <c r="A354" s="149" t="s">
        <v>10</v>
      </c>
      <c r="B354" s="149"/>
      <c r="C354" s="29" t="s">
        <v>19</v>
      </c>
      <c r="D354" s="38">
        <v>0</v>
      </c>
      <c r="E354" s="38">
        <v>0</v>
      </c>
      <c r="F354" s="1">
        <v>0</v>
      </c>
      <c r="G354" s="153"/>
    </row>
    <row r="355" spans="1:8" x14ac:dyDescent="0.25">
      <c r="A355" s="149"/>
      <c r="B355" s="149"/>
      <c r="C355" s="29" t="s">
        <v>20</v>
      </c>
      <c r="D355" s="1">
        <f>D26+D27+D28+D29+D30+D31+D81+D94+D95+D96+D121+D138+D160+D179+D180+D181+D250+D272+D273+D300+D314+D326</f>
        <v>29052.400000000001</v>
      </c>
      <c r="E355" s="1">
        <f>E26+E27+E28+E29+E30+E31+E81+E94+E95+E96+E121+E138+E160+E179+E180+E181+E250+E272+E273+E300+E314+E326</f>
        <v>5713.5</v>
      </c>
      <c r="F355" s="1">
        <f t="shared" si="30"/>
        <v>19.666189368176124</v>
      </c>
      <c r="G355" s="154"/>
    </row>
    <row r="356" spans="1:8" s="42" customFormat="1" x14ac:dyDescent="0.25">
      <c r="A356" s="149"/>
      <c r="B356" s="149"/>
      <c r="C356" s="39" t="s">
        <v>22</v>
      </c>
      <c r="D356" s="40">
        <f>D354+D355</f>
        <v>29052.400000000001</v>
      </c>
      <c r="E356" s="40">
        <f>E354+E355</f>
        <v>5713.5</v>
      </c>
      <c r="F356" s="40">
        <f t="shared" si="30"/>
        <v>19.666189368176124</v>
      </c>
      <c r="G356" s="151"/>
      <c r="H356" s="109"/>
    </row>
    <row r="357" spans="1:8" ht="18.75" customHeight="1" x14ac:dyDescent="0.25">
      <c r="A357" s="149" t="s">
        <v>8</v>
      </c>
      <c r="B357" s="149"/>
      <c r="C357" s="29" t="s">
        <v>19</v>
      </c>
      <c r="D357" s="38">
        <v>0</v>
      </c>
      <c r="E357" s="38">
        <v>0</v>
      </c>
      <c r="F357" s="1">
        <v>0</v>
      </c>
      <c r="G357" s="150"/>
    </row>
    <row r="358" spans="1:8" ht="19.5" customHeight="1" x14ac:dyDescent="0.25">
      <c r="A358" s="149"/>
      <c r="B358" s="149"/>
      <c r="C358" s="29" t="s">
        <v>20</v>
      </c>
      <c r="D358" s="1">
        <f>D38+D39+D40+D83+D101+D102+D103+D123+D141+D142+D162+D184+D236+D276+D277+D302+D327+D42+D185+D217+D41</f>
        <v>41235.5</v>
      </c>
      <c r="E358" s="1">
        <f>E38+E39+E40+E83+E101+E102+E103+E123+E141+E142+E162+E184+E236+E276+E277+E302+E327+E42+E185+E217+E41</f>
        <v>6733.5999999999995</v>
      </c>
      <c r="F358" s="1">
        <f t="shared" si="30"/>
        <v>16.329618896339319</v>
      </c>
      <c r="G358" s="154"/>
    </row>
    <row r="359" spans="1:8" s="42" customFormat="1" ht="20.25" customHeight="1" x14ac:dyDescent="0.25">
      <c r="A359" s="149"/>
      <c r="B359" s="149"/>
      <c r="C359" s="39" t="s">
        <v>22</v>
      </c>
      <c r="D359" s="40">
        <f>D357+D358</f>
        <v>41235.5</v>
      </c>
      <c r="E359" s="40">
        <f>E357+E358</f>
        <v>6733.5999999999995</v>
      </c>
      <c r="F359" s="40">
        <f t="shared" si="30"/>
        <v>16.329618896339319</v>
      </c>
      <c r="G359" s="151"/>
      <c r="H359" s="109"/>
    </row>
    <row r="360" spans="1:8" ht="18.75" customHeight="1" x14ac:dyDescent="0.25">
      <c r="A360" s="149" t="s">
        <v>5</v>
      </c>
      <c r="B360" s="149"/>
      <c r="C360" s="29" t="s">
        <v>19</v>
      </c>
      <c r="D360" s="38">
        <v>0</v>
      </c>
      <c r="E360" s="38">
        <v>0</v>
      </c>
      <c r="F360" s="1">
        <v>0</v>
      </c>
      <c r="G360" s="150"/>
    </row>
    <row r="361" spans="1:8" x14ac:dyDescent="0.25">
      <c r="A361" s="149"/>
      <c r="B361" s="149"/>
      <c r="C361" s="29" t="s">
        <v>20</v>
      </c>
      <c r="D361" s="1">
        <f>D43+D44+D45+D46+D47+D48+D104+D105+D143+D144+D163+D186+D187+D188+D252+D278+D279+D303+D316</f>
        <v>42865.899999999994</v>
      </c>
      <c r="E361" s="1">
        <f>E43+E44+E45+E46+E47+E48+E104+E105+E143+E144+E163+E186+E187+E188+E252+E278+E279+E303+E316</f>
        <v>6416.1</v>
      </c>
      <c r="F361" s="1">
        <f t="shared" si="30"/>
        <v>14.967841571038987</v>
      </c>
      <c r="G361" s="154"/>
    </row>
    <row r="362" spans="1:8" s="42" customFormat="1" x14ac:dyDescent="0.25">
      <c r="A362" s="149"/>
      <c r="B362" s="149"/>
      <c r="C362" s="39" t="s">
        <v>22</v>
      </c>
      <c r="D362" s="40">
        <f>D360+D361</f>
        <v>42865.899999999994</v>
      </c>
      <c r="E362" s="40">
        <f>E360+E361</f>
        <v>6416.1</v>
      </c>
      <c r="F362" s="40">
        <f t="shared" si="30"/>
        <v>14.967841571038987</v>
      </c>
      <c r="G362" s="151"/>
      <c r="H362" s="109"/>
    </row>
    <row r="363" spans="1:8" ht="18" customHeight="1" x14ac:dyDescent="0.25">
      <c r="A363" s="163" t="s">
        <v>6</v>
      </c>
      <c r="B363" s="164"/>
      <c r="C363" s="29" t="s">
        <v>19</v>
      </c>
      <c r="D363" s="38">
        <f>D189</f>
        <v>11473.7</v>
      </c>
      <c r="E363" s="38">
        <f>E189</f>
        <v>0</v>
      </c>
      <c r="F363" s="1">
        <f t="shared" si="30"/>
        <v>0</v>
      </c>
      <c r="G363" s="153"/>
    </row>
    <row r="364" spans="1:8" ht="21.75" customHeight="1" x14ac:dyDescent="0.25">
      <c r="A364" s="165"/>
      <c r="B364" s="166"/>
      <c r="C364" s="29" t="s">
        <v>20</v>
      </c>
      <c r="D364" s="1">
        <f>D49+D50+D51+D52+D53+D54+D106+D107+D124+D145+D146+D164+D191+D192+D193+D253+D280+D281+D304+D317+D328+D190</f>
        <v>48907.090069999991</v>
      </c>
      <c r="E364" s="1">
        <f>E49+E50+E51+E52+E53+E54+E106+E107+E124+E145+E146+E164+E191+E192+E193+E253+E280+E281+E304+E317+E328</f>
        <v>7956.4580200000009</v>
      </c>
      <c r="F364" s="1">
        <f t="shared" si="30"/>
        <v>16.268516504686829</v>
      </c>
      <c r="G364" s="154"/>
    </row>
    <row r="365" spans="1:8" s="42" customFormat="1" ht="20.25" customHeight="1" x14ac:dyDescent="0.25">
      <c r="A365" s="167"/>
      <c r="B365" s="168"/>
      <c r="C365" s="39" t="s">
        <v>22</v>
      </c>
      <c r="D365" s="40">
        <f>D363+D364</f>
        <v>60380.790069999988</v>
      </c>
      <c r="E365" s="40">
        <f>E363+E364</f>
        <v>7956.4580200000009</v>
      </c>
      <c r="F365" s="40">
        <f t="shared" si="30"/>
        <v>13.177134666134723</v>
      </c>
      <c r="G365" s="151"/>
      <c r="H365" s="109"/>
    </row>
    <row r="366" spans="1:8" ht="15.75" customHeight="1" x14ac:dyDescent="0.25">
      <c r="A366" s="149" t="s">
        <v>7</v>
      </c>
      <c r="B366" s="149"/>
      <c r="C366" s="29" t="s">
        <v>19</v>
      </c>
      <c r="D366" s="38">
        <v>0</v>
      </c>
      <c r="E366" s="38">
        <v>0</v>
      </c>
      <c r="F366" s="1">
        <v>0</v>
      </c>
      <c r="G366" s="153"/>
    </row>
    <row r="367" spans="1:8" x14ac:dyDescent="0.25">
      <c r="A367" s="149"/>
      <c r="B367" s="149"/>
      <c r="C367" s="29" t="s">
        <v>20</v>
      </c>
      <c r="D367" s="1">
        <f>D55+D56+D57+D58+D59+D60+D84+D108+D109+D110+D125+D147+D165+D194+D195+D208+D218+D229+D254+D282+D283+D305+D318+D329</f>
        <v>307357.09999999998</v>
      </c>
      <c r="E367" s="1">
        <f>E55+E56+E57+E58+E59+E60+E84+E108+E109+E110+E125+E147+E165+E194+E195+E208+E218+E229+E254+E282+E283+E305+E318+E329</f>
        <v>27168.178</v>
      </c>
      <c r="F367" s="1">
        <f t="shared" si="30"/>
        <v>8.8392875908836981</v>
      </c>
      <c r="G367" s="154"/>
    </row>
    <row r="368" spans="1:8" s="42" customFormat="1" x14ac:dyDescent="0.25">
      <c r="A368" s="149"/>
      <c r="B368" s="149"/>
      <c r="C368" s="39" t="s">
        <v>22</v>
      </c>
      <c r="D368" s="40">
        <f>D366+D367</f>
        <v>307357.09999999998</v>
      </c>
      <c r="E368" s="40">
        <f>E366+E367</f>
        <v>27168.178</v>
      </c>
      <c r="F368" s="40">
        <f t="shared" si="30"/>
        <v>8.8392875908836981</v>
      </c>
      <c r="G368" s="151"/>
      <c r="H368" s="109"/>
    </row>
    <row r="369" spans="1:8" s="48" customFormat="1" ht="31.5" x14ac:dyDescent="0.25">
      <c r="A369" s="163" t="s">
        <v>11</v>
      </c>
      <c r="B369" s="164"/>
      <c r="C369" s="45" t="s">
        <v>308</v>
      </c>
      <c r="D369" s="46">
        <f>D287</f>
        <v>932.9</v>
      </c>
      <c r="E369" s="46">
        <f>E287</f>
        <v>0</v>
      </c>
      <c r="F369" s="1">
        <f t="shared" si="30"/>
        <v>0</v>
      </c>
      <c r="G369" s="94"/>
      <c r="H369" s="87"/>
    </row>
    <row r="370" spans="1:8" ht="15.75" customHeight="1" x14ac:dyDescent="0.25">
      <c r="A370" s="165"/>
      <c r="B370" s="166"/>
      <c r="C370" s="29" t="s">
        <v>19</v>
      </c>
      <c r="D370" s="38">
        <f>D288</f>
        <v>294.60000000000002</v>
      </c>
      <c r="E370" s="38">
        <f>E288</f>
        <v>0</v>
      </c>
      <c r="F370" s="1">
        <f t="shared" si="30"/>
        <v>0</v>
      </c>
      <c r="G370" s="153"/>
    </row>
    <row r="371" spans="1:8" x14ac:dyDescent="0.25">
      <c r="A371" s="165"/>
      <c r="B371" s="166"/>
      <c r="C371" s="29" t="s">
        <v>20</v>
      </c>
      <c r="D371" s="1">
        <f>D68+D69+D70+D71+D72+D73+D74+D75+D86+D114+D115+D116+D150+D151+D167+D199+D200+D201+D211+D220+D231+D256+D285+D286+D289+D290+D307+D320+D331</f>
        <v>25595.7</v>
      </c>
      <c r="E371" s="1">
        <f>E68+E69+E70+E71+E72+E73+E74+E75+E86+E114+E115+E116+E150+E151+E167+E199+E200+E201+E211+E220+E231+E256+E285+E286+E289+E290+E307+E320+E331</f>
        <v>5097.5999999999995</v>
      </c>
      <c r="F371" s="1">
        <f t="shared" si="30"/>
        <v>19.915845239630091</v>
      </c>
      <c r="G371" s="154"/>
    </row>
    <row r="372" spans="1:8" s="42" customFormat="1" x14ac:dyDescent="0.25">
      <c r="A372" s="167"/>
      <c r="B372" s="168"/>
      <c r="C372" s="39" t="s">
        <v>22</v>
      </c>
      <c r="D372" s="40">
        <f>D369+D370+D371</f>
        <v>26823.200000000001</v>
      </c>
      <c r="E372" s="40">
        <f>E369+E370+E371</f>
        <v>5097.5999999999995</v>
      </c>
      <c r="F372" s="40">
        <f t="shared" si="30"/>
        <v>19.004443914223508</v>
      </c>
      <c r="G372" s="151"/>
      <c r="H372" s="109"/>
    </row>
    <row r="373" spans="1:8" s="48" customFormat="1" ht="30" customHeight="1" x14ac:dyDescent="0.25">
      <c r="A373" s="163" t="s">
        <v>12</v>
      </c>
      <c r="B373" s="164"/>
      <c r="C373" s="45" t="s">
        <v>308</v>
      </c>
      <c r="D373" s="46">
        <f>D237</f>
        <v>240.3</v>
      </c>
      <c r="E373" s="46">
        <f>E237</f>
        <v>0</v>
      </c>
      <c r="F373" s="1">
        <f t="shared" si="30"/>
        <v>0</v>
      </c>
      <c r="G373" s="94"/>
      <c r="H373" s="87"/>
    </row>
    <row r="374" spans="1:8" ht="15.75" customHeight="1" x14ac:dyDescent="0.25">
      <c r="A374" s="165"/>
      <c r="B374" s="166"/>
      <c r="C374" s="29" t="s">
        <v>19</v>
      </c>
      <c r="D374" s="38">
        <f>D238</f>
        <v>226.3</v>
      </c>
      <c r="E374" s="38">
        <f>E238</f>
        <v>0</v>
      </c>
      <c r="F374" s="1">
        <f t="shared" si="30"/>
        <v>0</v>
      </c>
      <c r="G374" s="153"/>
    </row>
    <row r="375" spans="1:8" x14ac:dyDescent="0.25">
      <c r="A375" s="165"/>
      <c r="B375" s="166"/>
      <c r="C375" s="29" t="s">
        <v>20</v>
      </c>
      <c r="D375" s="1">
        <f>D61+D62+D63+D64+D65+D67+D85+D111+D112+D113+D126+D127+D129+D148+D149+D166+D196+D197+D198+D209+D210+D219+D230+D239+D240+D255+D284+D306+D319+D330+D335+D128+D66</f>
        <v>260732.9</v>
      </c>
      <c r="E375" s="1">
        <f>E61+E62+E63+E64+E65+E67+E85+E111+E112+E113+E126+E127+E129+E148+E149+E166+E196+E197+E198+E209+E210+E219+E230+E239+E240+E255+E284+E306+E319+E330+E335+E128+E66</f>
        <v>40030.5</v>
      </c>
      <c r="F375" s="1">
        <f t="shared" si="30"/>
        <v>15.353068216554183</v>
      </c>
      <c r="G375" s="154"/>
    </row>
    <row r="376" spans="1:8" s="42" customFormat="1" x14ac:dyDescent="0.25">
      <c r="A376" s="167"/>
      <c r="B376" s="168"/>
      <c r="C376" s="39" t="s">
        <v>22</v>
      </c>
      <c r="D376" s="40">
        <f>D373+D374+D375</f>
        <v>261199.5</v>
      </c>
      <c r="E376" s="40">
        <f>E373+E374+E375</f>
        <v>40030.5</v>
      </c>
      <c r="F376" s="40">
        <f t="shared" si="30"/>
        <v>15.325641894414041</v>
      </c>
      <c r="G376" s="151"/>
      <c r="H376" s="109"/>
    </row>
    <row r="377" spans="1:8" s="42" customFormat="1" ht="31.5" x14ac:dyDescent="0.25">
      <c r="A377" s="169" t="s">
        <v>24</v>
      </c>
      <c r="B377" s="170"/>
      <c r="C377" s="110" t="s">
        <v>308</v>
      </c>
      <c r="D377" s="14">
        <f>D242+D292</f>
        <v>1173.2</v>
      </c>
      <c r="E377" s="14">
        <f>E242+E292</f>
        <v>0</v>
      </c>
      <c r="F377" s="14">
        <f t="shared" si="30"/>
        <v>0</v>
      </c>
      <c r="G377" s="140"/>
      <c r="H377" s="109"/>
    </row>
    <row r="378" spans="1:8" s="12" customFormat="1" ht="15" customHeight="1" x14ac:dyDescent="0.25">
      <c r="A378" s="171"/>
      <c r="B378" s="172"/>
      <c r="C378" s="13" t="s">
        <v>19</v>
      </c>
      <c r="D378" s="14">
        <f>D339+D342+D345+D348+D351+D354+D357+D360+D363+D366+D370+D374</f>
        <v>15191.2</v>
      </c>
      <c r="E378" s="14">
        <f>E339+E342+E345+E348+E351+E354+E357+E360+E363+E366+E370+E374</f>
        <v>400</v>
      </c>
      <c r="F378" s="14">
        <f t="shared" si="30"/>
        <v>2.6331033756385276</v>
      </c>
      <c r="G378" s="141"/>
      <c r="H378" s="27"/>
    </row>
    <row r="379" spans="1:8" s="12" customFormat="1" x14ac:dyDescent="0.25">
      <c r="A379" s="171"/>
      <c r="B379" s="172"/>
      <c r="C379" s="13" t="s">
        <v>20</v>
      </c>
      <c r="D379" s="14">
        <f>D340+D343+D346+D349+D352+D355+D358+D361+D364+D367+D371+D375</f>
        <v>924218.21612999996</v>
      </c>
      <c r="E379" s="14">
        <f>E340+E343+E346+E349+E352+E355+E358+E361+E364+E367+E371+E375</f>
        <v>133544.13602000001</v>
      </c>
      <c r="F379" s="14">
        <f t="shared" si="30"/>
        <v>14.449416132392672</v>
      </c>
      <c r="G379" s="141"/>
      <c r="H379" s="27"/>
    </row>
    <row r="380" spans="1:8" s="12" customFormat="1" x14ac:dyDescent="0.25">
      <c r="A380" s="173"/>
      <c r="B380" s="174"/>
      <c r="C380" s="13" t="s">
        <v>22</v>
      </c>
      <c r="D380" s="14">
        <f>D378+D379+D377</f>
        <v>940582.61612999986</v>
      </c>
      <c r="E380" s="14">
        <f>E378+E379+E377</f>
        <v>133944.13602000001</v>
      </c>
      <c r="F380" s="14">
        <f t="shared" si="30"/>
        <v>14.240549816996332</v>
      </c>
      <c r="G380" s="142"/>
      <c r="H380" s="27"/>
    </row>
  </sheetData>
  <autoFilter ref="A3:H380"/>
  <mergeCells count="143">
    <mergeCell ref="G339:G341"/>
    <mergeCell ref="A143:A144"/>
    <mergeCell ref="A155:G155"/>
    <mergeCell ref="B189:B190"/>
    <mergeCell ref="A189:A193"/>
    <mergeCell ref="G189:G190"/>
    <mergeCell ref="A179:A181"/>
    <mergeCell ref="A225:A226"/>
    <mergeCell ref="A338:B338"/>
    <mergeCell ref="A270:A271"/>
    <mergeCell ref="A175:A178"/>
    <mergeCell ref="A332:B333"/>
    <mergeCell ref="A336:B337"/>
    <mergeCell ref="A308:B309"/>
    <mergeCell ref="A194:A195"/>
    <mergeCell ref="A282:A283"/>
    <mergeCell ref="A321:B322"/>
    <mergeCell ref="A310:G310"/>
    <mergeCell ref="A323:G323"/>
    <mergeCell ref="A334:G334"/>
    <mergeCell ref="A291:B294"/>
    <mergeCell ref="G291:G294"/>
    <mergeCell ref="B287:B289"/>
    <mergeCell ref="A339:B341"/>
    <mergeCell ref="A342:B344"/>
    <mergeCell ref="A345:B347"/>
    <mergeCell ref="A366:B368"/>
    <mergeCell ref="A357:B359"/>
    <mergeCell ref="A363:B365"/>
    <mergeCell ref="A360:B362"/>
    <mergeCell ref="A348:B350"/>
    <mergeCell ref="A351:B353"/>
    <mergeCell ref="A354:B356"/>
    <mergeCell ref="A369:B372"/>
    <mergeCell ref="A373:B376"/>
    <mergeCell ref="A377:B380"/>
    <mergeCell ref="A5:G5"/>
    <mergeCell ref="A266:A269"/>
    <mergeCell ref="B266:B267"/>
    <mergeCell ref="A260:A262"/>
    <mergeCell ref="A223:G223"/>
    <mergeCell ref="A227:A228"/>
    <mergeCell ref="B263:B264"/>
    <mergeCell ref="A76:B77"/>
    <mergeCell ref="A101:A103"/>
    <mergeCell ref="A212:B213"/>
    <mergeCell ref="A130:B131"/>
    <mergeCell ref="G130:G131"/>
    <mergeCell ref="A132:G132"/>
    <mergeCell ref="G221:G222"/>
    <mergeCell ref="A232:B233"/>
    <mergeCell ref="A234:G234"/>
    <mergeCell ref="A221:B222"/>
    <mergeCell ref="A245:G245"/>
    <mergeCell ref="A241:B244"/>
    <mergeCell ref="A257:B258"/>
    <mergeCell ref="A126:A129"/>
    <mergeCell ref="A205:G205"/>
    <mergeCell ref="A136:A137"/>
    <mergeCell ref="G202:G204"/>
    <mergeCell ref="A150:A151"/>
    <mergeCell ref="A145:A146"/>
    <mergeCell ref="G168:G169"/>
    <mergeCell ref="G152:G154"/>
    <mergeCell ref="A199:A201"/>
    <mergeCell ref="A196:A198"/>
    <mergeCell ref="A182:A183"/>
    <mergeCell ref="A171:A172"/>
    <mergeCell ref="B175:B176"/>
    <mergeCell ref="A152:B154"/>
    <mergeCell ref="A168:B169"/>
    <mergeCell ref="A148:A149"/>
    <mergeCell ref="A89:G89"/>
    <mergeCell ref="A119:G119"/>
    <mergeCell ref="A55:A60"/>
    <mergeCell ref="A61:A67"/>
    <mergeCell ref="A114:A116"/>
    <mergeCell ref="A104:A105"/>
    <mergeCell ref="A108:A110"/>
    <mergeCell ref="G117:G118"/>
    <mergeCell ref="A68:A75"/>
    <mergeCell ref="A97:A100"/>
    <mergeCell ref="A94:A96"/>
    <mergeCell ref="A87:B88"/>
    <mergeCell ref="A117:B118"/>
    <mergeCell ref="A106:A107"/>
    <mergeCell ref="A111:A113"/>
    <mergeCell ref="A139:A140"/>
    <mergeCell ref="A20:A25"/>
    <mergeCell ref="A26:A31"/>
    <mergeCell ref="A43:A48"/>
    <mergeCell ref="G87:G88"/>
    <mergeCell ref="G76:G77"/>
    <mergeCell ref="A78:G78"/>
    <mergeCell ref="A16:A19"/>
    <mergeCell ref="A49:A54"/>
    <mergeCell ref="A38:A42"/>
    <mergeCell ref="A1:G1"/>
    <mergeCell ref="G370:G372"/>
    <mergeCell ref="G374:G376"/>
    <mergeCell ref="G336:G337"/>
    <mergeCell ref="G332:G333"/>
    <mergeCell ref="G321:G322"/>
    <mergeCell ref="G308:G309"/>
    <mergeCell ref="G257:G258"/>
    <mergeCell ref="A295:G295"/>
    <mergeCell ref="G342:G344"/>
    <mergeCell ref="G345:G347"/>
    <mergeCell ref="G348:G350"/>
    <mergeCell ref="G351:G353"/>
    <mergeCell ref="G354:G356"/>
    <mergeCell ref="G357:G359"/>
    <mergeCell ref="G360:G362"/>
    <mergeCell ref="G363:G365"/>
    <mergeCell ref="G366:G368"/>
    <mergeCell ref="A6:A12"/>
    <mergeCell ref="A13:A15"/>
    <mergeCell ref="A278:A279"/>
    <mergeCell ref="A141:A142"/>
    <mergeCell ref="A184:A185"/>
    <mergeCell ref="A32:A37"/>
    <mergeCell ref="G377:G380"/>
    <mergeCell ref="A285:A290"/>
    <mergeCell ref="G287:G289"/>
    <mergeCell ref="A214:G214"/>
    <mergeCell ref="A170:G170"/>
    <mergeCell ref="A263:A265"/>
    <mergeCell ref="A186:A188"/>
    <mergeCell ref="A274:A275"/>
    <mergeCell ref="A272:A273"/>
    <mergeCell ref="G263:G264"/>
    <mergeCell ref="A202:B204"/>
    <mergeCell ref="A280:A281"/>
    <mergeCell ref="B237:B239"/>
    <mergeCell ref="A237:A240"/>
    <mergeCell ref="G237:G239"/>
    <mergeCell ref="A209:A210"/>
    <mergeCell ref="G241:G244"/>
    <mergeCell ref="G232:G233"/>
    <mergeCell ref="G266:G267"/>
    <mergeCell ref="G212:G213"/>
    <mergeCell ref="A259:G259"/>
    <mergeCell ref="A276:A277"/>
  </mergeCells>
  <pageMargins left="0.78740157480314965" right="0.78740157480314965" top="1.1811023622047245" bottom="0.39370078740157483" header="0.31496062992125984" footer="0.31496062992125984"/>
  <pageSetup paperSize="9" scale="59" orientation="landscape" r:id="rId1"/>
  <headerFooter differentFirst="1"/>
  <rowBreaks count="4" manualBreakCount="4">
    <brk id="143" max="6" man="1"/>
    <brk id="283" max="6" man="1"/>
    <brk id="324" max="6" man="1"/>
    <brk id="33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view="pageBreakPreview" topLeftCell="A67" zoomScale="85" zoomScaleNormal="100" zoomScaleSheetLayoutView="85" workbookViewId="0">
      <selection activeCell="A78" sqref="A78:XFD80"/>
    </sheetView>
  </sheetViews>
  <sheetFormatPr defaultColWidth="15.5703125" defaultRowHeight="15.75" x14ac:dyDescent="0.25"/>
  <cols>
    <col min="1" max="1" width="27.28515625" style="15" customWidth="1"/>
    <col min="2" max="2" width="24.5703125" style="2" customWidth="1"/>
    <col min="3" max="3" width="15.5703125" style="16" customWidth="1"/>
    <col min="4" max="4" width="14" style="16" customWidth="1"/>
    <col min="5" max="5" width="15.28515625" style="16" customWidth="1"/>
    <col min="6" max="6" width="44" style="34" customWidth="1"/>
    <col min="7" max="7" width="18.140625" style="15" customWidth="1"/>
    <col min="8" max="16384" width="15.5703125" style="2"/>
  </cols>
  <sheetData>
    <row r="1" spans="1:7" s="18" customFormat="1" ht="42" customHeight="1" x14ac:dyDescent="0.25">
      <c r="A1" s="152" t="s">
        <v>314</v>
      </c>
      <c r="B1" s="152"/>
      <c r="C1" s="152"/>
      <c r="D1" s="152"/>
      <c r="E1" s="152"/>
      <c r="F1" s="152"/>
      <c r="G1" s="33"/>
    </row>
    <row r="2" spans="1:7" ht="21" customHeight="1" x14ac:dyDescent="0.25">
      <c r="A2" s="3"/>
      <c r="B2" s="4"/>
      <c r="C2" s="5"/>
      <c r="D2" s="5"/>
      <c r="E2" s="5"/>
    </row>
    <row r="3" spans="1:7" ht="66" customHeight="1" x14ac:dyDescent="0.25">
      <c r="A3" s="29" t="s">
        <v>16</v>
      </c>
      <c r="B3" s="29" t="s">
        <v>17</v>
      </c>
      <c r="C3" s="1" t="s">
        <v>138</v>
      </c>
      <c r="D3" s="1" t="s">
        <v>18</v>
      </c>
      <c r="E3" s="1" t="s">
        <v>191</v>
      </c>
      <c r="F3" s="29" t="s">
        <v>139</v>
      </c>
    </row>
    <row r="4" spans="1:7" ht="21.75" customHeight="1" x14ac:dyDescent="0.25">
      <c r="A4" s="29">
        <v>1</v>
      </c>
      <c r="B4" s="29">
        <v>2</v>
      </c>
      <c r="C4" s="6">
        <v>3</v>
      </c>
      <c r="D4" s="6">
        <v>4</v>
      </c>
      <c r="E4" s="6">
        <v>5</v>
      </c>
      <c r="F4" s="29">
        <v>6</v>
      </c>
    </row>
    <row r="5" spans="1:7" ht="25.5" customHeight="1" x14ac:dyDescent="0.25">
      <c r="A5" s="146" t="s">
        <v>498</v>
      </c>
      <c r="B5" s="147"/>
      <c r="C5" s="147"/>
      <c r="D5" s="147"/>
      <c r="E5" s="147"/>
      <c r="F5" s="148"/>
      <c r="G5" s="2"/>
    </row>
    <row r="6" spans="1:7" ht="33.75" customHeight="1" x14ac:dyDescent="0.25">
      <c r="A6" s="125" t="s">
        <v>36</v>
      </c>
      <c r="B6" s="29" t="s">
        <v>309</v>
      </c>
      <c r="C6" s="1">
        <f>общие!D237</f>
        <v>240.3</v>
      </c>
      <c r="D6" s="1">
        <f>общие!E237</f>
        <v>0</v>
      </c>
      <c r="E6" s="1">
        <f>D6/C6*100</f>
        <v>0</v>
      </c>
      <c r="F6" s="143" t="str">
        <f>общие!G237</f>
        <v>соглашение о предоставлении субсидии заключено 01.04.2019 года. Во 2 квартале 2019 года (май) запланировано предоставить социальную выплату молодой семье на приобретение (строительство) жилья</v>
      </c>
      <c r="G6" s="2"/>
    </row>
    <row r="7" spans="1:7" ht="36.75" customHeight="1" x14ac:dyDescent="0.25">
      <c r="A7" s="126"/>
      <c r="B7" s="29" t="s">
        <v>19</v>
      </c>
      <c r="C7" s="1">
        <f>общие!D238</f>
        <v>226.3</v>
      </c>
      <c r="D7" s="1">
        <f>общие!E238</f>
        <v>0</v>
      </c>
      <c r="E7" s="1">
        <f>D7/C7*100</f>
        <v>0</v>
      </c>
      <c r="F7" s="144"/>
      <c r="G7" s="2"/>
    </row>
    <row r="8" spans="1:7" ht="30" customHeight="1" x14ac:dyDescent="0.25">
      <c r="A8" s="127"/>
      <c r="B8" s="35" t="s">
        <v>20</v>
      </c>
      <c r="C8" s="1">
        <f>общие!D239</f>
        <v>448</v>
      </c>
      <c r="D8" s="1">
        <f>общие!E239</f>
        <v>0</v>
      </c>
      <c r="E8" s="36">
        <f>D8/C8*100</f>
        <v>0</v>
      </c>
      <c r="F8" s="145"/>
      <c r="G8" s="2"/>
    </row>
    <row r="9" spans="1:7" ht="21.75" customHeight="1" x14ac:dyDescent="0.25">
      <c r="A9" s="160" t="s">
        <v>192</v>
      </c>
      <c r="B9" s="8" t="s">
        <v>121</v>
      </c>
      <c r="C9" s="9">
        <f>C6+C7+C8</f>
        <v>914.6</v>
      </c>
      <c r="D9" s="9">
        <f>D6+D7+D8</f>
        <v>0</v>
      </c>
      <c r="E9" s="9">
        <f t="shared" ref="E9:E11" si="0">D9/C9*100</f>
        <v>0</v>
      </c>
      <c r="F9" s="194"/>
      <c r="G9" s="16"/>
    </row>
    <row r="10" spans="1:7" ht="21.75" customHeight="1" x14ac:dyDescent="0.25">
      <c r="A10" s="160"/>
      <c r="B10" s="8" t="s">
        <v>309</v>
      </c>
      <c r="C10" s="9">
        <f t="shared" ref="C10:D12" si="1">C6</f>
        <v>240.3</v>
      </c>
      <c r="D10" s="9">
        <f t="shared" si="1"/>
        <v>0</v>
      </c>
      <c r="E10" s="9">
        <f t="shared" si="0"/>
        <v>0</v>
      </c>
      <c r="F10" s="195"/>
      <c r="G10" s="16"/>
    </row>
    <row r="11" spans="1:7" ht="18.75" customHeight="1" x14ac:dyDescent="0.25">
      <c r="A11" s="160"/>
      <c r="B11" s="8" t="s">
        <v>19</v>
      </c>
      <c r="C11" s="9">
        <f t="shared" si="1"/>
        <v>226.3</v>
      </c>
      <c r="D11" s="9">
        <f t="shared" si="1"/>
        <v>0</v>
      </c>
      <c r="E11" s="9">
        <f t="shared" si="0"/>
        <v>0</v>
      </c>
      <c r="F11" s="195"/>
      <c r="G11" s="16"/>
    </row>
    <row r="12" spans="1:7" ht="21" customHeight="1" x14ac:dyDescent="0.25">
      <c r="A12" s="160"/>
      <c r="B12" s="8" t="s">
        <v>20</v>
      </c>
      <c r="C12" s="9">
        <f t="shared" si="1"/>
        <v>448</v>
      </c>
      <c r="D12" s="9">
        <f t="shared" si="1"/>
        <v>0</v>
      </c>
      <c r="E12" s="9">
        <f t="shared" ref="E12" si="2">D12/C12*100</f>
        <v>0</v>
      </c>
      <c r="F12" s="196"/>
      <c r="G12" s="2"/>
    </row>
    <row r="13" spans="1:7" ht="34.5" customHeight="1" x14ac:dyDescent="0.25">
      <c r="A13" s="146" t="s">
        <v>499</v>
      </c>
      <c r="B13" s="147"/>
      <c r="C13" s="147"/>
      <c r="D13" s="147"/>
      <c r="E13" s="147"/>
      <c r="F13" s="148"/>
      <c r="G13" s="2"/>
    </row>
    <row r="14" spans="1:7" ht="48.75" customHeight="1" x14ac:dyDescent="0.25">
      <c r="A14" s="125" t="s">
        <v>34</v>
      </c>
      <c r="B14" s="29" t="s">
        <v>19</v>
      </c>
      <c r="C14" s="1">
        <f>общие!D189</f>
        <v>11473.7</v>
      </c>
      <c r="D14" s="1">
        <f>общие!E189</f>
        <v>0</v>
      </c>
      <c r="E14" s="1">
        <f t="shared" ref="E14" si="3">D14/C14*100</f>
        <v>0</v>
      </c>
      <c r="F14" s="143" t="str">
        <f>общие!G189</f>
        <v>Соглашение о предоставлении субсидии заключено 26.03.2019 года. В апреле 2019 года запланировано размещение извещения о проведении аукциона на газоснабжение, электроснабжение земельных участков для многодетных семей</v>
      </c>
      <c r="G14" s="37"/>
    </row>
    <row r="15" spans="1:7" ht="68.25" customHeight="1" x14ac:dyDescent="0.25">
      <c r="A15" s="126"/>
      <c r="B15" s="29" t="s">
        <v>20</v>
      </c>
      <c r="C15" s="1">
        <f>общие!D190</f>
        <v>863.7</v>
      </c>
      <c r="D15" s="1">
        <f>общие!E190</f>
        <v>0</v>
      </c>
      <c r="E15" s="1">
        <f>D15/C15*100</f>
        <v>0</v>
      </c>
      <c r="F15" s="145"/>
      <c r="G15" s="37"/>
    </row>
    <row r="16" spans="1:7" ht="20.25" customHeight="1" x14ac:dyDescent="0.25">
      <c r="A16" s="160" t="s">
        <v>94</v>
      </c>
      <c r="B16" s="8" t="s">
        <v>121</v>
      </c>
      <c r="C16" s="9">
        <f>C14+C15</f>
        <v>12337.400000000001</v>
      </c>
      <c r="D16" s="9">
        <f>D14+D15</f>
        <v>0</v>
      </c>
      <c r="E16" s="9">
        <f>D16/C16*100</f>
        <v>0</v>
      </c>
      <c r="F16" s="143"/>
      <c r="G16" s="2"/>
    </row>
    <row r="17" spans="1:7" ht="20.25" customHeight="1" x14ac:dyDescent="0.25">
      <c r="A17" s="160"/>
      <c r="B17" s="8" t="s">
        <v>19</v>
      </c>
      <c r="C17" s="9">
        <f>C14</f>
        <v>11473.7</v>
      </c>
      <c r="D17" s="9">
        <f>D14</f>
        <v>0</v>
      </c>
      <c r="E17" s="9">
        <f>D17/C17*100</f>
        <v>0</v>
      </c>
      <c r="F17" s="144"/>
      <c r="G17" s="2"/>
    </row>
    <row r="18" spans="1:7" ht="20.25" customHeight="1" x14ac:dyDescent="0.25">
      <c r="A18" s="160"/>
      <c r="B18" s="8" t="s">
        <v>20</v>
      </c>
      <c r="C18" s="9">
        <f>C15</f>
        <v>863.7</v>
      </c>
      <c r="D18" s="9">
        <f>D15</f>
        <v>0</v>
      </c>
      <c r="E18" s="9">
        <f t="shared" ref="E18" si="4">D18/C18*100</f>
        <v>0</v>
      </c>
      <c r="F18" s="145"/>
      <c r="G18" s="2"/>
    </row>
    <row r="19" spans="1:7" ht="27" customHeight="1" x14ac:dyDescent="0.25">
      <c r="A19" s="146" t="s">
        <v>500</v>
      </c>
      <c r="B19" s="147"/>
      <c r="C19" s="147"/>
      <c r="D19" s="147"/>
      <c r="E19" s="147"/>
      <c r="F19" s="148"/>
      <c r="G19" s="2"/>
    </row>
    <row r="20" spans="1:7" ht="21.75" customHeight="1" x14ac:dyDescent="0.25">
      <c r="A20" s="125" t="s">
        <v>27</v>
      </c>
      <c r="B20" s="29" t="s">
        <v>19</v>
      </c>
      <c r="C20" s="1">
        <f>общие!D263</f>
        <v>600</v>
      </c>
      <c r="D20" s="1">
        <f>общие!E263</f>
        <v>400</v>
      </c>
      <c r="E20" s="1">
        <f t="shared" ref="E20:E26" si="5">D20/C20*100</f>
        <v>66.666666666666657</v>
      </c>
      <c r="F20" s="143" t="str">
        <f>общие!G263</f>
        <v>Субсидия на организацию детской спортивной площадки</v>
      </c>
      <c r="G20" s="37"/>
    </row>
    <row r="21" spans="1:7" ht="20.25" customHeight="1" x14ac:dyDescent="0.25">
      <c r="A21" s="126"/>
      <c r="B21" s="29" t="s">
        <v>20</v>
      </c>
      <c r="C21" s="1">
        <f>общие!D264</f>
        <v>0</v>
      </c>
      <c r="D21" s="1">
        <f>общие!E264</f>
        <v>0</v>
      </c>
      <c r="E21" s="1">
        <v>0</v>
      </c>
      <c r="F21" s="145"/>
      <c r="G21" s="37"/>
    </row>
    <row r="22" spans="1:7" ht="27.75" customHeight="1" x14ac:dyDescent="0.25">
      <c r="A22" s="149" t="s">
        <v>28</v>
      </c>
      <c r="B22" s="29" t="s">
        <v>19</v>
      </c>
      <c r="C22" s="1">
        <f>общие!D266</f>
        <v>2296.6</v>
      </c>
      <c r="D22" s="1">
        <f>общие!E266</f>
        <v>0</v>
      </c>
      <c r="E22" s="1">
        <f t="shared" si="5"/>
        <v>0</v>
      </c>
      <c r="F22" s="143" t="str">
        <f>общие!G266</f>
        <v>Капитальный ремонт входной группы здания ДК, средства будут освоены в ноярбе 2019 года, после проведения электронных процедур</v>
      </c>
      <c r="G22" s="37"/>
    </row>
    <row r="23" spans="1:7" ht="39.75" customHeight="1" x14ac:dyDescent="0.25">
      <c r="A23" s="149"/>
      <c r="B23" s="29" t="s">
        <v>20</v>
      </c>
      <c r="C23" s="1">
        <f>общие!D267</f>
        <v>172.9</v>
      </c>
      <c r="D23" s="1">
        <f>общие!E267</f>
        <v>0</v>
      </c>
      <c r="E23" s="1">
        <f t="shared" si="5"/>
        <v>0</v>
      </c>
      <c r="F23" s="145"/>
      <c r="G23" s="37"/>
    </row>
    <row r="24" spans="1:7" ht="36.75" customHeight="1" x14ac:dyDescent="0.25">
      <c r="A24" s="125" t="s">
        <v>37</v>
      </c>
      <c r="B24" s="29" t="s">
        <v>309</v>
      </c>
      <c r="C24" s="1">
        <f>общие!D287</f>
        <v>932.9</v>
      </c>
      <c r="D24" s="1">
        <f>общие!E287</f>
        <v>0</v>
      </c>
      <c r="E24" s="1">
        <f t="shared" si="5"/>
        <v>0</v>
      </c>
      <c r="F24" s="143" t="str">
        <f>общие!G287</f>
        <v>соглашение о предоставлении субсидии заключено 03.04.2019 года. Во 2 квартале 2019 года (июнь) запланировано приобретение музыкальных инструментов и сценических костюмов для СДК пос. Юбилейный, пос. Кучугуры</v>
      </c>
      <c r="G24" s="37"/>
    </row>
    <row r="25" spans="1:7" ht="20.25" customHeight="1" x14ac:dyDescent="0.25">
      <c r="A25" s="126"/>
      <c r="B25" s="29" t="s">
        <v>19</v>
      </c>
      <c r="C25" s="1">
        <f>общие!D288</f>
        <v>294.60000000000002</v>
      </c>
      <c r="D25" s="1">
        <f>общие!E288</f>
        <v>0</v>
      </c>
      <c r="E25" s="1">
        <f t="shared" si="5"/>
        <v>0</v>
      </c>
      <c r="F25" s="144"/>
      <c r="G25" s="37"/>
    </row>
    <row r="26" spans="1:7" ht="47.25" customHeight="1" x14ac:dyDescent="0.25">
      <c r="A26" s="127"/>
      <c r="B26" s="29" t="s">
        <v>20</v>
      </c>
      <c r="C26" s="1">
        <f>общие!D289</f>
        <v>211.3</v>
      </c>
      <c r="D26" s="1">
        <f>общие!E289</f>
        <v>0</v>
      </c>
      <c r="E26" s="1">
        <f t="shared" si="5"/>
        <v>0</v>
      </c>
      <c r="F26" s="145"/>
      <c r="G26" s="37"/>
    </row>
    <row r="27" spans="1:7" ht="18" customHeight="1" x14ac:dyDescent="0.25">
      <c r="A27" s="160" t="s">
        <v>192</v>
      </c>
      <c r="B27" s="8" t="s">
        <v>121</v>
      </c>
      <c r="C27" s="9">
        <f>C20+C21+C22+C23+C24+C25+C26</f>
        <v>4508.3</v>
      </c>
      <c r="D27" s="9">
        <f>D20+D21+D22+D23+D24+D25+D26</f>
        <v>400</v>
      </c>
      <c r="E27" s="9">
        <f>D27/C27*100</f>
        <v>8.872524011268105</v>
      </c>
      <c r="F27" s="192"/>
      <c r="G27" s="2"/>
    </row>
    <row r="28" spans="1:7" ht="18" customHeight="1" x14ac:dyDescent="0.25">
      <c r="A28" s="160"/>
      <c r="B28" s="8" t="s">
        <v>309</v>
      </c>
      <c r="C28" s="9">
        <f>C24</f>
        <v>932.9</v>
      </c>
      <c r="D28" s="9">
        <f>D24</f>
        <v>0</v>
      </c>
      <c r="E28" s="9">
        <f t="shared" ref="E28:E30" si="6">D28/C28*100</f>
        <v>0</v>
      </c>
      <c r="F28" s="193"/>
      <c r="G28" s="2"/>
    </row>
    <row r="29" spans="1:7" ht="20.25" customHeight="1" x14ac:dyDescent="0.25">
      <c r="A29" s="160"/>
      <c r="B29" s="8" t="s">
        <v>19</v>
      </c>
      <c r="C29" s="9">
        <f>C20+C22+C25</f>
        <v>3191.2</v>
      </c>
      <c r="D29" s="9">
        <f>D20+D22+D25</f>
        <v>400</v>
      </c>
      <c r="E29" s="9">
        <f t="shared" si="6"/>
        <v>12.534469791927801</v>
      </c>
      <c r="F29" s="144"/>
      <c r="G29" s="16"/>
    </row>
    <row r="30" spans="1:7" ht="22.5" customHeight="1" x14ac:dyDescent="0.25">
      <c r="A30" s="160"/>
      <c r="B30" s="8" t="s">
        <v>20</v>
      </c>
      <c r="C30" s="9">
        <f>C21+C23+C26</f>
        <v>384.20000000000005</v>
      </c>
      <c r="D30" s="9">
        <f>D21+D23+D26</f>
        <v>0</v>
      </c>
      <c r="E30" s="9">
        <f t="shared" si="6"/>
        <v>0</v>
      </c>
      <c r="F30" s="145"/>
      <c r="G30" s="2"/>
    </row>
    <row r="31" spans="1:7" ht="21.75" customHeight="1" x14ac:dyDescent="0.25">
      <c r="A31" s="160" t="s">
        <v>193</v>
      </c>
      <c r="B31" s="8" t="s">
        <v>121</v>
      </c>
      <c r="C31" s="9">
        <f>C9+C16+C27</f>
        <v>17760.300000000003</v>
      </c>
      <c r="D31" s="9">
        <f>D9+D16+D27</f>
        <v>400</v>
      </c>
      <c r="E31" s="9">
        <f>D31/C31*100</f>
        <v>2.2522142080933314</v>
      </c>
      <c r="F31" s="143"/>
      <c r="G31" s="2"/>
    </row>
    <row r="32" spans="1:7" ht="21.75" customHeight="1" x14ac:dyDescent="0.25">
      <c r="A32" s="160"/>
      <c r="B32" s="8" t="s">
        <v>309</v>
      </c>
      <c r="C32" s="9">
        <f>C10+C28</f>
        <v>1173.2</v>
      </c>
      <c r="D32" s="9">
        <f>D10+D28</f>
        <v>0</v>
      </c>
      <c r="E32" s="9">
        <f t="shared" ref="E32:E34" si="7">D32/C32*100</f>
        <v>0</v>
      </c>
      <c r="F32" s="144"/>
      <c r="G32" s="2"/>
    </row>
    <row r="33" spans="1:7" ht="22.5" customHeight="1" x14ac:dyDescent="0.25">
      <c r="A33" s="160"/>
      <c r="B33" s="8" t="s">
        <v>19</v>
      </c>
      <c r="C33" s="9">
        <f>C11+C17+C29</f>
        <v>14891.2</v>
      </c>
      <c r="D33" s="9">
        <f>D11+D17+D29</f>
        <v>400</v>
      </c>
      <c r="E33" s="9">
        <f t="shared" si="7"/>
        <v>2.6861502095197163</v>
      </c>
      <c r="F33" s="144"/>
      <c r="G33" s="2"/>
    </row>
    <row r="34" spans="1:7" ht="20.25" customHeight="1" x14ac:dyDescent="0.25">
      <c r="A34" s="160"/>
      <c r="B34" s="8" t="s">
        <v>20</v>
      </c>
      <c r="C34" s="9">
        <f>C12+C18+C30</f>
        <v>1695.9</v>
      </c>
      <c r="D34" s="9">
        <f>D12+D18+D30</f>
        <v>0</v>
      </c>
      <c r="E34" s="9">
        <f t="shared" si="7"/>
        <v>0</v>
      </c>
      <c r="F34" s="145"/>
      <c r="G34" s="2"/>
    </row>
    <row r="35" spans="1:7" ht="26.25" customHeight="1" x14ac:dyDescent="0.25">
      <c r="A35" s="189" t="s">
        <v>194</v>
      </c>
      <c r="B35" s="190"/>
      <c r="C35" s="190"/>
      <c r="D35" s="190"/>
      <c r="E35" s="190"/>
      <c r="F35" s="191"/>
      <c r="G35" s="2"/>
    </row>
    <row r="36" spans="1:7" ht="15.75" customHeight="1" x14ac:dyDescent="0.25">
      <c r="A36" s="149" t="s">
        <v>2</v>
      </c>
      <c r="B36" s="29" t="s">
        <v>19</v>
      </c>
      <c r="C36" s="38">
        <v>0</v>
      </c>
      <c r="D36" s="38">
        <v>0</v>
      </c>
      <c r="E36" s="1">
        <v>0</v>
      </c>
      <c r="F36" s="143"/>
    </row>
    <row r="37" spans="1:7" x14ac:dyDescent="0.25">
      <c r="A37" s="149"/>
      <c r="B37" s="29" t="s">
        <v>20</v>
      </c>
      <c r="C37" s="1">
        <v>0</v>
      </c>
      <c r="D37" s="1">
        <v>0</v>
      </c>
      <c r="E37" s="1">
        <v>0</v>
      </c>
      <c r="F37" s="144"/>
    </row>
    <row r="38" spans="1:7" s="42" customFormat="1" x14ac:dyDescent="0.25">
      <c r="A38" s="149"/>
      <c r="B38" s="39" t="s">
        <v>22</v>
      </c>
      <c r="C38" s="40">
        <f>C36+C37</f>
        <v>0</v>
      </c>
      <c r="D38" s="40">
        <f>D36+D37</f>
        <v>0</v>
      </c>
      <c r="E38" s="40">
        <v>0</v>
      </c>
      <c r="F38" s="145"/>
      <c r="G38" s="41"/>
    </row>
    <row r="39" spans="1:7" ht="15.75" customHeight="1" x14ac:dyDescent="0.25">
      <c r="A39" s="149" t="s">
        <v>1</v>
      </c>
      <c r="B39" s="29" t="s">
        <v>19</v>
      </c>
      <c r="C39" s="38">
        <f>C20</f>
        <v>600</v>
      </c>
      <c r="D39" s="38">
        <f>D20</f>
        <v>400</v>
      </c>
      <c r="E39" s="1">
        <f t="shared" ref="E39:E77" si="8">D39/C39*100</f>
        <v>66.666666666666657</v>
      </c>
      <c r="F39" s="143"/>
    </row>
    <row r="40" spans="1:7" x14ac:dyDescent="0.25">
      <c r="A40" s="149"/>
      <c r="B40" s="29" t="s">
        <v>20</v>
      </c>
      <c r="C40" s="38">
        <f>C21</f>
        <v>0</v>
      </c>
      <c r="D40" s="38">
        <f>D21</f>
        <v>0</v>
      </c>
      <c r="E40" s="1">
        <v>0</v>
      </c>
      <c r="F40" s="144"/>
    </row>
    <row r="41" spans="1:7" s="42" customFormat="1" x14ac:dyDescent="0.25">
      <c r="A41" s="149"/>
      <c r="B41" s="43" t="s">
        <v>22</v>
      </c>
      <c r="C41" s="44">
        <f>C39+C40</f>
        <v>600</v>
      </c>
      <c r="D41" s="44">
        <f>D39+D40</f>
        <v>400</v>
      </c>
      <c r="E41" s="44">
        <f t="shared" si="8"/>
        <v>66.666666666666657</v>
      </c>
      <c r="F41" s="145"/>
      <c r="G41" s="41"/>
    </row>
    <row r="42" spans="1:7" ht="15.75" customHeight="1" x14ac:dyDescent="0.25">
      <c r="A42" s="149" t="s">
        <v>3</v>
      </c>
      <c r="B42" s="29" t="s">
        <v>19</v>
      </c>
      <c r="C42" s="38">
        <f>C22</f>
        <v>2296.6</v>
      </c>
      <c r="D42" s="38">
        <f>D22</f>
        <v>0</v>
      </c>
      <c r="E42" s="1">
        <f t="shared" si="8"/>
        <v>0</v>
      </c>
      <c r="F42" s="143"/>
    </row>
    <row r="43" spans="1:7" x14ac:dyDescent="0.25">
      <c r="A43" s="149"/>
      <c r="B43" s="29" t="s">
        <v>20</v>
      </c>
      <c r="C43" s="38">
        <f>C23</f>
        <v>172.9</v>
      </c>
      <c r="D43" s="38">
        <f>D23</f>
        <v>0</v>
      </c>
      <c r="E43" s="1">
        <f t="shared" si="8"/>
        <v>0</v>
      </c>
      <c r="F43" s="144"/>
    </row>
    <row r="44" spans="1:7" s="42" customFormat="1" x14ac:dyDescent="0.25">
      <c r="A44" s="149"/>
      <c r="B44" s="39" t="s">
        <v>22</v>
      </c>
      <c r="C44" s="40">
        <f>C42+C43</f>
        <v>2469.5</v>
      </c>
      <c r="D44" s="40">
        <f>D42+D43</f>
        <v>0</v>
      </c>
      <c r="E44" s="40">
        <f t="shared" si="8"/>
        <v>0</v>
      </c>
      <c r="F44" s="145"/>
      <c r="G44" s="41"/>
    </row>
    <row r="45" spans="1:7" ht="15.75" customHeight="1" x14ac:dyDescent="0.25">
      <c r="A45" s="149" t="s">
        <v>4</v>
      </c>
      <c r="B45" s="29" t="s">
        <v>19</v>
      </c>
      <c r="C45" s="38">
        <v>0</v>
      </c>
      <c r="D45" s="38">
        <v>0</v>
      </c>
      <c r="E45" s="1">
        <v>0</v>
      </c>
      <c r="F45" s="143"/>
    </row>
    <row r="46" spans="1:7" x14ac:dyDescent="0.25">
      <c r="A46" s="149"/>
      <c r="B46" s="29" t="s">
        <v>20</v>
      </c>
      <c r="C46" s="1">
        <v>0</v>
      </c>
      <c r="D46" s="1">
        <v>0</v>
      </c>
      <c r="E46" s="1">
        <v>0</v>
      </c>
      <c r="F46" s="144"/>
    </row>
    <row r="47" spans="1:7" s="42" customFormat="1" x14ac:dyDescent="0.25">
      <c r="A47" s="149"/>
      <c r="B47" s="39" t="s">
        <v>22</v>
      </c>
      <c r="C47" s="40">
        <f>C45+C46</f>
        <v>0</v>
      </c>
      <c r="D47" s="40">
        <f>D45+D46</f>
        <v>0</v>
      </c>
      <c r="E47" s="40">
        <v>0</v>
      </c>
      <c r="F47" s="145"/>
      <c r="G47" s="41"/>
    </row>
    <row r="48" spans="1:7" ht="15.75" customHeight="1" x14ac:dyDescent="0.25">
      <c r="A48" s="149" t="s">
        <v>9</v>
      </c>
      <c r="B48" s="29" t="s">
        <v>19</v>
      </c>
      <c r="C48" s="38">
        <v>0</v>
      </c>
      <c r="D48" s="38">
        <v>0</v>
      </c>
      <c r="E48" s="1">
        <v>0</v>
      </c>
      <c r="F48" s="143"/>
    </row>
    <row r="49" spans="1:7" x14ac:dyDescent="0.25">
      <c r="A49" s="149"/>
      <c r="B49" s="29" t="s">
        <v>20</v>
      </c>
      <c r="C49" s="1">
        <v>0</v>
      </c>
      <c r="D49" s="1">
        <v>0</v>
      </c>
      <c r="E49" s="1">
        <v>0</v>
      </c>
      <c r="F49" s="144"/>
    </row>
    <row r="50" spans="1:7" s="42" customFormat="1" ht="17.25" customHeight="1" x14ac:dyDescent="0.25">
      <c r="A50" s="149"/>
      <c r="B50" s="39" t="s">
        <v>22</v>
      </c>
      <c r="C50" s="40">
        <f>C48+C49</f>
        <v>0</v>
      </c>
      <c r="D50" s="40">
        <f>D48+D49</f>
        <v>0</v>
      </c>
      <c r="E50" s="40">
        <v>0</v>
      </c>
      <c r="F50" s="145"/>
      <c r="G50" s="41"/>
    </row>
    <row r="51" spans="1:7" ht="15.75" customHeight="1" x14ac:dyDescent="0.25">
      <c r="A51" s="149" t="s">
        <v>10</v>
      </c>
      <c r="B51" s="29" t="s">
        <v>19</v>
      </c>
      <c r="C51" s="38">
        <v>0</v>
      </c>
      <c r="D51" s="38">
        <v>0</v>
      </c>
      <c r="E51" s="1">
        <v>0</v>
      </c>
      <c r="F51" s="143"/>
    </row>
    <row r="52" spans="1:7" x14ac:dyDescent="0.25">
      <c r="A52" s="149"/>
      <c r="B52" s="29" t="s">
        <v>20</v>
      </c>
      <c r="C52" s="38">
        <v>0</v>
      </c>
      <c r="D52" s="38">
        <v>0</v>
      </c>
      <c r="E52" s="1">
        <v>0</v>
      </c>
      <c r="F52" s="144"/>
    </row>
    <row r="53" spans="1:7" s="42" customFormat="1" x14ac:dyDescent="0.25">
      <c r="A53" s="149"/>
      <c r="B53" s="39" t="s">
        <v>22</v>
      </c>
      <c r="C53" s="40">
        <f>C51+C52</f>
        <v>0</v>
      </c>
      <c r="D53" s="40">
        <f>D51+D52</f>
        <v>0</v>
      </c>
      <c r="E53" s="40">
        <v>0</v>
      </c>
      <c r="F53" s="145"/>
      <c r="G53" s="41"/>
    </row>
    <row r="54" spans="1:7" ht="18.75" customHeight="1" x14ac:dyDescent="0.25">
      <c r="A54" s="149" t="s">
        <v>8</v>
      </c>
      <c r="B54" s="29" t="s">
        <v>19</v>
      </c>
      <c r="C54" s="38">
        <v>0</v>
      </c>
      <c r="D54" s="38">
        <v>0</v>
      </c>
      <c r="E54" s="1">
        <v>0</v>
      </c>
      <c r="F54" s="143"/>
    </row>
    <row r="55" spans="1:7" ht="19.5" customHeight="1" x14ac:dyDescent="0.25">
      <c r="A55" s="149"/>
      <c r="B55" s="29" t="s">
        <v>20</v>
      </c>
      <c r="C55" s="38">
        <v>0</v>
      </c>
      <c r="D55" s="38">
        <v>0</v>
      </c>
      <c r="E55" s="1">
        <v>0</v>
      </c>
      <c r="F55" s="144"/>
    </row>
    <row r="56" spans="1:7" s="42" customFormat="1" ht="20.25" customHeight="1" x14ac:dyDescent="0.25">
      <c r="A56" s="149"/>
      <c r="B56" s="39" t="s">
        <v>22</v>
      </c>
      <c r="C56" s="40">
        <f>C54+C55</f>
        <v>0</v>
      </c>
      <c r="D56" s="40">
        <f>D54+D55</f>
        <v>0</v>
      </c>
      <c r="E56" s="40">
        <v>0</v>
      </c>
      <c r="F56" s="145"/>
      <c r="G56" s="41"/>
    </row>
    <row r="57" spans="1:7" ht="15.75" customHeight="1" x14ac:dyDescent="0.25">
      <c r="A57" s="149" t="s">
        <v>5</v>
      </c>
      <c r="B57" s="29" t="s">
        <v>19</v>
      </c>
      <c r="C57" s="38">
        <v>0</v>
      </c>
      <c r="D57" s="38">
        <v>0</v>
      </c>
      <c r="E57" s="1">
        <v>0</v>
      </c>
      <c r="F57" s="143"/>
    </row>
    <row r="58" spans="1:7" x14ac:dyDescent="0.25">
      <c r="A58" s="149"/>
      <c r="B58" s="29" t="s">
        <v>20</v>
      </c>
      <c r="C58" s="1">
        <v>0</v>
      </c>
      <c r="D58" s="1">
        <v>0</v>
      </c>
      <c r="E58" s="1">
        <v>0</v>
      </c>
      <c r="F58" s="144"/>
    </row>
    <row r="59" spans="1:7" s="42" customFormat="1" x14ac:dyDescent="0.25">
      <c r="A59" s="149"/>
      <c r="B59" s="39" t="s">
        <v>22</v>
      </c>
      <c r="C59" s="40">
        <f>C57+C58</f>
        <v>0</v>
      </c>
      <c r="D59" s="40">
        <f>D57+D58</f>
        <v>0</v>
      </c>
      <c r="E59" s="40">
        <v>0</v>
      </c>
      <c r="F59" s="145"/>
      <c r="G59" s="41"/>
    </row>
    <row r="60" spans="1:7" ht="15.75" customHeight="1" x14ac:dyDescent="0.25">
      <c r="A60" s="163" t="s">
        <v>6</v>
      </c>
      <c r="B60" s="29" t="s">
        <v>19</v>
      </c>
      <c r="C60" s="38">
        <f>C14</f>
        <v>11473.7</v>
      </c>
      <c r="D60" s="38">
        <f>D14</f>
        <v>0</v>
      </c>
      <c r="E60" s="1">
        <f t="shared" si="8"/>
        <v>0</v>
      </c>
      <c r="F60" s="143"/>
    </row>
    <row r="61" spans="1:7" x14ac:dyDescent="0.25">
      <c r="A61" s="165"/>
      <c r="B61" s="29" t="s">
        <v>20</v>
      </c>
      <c r="C61" s="38">
        <f>C15</f>
        <v>863.7</v>
      </c>
      <c r="D61" s="38">
        <f>D15</f>
        <v>0</v>
      </c>
      <c r="E61" s="1">
        <f t="shared" si="8"/>
        <v>0</v>
      </c>
      <c r="F61" s="144"/>
    </row>
    <row r="62" spans="1:7" s="42" customFormat="1" x14ac:dyDescent="0.25">
      <c r="A62" s="167"/>
      <c r="B62" s="39" t="s">
        <v>22</v>
      </c>
      <c r="C62" s="40">
        <f>C60+C61</f>
        <v>12337.400000000001</v>
      </c>
      <c r="D62" s="40">
        <f>D60+D61</f>
        <v>0</v>
      </c>
      <c r="E62" s="40">
        <f t="shared" si="8"/>
        <v>0</v>
      </c>
      <c r="F62" s="145"/>
      <c r="G62" s="41"/>
    </row>
    <row r="63" spans="1:7" ht="18" customHeight="1" x14ac:dyDescent="0.25">
      <c r="A63" s="149" t="s">
        <v>7</v>
      </c>
      <c r="B63" s="29" t="s">
        <v>19</v>
      </c>
      <c r="C63" s="38">
        <v>0</v>
      </c>
      <c r="D63" s="38">
        <v>0</v>
      </c>
      <c r="E63" s="1">
        <v>0</v>
      </c>
      <c r="F63" s="143"/>
    </row>
    <row r="64" spans="1:7" x14ac:dyDescent="0.25">
      <c r="A64" s="149"/>
      <c r="B64" s="29" t="s">
        <v>20</v>
      </c>
      <c r="C64" s="1">
        <v>0</v>
      </c>
      <c r="D64" s="1">
        <v>0</v>
      </c>
      <c r="E64" s="1">
        <v>0</v>
      </c>
      <c r="F64" s="144"/>
    </row>
    <row r="65" spans="1:7" s="42" customFormat="1" x14ac:dyDescent="0.25">
      <c r="A65" s="149"/>
      <c r="B65" s="39" t="s">
        <v>22</v>
      </c>
      <c r="C65" s="40">
        <f>C63+C64</f>
        <v>0</v>
      </c>
      <c r="D65" s="40">
        <f>D63+D64</f>
        <v>0</v>
      </c>
      <c r="E65" s="40">
        <v>0</v>
      </c>
      <c r="F65" s="145"/>
      <c r="G65" s="41"/>
    </row>
    <row r="66" spans="1:7" s="48" customFormat="1" x14ac:dyDescent="0.25">
      <c r="A66" s="125" t="s">
        <v>11</v>
      </c>
      <c r="B66" s="45" t="s">
        <v>309</v>
      </c>
      <c r="C66" s="46">
        <f t="shared" ref="C66:D68" si="9">C24</f>
        <v>932.9</v>
      </c>
      <c r="D66" s="46">
        <f t="shared" si="9"/>
        <v>0</v>
      </c>
      <c r="E66" s="1">
        <f t="shared" si="8"/>
        <v>0</v>
      </c>
      <c r="F66" s="180"/>
      <c r="G66" s="47"/>
    </row>
    <row r="67" spans="1:7" ht="15.75" customHeight="1" x14ac:dyDescent="0.25">
      <c r="A67" s="126"/>
      <c r="B67" s="29" t="s">
        <v>19</v>
      </c>
      <c r="C67" s="38">
        <f t="shared" si="9"/>
        <v>294.60000000000002</v>
      </c>
      <c r="D67" s="38">
        <f t="shared" si="9"/>
        <v>0</v>
      </c>
      <c r="E67" s="1">
        <f t="shared" si="8"/>
        <v>0</v>
      </c>
      <c r="F67" s="181"/>
    </row>
    <row r="68" spans="1:7" x14ac:dyDescent="0.25">
      <c r="A68" s="126"/>
      <c r="B68" s="29" t="s">
        <v>20</v>
      </c>
      <c r="C68" s="1">
        <f t="shared" si="9"/>
        <v>211.3</v>
      </c>
      <c r="D68" s="1">
        <f t="shared" si="9"/>
        <v>0</v>
      </c>
      <c r="E68" s="1">
        <f t="shared" si="8"/>
        <v>0</v>
      </c>
      <c r="F68" s="181"/>
    </row>
    <row r="69" spans="1:7" s="42" customFormat="1" x14ac:dyDescent="0.25">
      <c r="A69" s="127"/>
      <c r="B69" s="39" t="s">
        <v>22</v>
      </c>
      <c r="C69" s="40">
        <f>C66+C67+C68</f>
        <v>1438.8</v>
      </c>
      <c r="D69" s="40">
        <f>D66+D67+D68</f>
        <v>0</v>
      </c>
      <c r="E69" s="40">
        <f t="shared" si="8"/>
        <v>0</v>
      </c>
      <c r="F69" s="182"/>
      <c r="G69" s="41"/>
    </row>
    <row r="70" spans="1:7" s="42" customFormat="1" x14ac:dyDescent="0.25">
      <c r="A70" s="125" t="s">
        <v>12</v>
      </c>
      <c r="B70" s="45" t="s">
        <v>309</v>
      </c>
      <c r="C70" s="46">
        <f>C6</f>
        <v>240.3</v>
      </c>
      <c r="D70" s="46">
        <f>D6</f>
        <v>0</v>
      </c>
      <c r="E70" s="1">
        <f t="shared" si="8"/>
        <v>0</v>
      </c>
      <c r="F70" s="143"/>
      <c r="G70" s="41"/>
    </row>
    <row r="71" spans="1:7" ht="15.75" customHeight="1" x14ac:dyDescent="0.25">
      <c r="A71" s="126"/>
      <c r="B71" s="29" t="s">
        <v>19</v>
      </c>
      <c r="C71" s="46">
        <f t="shared" ref="C71:D72" si="10">C7</f>
        <v>226.3</v>
      </c>
      <c r="D71" s="46">
        <f t="shared" si="10"/>
        <v>0</v>
      </c>
      <c r="E71" s="1">
        <f t="shared" si="8"/>
        <v>0</v>
      </c>
      <c r="F71" s="144"/>
    </row>
    <row r="72" spans="1:7" x14ac:dyDescent="0.25">
      <c r="A72" s="126"/>
      <c r="B72" s="29" t="s">
        <v>20</v>
      </c>
      <c r="C72" s="46">
        <f t="shared" si="10"/>
        <v>448</v>
      </c>
      <c r="D72" s="46">
        <f t="shared" si="10"/>
        <v>0</v>
      </c>
      <c r="E72" s="1">
        <f t="shared" si="8"/>
        <v>0</v>
      </c>
      <c r="F72" s="144"/>
    </row>
    <row r="73" spans="1:7" s="42" customFormat="1" x14ac:dyDescent="0.25">
      <c r="A73" s="127"/>
      <c r="B73" s="39" t="s">
        <v>22</v>
      </c>
      <c r="C73" s="40">
        <f>C70+C71+C72</f>
        <v>914.6</v>
      </c>
      <c r="D73" s="40">
        <f>D70+D71+D72</f>
        <v>0</v>
      </c>
      <c r="E73" s="40">
        <f t="shared" si="8"/>
        <v>0</v>
      </c>
      <c r="F73" s="145"/>
      <c r="G73" s="41"/>
    </row>
    <row r="74" spans="1:7" s="42" customFormat="1" ht="31.5" x14ac:dyDescent="0.25">
      <c r="A74" s="183" t="s">
        <v>195</v>
      </c>
      <c r="B74" s="13" t="s">
        <v>309</v>
      </c>
      <c r="C74" s="14">
        <f>C66+C70</f>
        <v>1173.2</v>
      </c>
      <c r="D74" s="14">
        <f>D66+D70</f>
        <v>0</v>
      </c>
      <c r="E74" s="14">
        <f t="shared" si="8"/>
        <v>0</v>
      </c>
      <c r="F74" s="186"/>
      <c r="G74" s="41"/>
    </row>
    <row r="75" spans="1:7" s="12" customFormat="1" ht="18.75" customHeight="1" x14ac:dyDescent="0.25">
      <c r="A75" s="184"/>
      <c r="B75" s="13" t="s">
        <v>19</v>
      </c>
      <c r="C75" s="14">
        <f>C36+C39+C42+C45+C48+C51+C54+C57+C60+C63+C67+C71</f>
        <v>14891.2</v>
      </c>
      <c r="D75" s="14">
        <f>D36+D39+D42+D45+D48+D51+D54+D57+D60+D63+D67+D71</f>
        <v>400</v>
      </c>
      <c r="E75" s="14">
        <f t="shared" si="8"/>
        <v>2.6861502095197163</v>
      </c>
      <c r="F75" s="187"/>
      <c r="G75" s="19"/>
    </row>
    <row r="76" spans="1:7" s="12" customFormat="1" ht="18" customHeight="1" x14ac:dyDescent="0.25">
      <c r="A76" s="184"/>
      <c r="B76" s="13" t="s">
        <v>20</v>
      </c>
      <c r="C76" s="14">
        <f>C37+C40+C43+C46+C49+C52+C55+C58+C61+C64+C68+C72</f>
        <v>1695.9</v>
      </c>
      <c r="D76" s="14">
        <f>D37+D40+D43+D46+D49+D52+D55+D58+D61+D64+D68+D72</f>
        <v>0</v>
      </c>
      <c r="E76" s="14">
        <f t="shared" si="8"/>
        <v>0</v>
      </c>
      <c r="F76" s="187"/>
      <c r="G76" s="19"/>
    </row>
    <row r="77" spans="1:7" s="12" customFormat="1" ht="16.5" customHeight="1" x14ac:dyDescent="0.25">
      <c r="A77" s="185"/>
      <c r="B77" s="13" t="s">
        <v>22</v>
      </c>
      <c r="C77" s="14">
        <f>C75+C76+C74</f>
        <v>17760.300000000003</v>
      </c>
      <c r="D77" s="14">
        <f>D75+D76+D74</f>
        <v>400</v>
      </c>
      <c r="E77" s="14">
        <f t="shared" si="8"/>
        <v>2.2522142080933314</v>
      </c>
      <c r="F77" s="188"/>
      <c r="G77" s="19"/>
    </row>
  </sheetData>
  <mergeCells count="49">
    <mergeCell ref="F6:F8"/>
    <mergeCell ref="A6:A8"/>
    <mergeCell ref="A14:A15"/>
    <mergeCell ref="F14:F15"/>
    <mergeCell ref="A1:F1"/>
    <mergeCell ref="A5:F5"/>
    <mergeCell ref="A9:A12"/>
    <mergeCell ref="A22:A23"/>
    <mergeCell ref="F22:F23"/>
    <mergeCell ref="A19:F19"/>
    <mergeCell ref="A13:F13"/>
    <mergeCell ref="F9:F12"/>
    <mergeCell ref="A16:A18"/>
    <mergeCell ref="F16:F18"/>
    <mergeCell ref="A20:A21"/>
    <mergeCell ref="F20:F21"/>
    <mergeCell ref="A31:A34"/>
    <mergeCell ref="F31:F34"/>
    <mergeCell ref="A35:F35"/>
    <mergeCell ref="A24:A26"/>
    <mergeCell ref="F24:F26"/>
    <mergeCell ref="A27:A30"/>
    <mergeCell ref="F27:F30"/>
    <mergeCell ref="A36:A38"/>
    <mergeCell ref="F36:F38"/>
    <mergeCell ref="A39:A41"/>
    <mergeCell ref="F39:F41"/>
    <mergeCell ref="A42:A44"/>
    <mergeCell ref="F42:F44"/>
    <mergeCell ref="A45:A47"/>
    <mergeCell ref="F45:F47"/>
    <mergeCell ref="A48:A50"/>
    <mergeCell ref="F48:F50"/>
    <mergeCell ref="A51:A53"/>
    <mergeCell ref="F51:F53"/>
    <mergeCell ref="A63:A65"/>
    <mergeCell ref="F63:F65"/>
    <mergeCell ref="A66:A69"/>
    <mergeCell ref="A70:A73"/>
    <mergeCell ref="F66:F69"/>
    <mergeCell ref="F70:F73"/>
    <mergeCell ref="A74:A77"/>
    <mergeCell ref="F74:F77"/>
    <mergeCell ref="A54:A56"/>
    <mergeCell ref="F54:F56"/>
    <mergeCell ref="A57:A59"/>
    <mergeCell ref="F57:F59"/>
    <mergeCell ref="A60:A62"/>
    <mergeCell ref="F60:F62"/>
  </mergeCells>
  <pageMargins left="1.1811023622047245" right="0.39370078740157483"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СВОД</vt:lpstr>
      <vt:lpstr>общие</vt:lpstr>
      <vt:lpstr>КБ+ софин. МБ</vt:lpstr>
      <vt:lpstr>общие!Заголовки_для_печати</vt:lpstr>
      <vt:lpstr>СВОД!Заголовки_для_печати</vt:lpstr>
      <vt:lpstr>'КБ+ софин. МБ'!Область_печати</vt:lpstr>
      <vt:lpstr>общие!Область_печати</vt:lpstr>
      <vt:lpstr>СВОД!Область_печати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Lubnina</dc:creator>
  <cp:lastModifiedBy>Economik</cp:lastModifiedBy>
  <cp:lastPrinted>2019-05-13T07:11:53Z</cp:lastPrinted>
  <dcterms:created xsi:type="dcterms:W3CDTF">2012-11-13T08:43:34Z</dcterms:created>
  <dcterms:modified xsi:type="dcterms:W3CDTF">2019-05-20T06:19:25Z</dcterms:modified>
</cp:coreProperties>
</file>