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2205" windowWidth="15480" windowHeight="7305"/>
  </bookViews>
  <sheets>
    <sheet name="СВОД" sheetId="1" r:id="rId1"/>
    <sheet name="общие" sheetId="2" r:id="rId2"/>
    <sheet name="КБ+ софин. МБ" sheetId="4" r:id="rId3"/>
  </sheets>
  <definedNames>
    <definedName name="_xlnm._FilterDatabase" localSheetId="1" hidden="1">общие!$A$3:$F$473</definedName>
    <definedName name="_xlnm.Print_Titles" localSheetId="2">'КБ+ софин. МБ'!$3:$4</definedName>
    <definedName name="_xlnm.Print_Titles" localSheetId="1">общие!$3:$4</definedName>
    <definedName name="_xlnm.Print_Titles" localSheetId="0">СВОД!$4:$4</definedName>
    <definedName name="_xlnm.Print_Area" localSheetId="2">'КБ+ софин. МБ'!$A$1:$F$161</definedName>
    <definedName name="_xlnm.Print_Area" localSheetId="1">общие!$A$1:$G$474</definedName>
    <definedName name="_xlnm.Print_Area" localSheetId="0">СВОД!$A$1:$F$138</definedName>
  </definedNames>
  <calcPr calcId="125725" iterate="1"/>
</workbook>
</file>

<file path=xl/calcChain.xml><?xml version="1.0" encoding="utf-8"?>
<calcChain xmlns="http://schemas.openxmlformats.org/spreadsheetml/2006/main">
  <c r="D219" i="2"/>
  <c r="F45" i="4" l="1"/>
  <c r="F170" i="2" l="1"/>
  <c r="E69" i="1" l="1"/>
  <c r="D69"/>
  <c r="F72" i="4"/>
  <c r="F69" i="1" l="1"/>
  <c r="E175" i="2" l="1"/>
  <c r="D175"/>
  <c r="F98" i="4"/>
  <c r="F91"/>
  <c r="E249" i="2"/>
  <c r="E440" s="1"/>
  <c r="D249"/>
  <c r="D440" s="1"/>
  <c r="E444"/>
  <c r="D444"/>
  <c r="E269"/>
  <c r="D269"/>
  <c r="F63" i="4"/>
  <c r="F43"/>
  <c r="E456" i="2" l="1"/>
  <c r="E121" i="1" s="1"/>
  <c r="D456" i="2"/>
  <c r="D121" i="1" s="1"/>
  <c r="E228" i="2"/>
  <c r="D228"/>
  <c r="E67" i="1"/>
  <c r="D67"/>
  <c r="F69" i="4"/>
  <c r="F85"/>
  <c r="D85"/>
  <c r="C85"/>
  <c r="F14"/>
  <c r="F51"/>
  <c r="F84"/>
  <c r="F67" i="1" l="1"/>
  <c r="F121"/>
  <c r="E85" i="4"/>
  <c r="E464" i="2" l="1"/>
  <c r="D464"/>
  <c r="E301" l="1"/>
  <c r="D301"/>
  <c r="E298"/>
  <c r="D298"/>
  <c r="E416"/>
  <c r="D416"/>
  <c r="F29" i="4"/>
  <c r="E70" i="1"/>
  <c r="D70"/>
  <c r="F53" i="4"/>
  <c r="F70" i="1" l="1"/>
  <c r="F60" i="4"/>
  <c r="F41"/>
  <c r="F26"/>
  <c r="E448" i="2" l="1"/>
  <c r="D448"/>
  <c r="E76"/>
  <c r="D76"/>
  <c r="F47" i="4" l="1"/>
  <c r="F6" l="1"/>
  <c r="E66" i="1" l="1"/>
  <c r="D66"/>
  <c r="F83" i="4"/>
  <c r="F66" i="1" l="1"/>
  <c r="F66" i="4"/>
  <c r="F49"/>
  <c r="E428" i="2" l="1"/>
  <c r="D428"/>
  <c r="E372"/>
  <c r="D372"/>
  <c r="F80" i="4"/>
  <c r="F24"/>
  <c r="D25"/>
  <c r="D115" s="1"/>
  <c r="D24"/>
  <c r="C25"/>
  <c r="C24"/>
  <c r="C115" l="1"/>
  <c r="E115" s="1"/>
  <c r="E24"/>
  <c r="E25"/>
  <c r="E61" i="1" l="1"/>
  <c r="D61"/>
  <c r="F39" i="4"/>
  <c r="F21"/>
  <c r="D22"/>
  <c r="C22"/>
  <c r="D21"/>
  <c r="C21"/>
  <c r="F37"/>
  <c r="F61" i="1" l="1"/>
  <c r="D117" i="4"/>
  <c r="C117"/>
  <c r="E22"/>
  <c r="E117" l="1"/>
  <c r="C148"/>
  <c r="D99" l="1"/>
  <c r="C99"/>
  <c r="D98"/>
  <c r="C98"/>
  <c r="D92"/>
  <c r="C92"/>
  <c r="D91"/>
  <c r="D95" s="1"/>
  <c r="C91"/>
  <c r="D84"/>
  <c r="C84"/>
  <c r="D83"/>
  <c r="C83"/>
  <c r="D82"/>
  <c r="C82"/>
  <c r="D81"/>
  <c r="C81"/>
  <c r="C96" l="1"/>
  <c r="C95"/>
  <c r="E92"/>
  <c r="E99"/>
  <c r="E84"/>
  <c r="E81"/>
  <c r="C100"/>
  <c r="E82"/>
  <c r="E83"/>
  <c r="E98"/>
  <c r="D100"/>
  <c r="E91"/>
  <c r="D93"/>
  <c r="C93"/>
  <c r="D80"/>
  <c r="D114" s="1"/>
  <c r="C80"/>
  <c r="E95" l="1"/>
  <c r="C114"/>
  <c r="D88"/>
  <c r="C88"/>
  <c r="C86"/>
  <c r="D86"/>
  <c r="E100"/>
  <c r="E80"/>
  <c r="E93"/>
  <c r="D74"/>
  <c r="C74"/>
  <c r="D73"/>
  <c r="C73"/>
  <c r="E74" l="1"/>
  <c r="E86"/>
  <c r="E73"/>
  <c r="E88"/>
  <c r="C116"/>
  <c r="D72"/>
  <c r="C72"/>
  <c r="D71"/>
  <c r="C71"/>
  <c r="D70"/>
  <c r="C70"/>
  <c r="D69"/>
  <c r="C69"/>
  <c r="D68"/>
  <c r="C68"/>
  <c r="D67"/>
  <c r="C67"/>
  <c r="D66"/>
  <c r="D137" s="1"/>
  <c r="C66"/>
  <c r="D65"/>
  <c r="C65"/>
  <c r="D64"/>
  <c r="C64"/>
  <c r="D141" l="1"/>
  <c r="E66"/>
  <c r="E68"/>
  <c r="E65"/>
  <c r="E67"/>
  <c r="E64"/>
  <c r="E72"/>
  <c r="E69"/>
  <c r="C141"/>
  <c r="E114"/>
  <c r="D63"/>
  <c r="D129" s="1"/>
  <c r="C63"/>
  <c r="D62"/>
  <c r="D78" s="1"/>
  <c r="C62"/>
  <c r="D61"/>
  <c r="D77" s="1"/>
  <c r="C61"/>
  <c r="D60"/>
  <c r="C60"/>
  <c r="D54"/>
  <c r="C54"/>
  <c r="D53"/>
  <c r="C53"/>
  <c r="D52"/>
  <c r="C52"/>
  <c r="D51"/>
  <c r="C51"/>
  <c r="D50"/>
  <c r="D139" s="1"/>
  <c r="C50"/>
  <c r="D49"/>
  <c r="D138" s="1"/>
  <c r="C49"/>
  <c r="D48"/>
  <c r="D135" s="1"/>
  <c r="C48"/>
  <c r="D47"/>
  <c r="D134" s="1"/>
  <c r="C47"/>
  <c r="D46"/>
  <c r="D127" s="1"/>
  <c r="C46"/>
  <c r="D45"/>
  <c r="D126" s="1"/>
  <c r="C45"/>
  <c r="D44"/>
  <c r="D131" s="1"/>
  <c r="C44"/>
  <c r="D43"/>
  <c r="D130" s="1"/>
  <c r="C43"/>
  <c r="D42"/>
  <c r="C42"/>
  <c r="D41"/>
  <c r="C41"/>
  <c r="D40"/>
  <c r="C40"/>
  <c r="D39"/>
  <c r="D118" s="1"/>
  <c r="C39"/>
  <c r="A39"/>
  <c r="D38"/>
  <c r="D111" s="1"/>
  <c r="C38"/>
  <c r="D37"/>
  <c r="D110" s="1"/>
  <c r="C37"/>
  <c r="D31"/>
  <c r="C31"/>
  <c r="D30"/>
  <c r="D150" s="1"/>
  <c r="C30"/>
  <c r="D29"/>
  <c r="D149" s="1"/>
  <c r="C29"/>
  <c r="D28"/>
  <c r="C28"/>
  <c r="D27"/>
  <c r="C27"/>
  <c r="D26"/>
  <c r="D121" s="1"/>
  <c r="C26"/>
  <c r="D23"/>
  <c r="C23"/>
  <c r="E21"/>
  <c r="D15"/>
  <c r="C15"/>
  <c r="D14"/>
  <c r="D142" s="1"/>
  <c r="C14"/>
  <c r="D8"/>
  <c r="C8"/>
  <c r="D7"/>
  <c r="D154" s="1"/>
  <c r="C7"/>
  <c r="D6"/>
  <c r="C6"/>
  <c r="C142" l="1"/>
  <c r="C118"/>
  <c r="C110"/>
  <c r="C11"/>
  <c r="C19"/>
  <c r="C127"/>
  <c r="C135"/>
  <c r="C139"/>
  <c r="C77"/>
  <c r="C129"/>
  <c r="C111"/>
  <c r="C126"/>
  <c r="C138"/>
  <c r="C78"/>
  <c r="D123"/>
  <c r="D76"/>
  <c r="C32"/>
  <c r="C33"/>
  <c r="D10"/>
  <c r="D153"/>
  <c r="D75"/>
  <c r="D12"/>
  <c r="D155"/>
  <c r="D19"/>
  <c r="D143"/>
  <c r="D119"/>
  <c r="D32"/>
  <c r="D122"/>
  <c r="D151"/>
  <c r="E127"/>
  <c r="D57"/>
  <c r="D55"/>
  <c r="D58"/>
  <c r="D18"/>
  <c r="C75"/>
  <c r="C9"/>
  <c r="D35"/>
  <c r="D34"/>
  <c r="E7"/>
  <c r="E62"/>
  <c r="C35"/>
  <c r="C34"/>
  <c r="E31"/>
  <c r="E40"/>
  <c r="D33"/>
  <c r="C119"/>
  <c r="C149"/>
  <c r="E6"/>
  <c r="E60"/>
  <c r="E41"/>
  <c r="E43"/>
  <c r="E51"/>
  <c r="C121"/>
  <c r="E28"/>
  <c r="C150"/>
  <c r="E42"/>
  <c r="E44"/>
  <c r="E52"/>
  <c r="E8"/>
  <c r="C18"/>
  <c r="E45"/>
  <c r="E47"/>
  <c r="E54"/>
  <c r="E15"/>
  <c r="E48"/>
  <c r="D9"/>
  <c r="E27"/>
  <c r="E46"/>
  <c r="E53"/>
  <c r="C76"/>
  <c r="E77"/>
  <c r="E78"/>
  <c r="E110"/>
  <c r="D112"/>
  <c r="C112"/>
  <c r="D148"/>
  <c r="E111"/>
  <c r="C128"/>
  <c r="C12"/>
  <c r="C10"/>
  <c r="D11"/>
  <c r="D16"/>
  <c r="E26"/>
  <c r="E30"/>
  <c r="E14"/>
  <c r="C16"/>
  <c r="E39"/>
  <c r="E139"/>
  <c r="E63"/>
  <c r="E118"/>
  <c r="E23"/>
  <c r="E29"/>
  <c r="E37"/>
  <c r="E49"/>
  <c r="C55"/>
  <c r="E61"/>
  <c r="E141"/>
  <c r="E138"/>
  <c r="E50"/>
  <c r="C57"/>
  <c r="E19" l="1"/>
  <c r="E10"/>
  <c r="E12"/>
  <c r="C104"/>
  <c r="E11"/>
  <c r="D104"/>
  <c r="D105"/>
  <c r="E75"/>
  <c r="E18"/>
  <c r="E9"/>
  <c r="E55"/>
  <c r="E121"/>
  <c r="E150"/>
  <c r="E119"/>
  <c r="E149"/>
  <c r="E57"/>
  <c r="E33"/>
  <c r="E76"/>
  <c r="E34"/>
  <c r="E16"/>
  <c r="E112"/>
  <c r="D120"/>
  <c r="E32"/>
  <c r="E468" i="2"/>
  <c r="D468"/>
  <c r="E467"/>
  <c r="D467"/>
  <c r="E466"/>
  <c r="D466"/>
  <c r="E463"/>
  <c r="D463"/>
  <c r="E462"/>
  <c r="D462"/>
  <c r="E460"/>
  <c r="E461" s="1"/>
  <c r="D460"/>
  <c r="E455"/>
  <c r="E120" i="1" s="1"/>
  <c r="D455" i="2"/>
  <c r="D120" i="1" s="1"/>
  <c r="E454" i="2"/>
  <c r="E119" i="1" s="1"/>
  <c r="D454" i="2"/>
  <c r="D119" i="1" s="1"/>
  <c r="E452" i="2"/>
  <c r="D452"/>
  <c r="E451"/>
  <c r="D451"/>
  <c r="E450"/>
  <c r="D450"/>
  <c r="E447"/>
  <c r="D447"/>
  <c r="E443"/>
  <c r="D443"/>
  <c r="E442"/>
  <c r="D442"/>
  <c r="F120" i="1" l="1"/>
  <c r="F119"/>
  <c r="F443" i="2"/>
  <c r="F455"/>
  <c r="F463"/>
  <c r="F466"/>
  <c r="F442"/>
  <c r="F451"/>
  <c r="F467"/>
  <c r="F452"/>
  <c r="F462"/>
  <c r="F447"/>
  <c r="D465"/>
  <c r="E449"/>
  <c r="E457"/>
  <c r="D461"/>
  <c r="E469"/>
  <c r="D449"/>
  <c r="D457"/>
  <c r="D469"/>
  <c r="D445"/>
  <c r="E445"/>
  <c r="F450"/>
  <c r="E453"/>
  <c r="F454"/>
  <c r="F460"/>
  <c r="D453"/>
  <c r="F468"/>
  <c r="C105" i="4"/>
  <c r="C120"/>
  <c r="F444" i="2"/>
  <c r="F464"/>
  <c r="F456"/>
  <c r="E465"/>
  <c r="F448"/>
  <c r="E439"/>
  <c r="D439"/>
  <c r="E436"/>
  <c r="D436"/>
  <c r="E435"/>
  <c r="D435"/>
  <c r="E120" i="4" l="1"/>
  <c r="E105"/>
  <c r="F449" i="2"/>
  <c r="F440"/>
  <c r="F439"/>
  <c r="F445"/>
  <c r="F453"/>
  <c r="D441"/>
  <c r="F457"/>
  <c r="F461"/>
  <c r="F435"/>
  <c r="E441"/>
  <c r="F441" s="1"/>
  <c r="F465"/>
  <c r="F469"/>
  <c r="F436"/>
  <c r="E434"/>
  <c r="D434"/>
  <c r="F434" l="1"/>
  <c r="E437"/>
  <c r="D437"/>
  <c r="E432"/>
  <c r="D432"/>
  <c r="E431"/>
  <c r="D431"/>
  <c r="E430"/>
  <c r="D430"/>
  <c r="E427"/>
  <c r="D427"/>
  <c r="E424"/>
  <c r="D424"/>
  <c r="E423"/>
  <c r="D423"/>
  <c r="E425" l="1"/>
  <c r="F431"/>
  <c r="F430"/>
  <c r="F427"/>
  <c r="F423"/>
  <c r="E433"/>
  <c r="F437"/>
  <c r="D433"/>
  <c r="F432"/>
  <c r="D425"/>
  <c r="F424"/>
  <c r="E472"/>
  <c r="D472"/>
  <c r="F428"/>
  <c r="D429"/>
  <c r="E429"/>
  <c r="E420"/>
  <c r="D420"/>
  <c r="E419"/>
  <c r="D419"/>
  <c r="F418"/>
  <c r="E415"/>
  <c r="D415"/>
  <c r="F413"/>
  <c r="F412"/>
  <c r="F411"/>
  <c r="F410"/>
  <c r="F409"/>
  <c r="F408"/>
  <c r="F407"/>
  <c r="E405"/>
  <c r="D405"/>
  <c r="E404"/>
  <c r="D404"/>
  <c r="F403"/>
  <c r="F402"/>
  <c r="F420" l="1"/>
  <c r="F419"/>
  <c r="F404"/>
  <c r="F416"/>
  <c r="F429"/>
  <c r="F433"/>
  <c r="F425"/>
  <c r="F415"/>
  <c r="F405"/>
  <c r="F472"/>
  <c r="F401"/>
  <c r="F400"/>
  <c r="F399"/>
  <c r="F398"/>
  <c r="F395" l="1"/>
  <c r="E392" l="1"/>
  <c r="D392"/>
  <c r="E391"/>
  <c r="D391"/>
  <c r="E390"/>
  <c r="D390"/>
  <c r="F389"/>
  <c r="F388"/>
  <c r="F391" l="1"/>
  <c r="F392"/>
  <c r="F390"/>
  <c r="F386"/>
  <c r="F385" l="1"/>
  <c r="F384"/>
  <c r="F383"/>
  <c r="F382"/>
  <c r="F381" l="1"/>
  <c r="F380"/>
  <c r="F379"/>
  <c r="F378"/>
  <c r="F376"/>
  <c r="F375"/>
  <c r="F374"/>
  <c r="F372" l="1"/>
  <c r="E371"/>
  <c r="D371"/>
  <c r="F371" l="1"/>
  <c r="E370"/>
  <c r="D370"/>
  <c r="E369"/>
  <c r="D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E326"/>
  <c r="D326"/>
  <c r="E325"/>
  <c r="D325"/>
  <c r="F324"/>
  <c r="F323"/>
  <c r="F322"/>
  <c r="F321"/>
  <c r="F320"/>
  <c r="F319"/>
  <c r="F318"/>
  <c r="F317"/>
  <c r="F316"/>
  <c r="F315"/>
  <c r="F314"/>
  <c r="E312"/>
  <c r="D312"/>
  <c r="E311"/>
  <c r="D311"/>
  <c r="E310"/>
  <c r="D310"/>
  <c r="E309"/>
  <c r="D309"/>
  <c r="F312" l="1"/>
  <c r="F311"/>
  <c r="F370"/>
  <c r="F310"/>
  <c r="F326"/>
  <c r="F325"/>
  <c r="F369"/>
  <c r="F309"/>
  <c r="F308"/>
  <c r="F307"/>
  <c r="F306"/>
  <c r="F305"/>
  <c r="F303"/>
  <c r="E300"/>
  <c r="D300"/>
  <c r="F300" l="1"/>
  <c r="F301"/>
  <c r="E299"/>
  <c r="D299"/>
  <c r="F295"/>
  <c r="F294"/>
  <c r="F293"/>
  <c r="F292"/>
  <c r="F291"/>
  <c r="F298" l="1"/>
  <c r="F299"/>
  <c r="F290"/>
  <c r="F289"/>
  <c r="E71" i="4" s="1"/>
  <c r="F288" i="2"/>
  <c r="E70" i="4" s="1"/>
  <c r="F287" i="2"/>
  <c r="F286"/>
  <c r="F285"/>
  <c r="F284"/>
  <c r="F283"/>
  <c r="F282"/>
  <c r="F281"/>
  <c r="F280"/>
  <c r="F279"/>
  <c r="F278"/>
  <c r="F277"/>
  <c r="F276"/>
  <c r="F275"/>
  <c r="F274"/>
  <c r="F273"/>
  <c r="F272"/>
  <c r="E268"/>
  <c r="D268"/>
  <c r="F267"/>
  <c r="F265"/>
  <c r="F264"/>
  <c r="F263"/>
  <c r="F262"/>
  <c r="F258"/>
  <c r="E256"/>
  <c r="D256"/>
  <c r="E255"/>
  <c r="D255"/>
  <c r="E254"/>
  <c r="D254"/>
  <c r="F253"/>
  <c r="F251"/>
  <c r="F249"/>
  <c r="F248"/>
  <c r="F247"/>
  <c r="F246"/>
  <c r="F245"/>
  <c r="F244"/>
  <c r="E242"/>
  <c r="D242"/>
  <c r="E241"/>
  <c r="D241"/>
  <c r="E240"/>
  <c r="D240"/>
  <c r="F239"/>
  <c r="F237"/>
  <c r="F234"/>
  <c r="F233"/>
  <c r="F232"/>
  <c r="F231"/>
  <c r="E227"/>
  <c r="D227"/>
  <c r="E226"/>
  <c r="D226"/>
  <c r="F224"/>
  <c r="F223"/>
  <c r="F222"/>
  <c r="F221"/>
  <c r="F219"/>
  <c r="F217"/>
  <c r="F213"/>
  <c r="F241" l="1"/>
  <c r="F228"/>
  <c r="F240"/>
  <c r="F227"/>
  <c r="F254"/>
  <c r="F255"/>
  <c r="F242"/>
  <c r="F256"/>
  <c r="F269"/>
  <c r="F268"/>
  <c r="F226"/>
  <c r="F212"/>
  <c r="F211"/>
  <c r="F210"/>
  <c r="F209"/>
  <c r="F208"/>
  <c r="F207"/>
  <c r="F206"/>
  <c r="F205"/>
  <c r="F203"/>
  <c r="F202"/>
  <c r="F200"/>
  <c r="F198"/>
  <c r="F197"/>
  <c r="F196"/>
  <c r="F194"/>
  <c r="F193"/>
  <c r="F192"/>
  <c r="E190"/>
  <c r="D190"/>
  <c r="E189"/>
  <c r="D189"/>
  <c r="F188"/>
  <c r="F187"/>
  <c r="F186"/>
  <c r="F185"/>
  <c r="F184"/>
  <c r="F183"/>
  <c r="F182"/>
  <c r="F181"/>
  <c r="F180"/>
  <c r="F179"/>
  <c r="E174"/>
  <c r="D174"/>
  <c r="E173"/>
  <c r="D173"/>
  <c r="F172"/>
  <c r="F171"/>
  <c r="F169"/>
  <c r="F168"/>
  <c r="F166"/>
  <c r="F175" l="1"/>
  <c r="F189"/>
  <c r="F190"/>
  <c r="F173"/>
  <c r="F165"/>
  <c r="F164"/>
  <c r="F163"/>
  <c r="F162"/>
  <c r="F161"/>
  <c r="F160"/>
  <c r="F159"/>
  <c r="F158"/>
  <c r="F157"/>
  <c r="F156"/>
  <c r="F155"/>
  <c r="F154"/>
  <c r="F153"/>
  <c r="F152"/>
  <c r="F151"/>
  <c r="F150"/>
  <c r="F149"/>
  <c r="F148"/>
  <c r="F147"/>
  <c r="F146"/>
  <c r="F145"/>
  <c r="F144"/>
  <c r="F143"/>
  <c r="F142"/>
  <c r="F141"/>
  <c r="F140"/>
  <c r="F138"/>
  <c r="F137"/>
  <c r="F136"/>
  <c r="F135"/>
  <c r="E133"/>
  <c r="D133"/>
  <c r="E132"/>
  <c r="D132"/>
  <c r="F131"/>
  <c r="F130"/>
  <c r="F129"/>
  <c r="F126"/>
  <c r="F125"/>
  <c r="F124"/>
  <c r="F123"/>
  <c r="F122"/>
  <c r="F121"/>
  <c r="F120"/>
  <c r="E118"/>
  <c r="D118"/>
  <c r="E117"/>
  <c r="D117"/>
  <c r="F116"/>
  <c r="F115"/>
  <c r="F113"/>
  <c r="F112"/>
  <c r="F111"/>
  <c r="F110"/>
  <c r="F109"/>
  <c r="F117" l="1"/>
  <c r="F118"/>
  <c r="F132"/>
  <c r="F133"/>
  <c r="F108"/>
  <c r="F107"/>
  <c r="F106"/>
  <c r="F105"/>
  <c r="F104"/>
  <c r="F103"/>
  <c r="F102"/>
  <c r="F101"/>
  <c r="F100"/>
  <c r="F99"/>
  <c r="F98"/>
  <c r="F97"/>
  <c r="F96"/>
  <c r="F95"/>
  <c r="F94"/>
  <c r="F93"/>
  <c r="F92"/>
  <c r="F91"/>
  <c r="F90"/>
  <c r="F89"/>
  <c r="E87"/>
  <c r="D87"/>
  <c r="E86"/>
  <c r="D86"/>
  <c r="F85"/>
  <c r="F84"/>
  <c r="F83"/>
  <c r="F82"/>
  <c r="F81"/>
  <c r="F80"/>
  <c r="F79"/>
  <c r="F78"/>
  <c r="F86" l="1"/>
  <c r="F87"/>
  <c r="E75"/>
  <c r="D75"/>
  <c r="F74"/>
  <c r="F73"/>
  <c r="F72"/>
  <c r="F71"/>
  <c r="F70"/>
  <c r="F69"/>
  <c r="F68"/>
  <c r="F67"/>
  <c r="F66"/>
  <c r="F65"/>
  <c r="F64"/>
  <c r="F63"/>
  <c r="F62"/>
  <c r="F61"/>
  <c r="F60"/>
  <c r="F59"/>
  <c r="F58"/>
  <c r="F57"/>
  <c r="F56"/>
  <c r="F55"/>
  <c r="F54"/>
  <c r="F53"/>
  <c r="F52"/>
  <c r="F51"/>
  <c r="F50"/>
  <c r="F49"/>
  <c r="F48"/>
  <c r="F47"/>
  <c r="F46"/>
  <c r="F45"/>
  <c r="F44"/>
  <c r="F43"/>
  <c r="F42"/>
  <c r="F76" l="1"/>
  <c r="E421"/>
  <c r="D421"/>
  <c r="F75"/>
  <c r="F41"/>
  <c r="F40"/>
  <c r="F39"/>
  <c r="F38"/>
  <c r="F37"/>
  <c r="F36"/>
  <c r="F35"/>
  <c r="F34"/>
  <c r="F33"/>
  <c r="F32"/>
  <c r="F31"/>
  <c r="F30"/>
  <c r="F29"/>
  <c r="F28"/>
  <c r="F27"/>
  <c r="F26"/>
  <c r="F25"/>
  <c r="F24"/>
  <c r="F22"/>
  <c r="F21"/>
  <c r="F20"/>
  <c r="F19"/>
  <c r="F18"/>
  <c r="F17"/>
  <c r="F16"/>
  <c r="F15"/>
  <c r="F14"/>
  <c r="F13"/>
  <c r="F12"/>
  <c r="F11"/>
  <c r="F10"/>
  <c r="F9"/>
  <c r="F8"/>
  <c r="F7"/>
  <c r="F6"/>
  <c r="E133" i="1"/>
  <c r="D133"/>
  <c r="E132"/>
  <c r="D132"/>
  <c r="E131"/>
  <c r="D131"/>
  <c r="E129"/>
  <c r="D129"/>
  <c r="E128"/>
  <c r="D128"/>
  <c r="E127"/>
  <c r="D127"/>
  <c r="E125"/>
  <c r="D125"/>
  <c r="E124"/>
  <c r="D124"/>
  <c r="E123"/>
  <c r="D123"/>
  <c r="F125" l="1"/>
  <c r="F131"/>
  <c r="F128"/>
  <c r="F133"/>
  <c r="F127"/>
  <c r="F129"/>
  <c r="F132"/>
  <c r="D130"/>
  <c r="E126"/>
  <c r="D126"/>
  <c r="E134"/>
  <c r="F421" i="2"/>
  <c r="E117" i="1"/>
  <c r="D117"/>
  <c r="D116"/>
  <c r="E113"/>
  <c r="D113"/>
  <c r="E112"/>
  <c r="D112"/>
  <c r="E111"/>
  <c r="D111"/>
  <c r="F112" l="1"/>
  <c r="F113"/>
  <c r="F126"/>
  <c r="F117"/>
  <c r="E114"/>
  <c r="D134"/>
  <c r="F134" s="1"/>
  <c r="D114"/>
  <c r="D109"/>
  <c r="D108"/>
  <c r="E107"/>
  <c r="D107"/>
  <c r="F114" l="1"/>
  <c r="E105"/>
  <c r="D105"/>
  <c r="E104"/>
  <c r="D104"/>
  <c r="E103"/>
  <c r="D103"/>
  <c r="E101"/>
  <c r="D101"/>
  <c r="E100"/>
  <c r="D100"/>
  <c r="E99"/>
  <c r="D99"/>
  <c r="E97"/>
  <c r="D97"/>
  <c r="E96"/>
  <c r="D96"/>
  <c r="E95"/>
  <c r="D95"/>
  <c r="E93"/>
  <c r="D93"/>
  <c r="E92"/>
  <c r="D92"/>
  <c r="E91"/>
  <c r="D91"/>
  <c r="F93" l="1"/>
  <c r="F96"/>
  <c r="F103"/>
  <c r="F100"/>
  <c r="F92"/>
  <c r="F95"/>
  <c r="F97"/>
  <c r="F99"/>
  <c r="F101"/>
  <c r="F104"/>
  <c r="F105"/>
  <c r="D94"/>
  <c r="D106"/>
  <c r="E94"/>
  <c r="E106"/>
  <c r="E102"/>
  <c r="E89"/>
  <c r="D89"/>
  <c r="E88"/>
  <c r="D88"/>
  <c r="E87"/>
  <c r="D87"/>
  <c r="B85"/>
  <c r="F94" l="1"/>
  <c r="F88"/>
  <c r="F106"/>
  <c r="F89"/>
  <c r="D90"/>
  <c r="E90"/>
  <c r="D137"/>
  <c r="D102"/>
  <c r="F102" s="1"/>
  <c r="F90" l="1"/>
  <c r="E64"/>
  <c r="D64"/>
  <c r="F64" l="1"/>
  <c r="E63"/>
  <c r="D63"/>
  <c r="F63" l="1"/>
  <c r="E62"/>
  <c r="D62"/>
  <c r="F62" l="1"/>
  <c r="E60"/>
  <c r="D60"/>
  <c r="D71" s="1"/>
  <c r="E71" l="1"/>
  <c r="F71" s="1"/>
  <c r="F60"/>
  <c r="D51"/>
  <c r="E50"/>
  <c r="D50"/>
  <c r="E44"/>
  <c r="D44"/>
  <c r="D82" s="1"/>
  <c r="F50" l="1"/>
  <c r="E82"/>
  <c r="F82" s="1"/>
  <c r="E43"/>
  <c r="D43"/>
  <c r="E42"/>
  <c r="D42"/>
  <c r="D39"/>
  <c r="E38"/>
  <c r="E36"/>
  <c r="D35"/>
  <c r="E30"/>
  <c r="D30"/>
  <c r="E28"/>
  <c r="D28"/>
  <c r="D27"/>
  <c r="E26"/>
  <c r="D26"/>
  <c r="D22"/>
  <c r="E18"/>
  <c r="F28" l="1"/>
  <c r="D38"/>
  <c r="F38" s="1"/>
  <c r="D18"/>
  <c r="F18" s="1"/>
  <c r="D78"/>
  <c r="D36"/>
  <c r="F36" s="1"/>
  <c r="E80"/>
  <c r="D29"/>
  <c r="E45"/>
  <c r="D45"/>
  <c r="D80" l="1"/>
  <c r="F80" s="1"/>
  <c r="E16"/>
  <c r="D16"/>
  <c r="E75" l="1"/>
  <c r="F16"/>
  <c r="D75"/>
  <c r="E15"/>
  <c r="D15"/>
  <c r="E14"/>
  <c r="D14"/>
  <c r="E12"/>
  <c r="D12"/>
  <c r="E11"/>
  <c r="D11"/>
  <c r="E10"/>
  <c r="D10"/>
  <c r="E8"/>
  <c r="D8"/>
  <c r="E7"/>
  <c r="D7"/>
  <c r="E6"/>
  <c r="D6"/>
  <c r="E109"/>
  <c r="D110"/>
  <c r="E78" l="1"/>
  <c r="F78" s="1"/>
  <c r="F109"/>
  <c r="F7"/>
  <c r="F12"/>
  <c r="F15"/>
  <c r="F8"/>
  <c r="F11"/>
  <c r="F14"/>
  <c r="F75"/>
  <c r="E74"/>
  <c r="D13"/>
  <c r="D17"/>
  <c r="E13"/>
  <c r="E9"/>
  <c r="E73"/>
  <c r="E17"/>
  <c r="D73"/>
  <c r="D74"/>
  <c r="D9"/>
  <c r="E137"/>
  <c r="F137" s="1"/>
  <c r="F17" l="1"/>
  <c r="F73"/>
  <c r="F13"/>
  <c r="F9"/>
  <c r="F74"/>
  <c r="E40"/>
  <c r="C143" i="4"/>
  <c r="C123"/>
  <c r="D32" i="1"/>
  <c r="D79" s="1"/>
  <c r="C131" i="4"/>
  <c r="C151"/>
  <c r="C155"/>
  <c r="E19" i="1"/>
  <c r="E20"/>
  <c r="E24"/>
  <c r="E22"/>
  <c r="F22" s="1"/>
  <c r="E27"/>
  <c r="F27" s="1"/>
  <c r="E31"/>
  <c r="E32"/>
  <c r="E35"/>
  <c r="E39"/>
  <c r="F39" s="1"/>
  <c r="E47"/>
  <c r="E48"/>
  <c r="E46"/>
  <c r="E51"/>
  <c r="F51" s="1"/>
  <c r="E52"/>
  <c r="C122" i="4"/>
  <c r="D122" i="1"/>
  <c r="C130" i="4"/>
  <c r="C134"/>
  <c r="C154"/>
  <c r="E108" i="1"/>
  <c r="C137" i="4"/>
  <c r="E34" i="1"/>
  <c r="C153" i="4"/>
  <c r="D115" i="1"/>
  <c r="D135" s="1"/>
  <c r="E98"/>
  <c r="D98"/>
  <c r="E116"/>
  <c r="F116" s="1"/>
  <c r="E115"/>
  <c r="B135"/>
  <c r="E130"/>
  <c r="F130" s="1"/>
  <c r="C58" i="4"/>
  <c r="C103"/>
  <c r="C102"/>
  <c r="E35"/>
  <c r="D96"/>
  <c r="D103"/>
  <c r="D102"/>
  <c r="D106" s="1"/>
  <c r="D116"/>
  <c r="D152"/>
  <c r="D46" i="1" l="1"/>
  <c r="D47"/>
  <c r="F47" s="1"/>
  <c r="D40"/>
  <c r="D20"/>
  <c r="F20" s="1"/>
  <c r="C106" i="4"/>
  <c r="D34" i="1"/>
  <c r="D23"/>
  <c r="D19"/>
  <c r="F19" s="1"/>
  <c r="D52"/>
  <c r="F52" s="1"/>
  <c r="D48"/>
  <c r="D83" s="1"/>
  <c r="E116" i="4"/>
  <c r="D31" i="1"/>
  <c r="D33" s="1"/>
  <c r="D24"/>
  <c r="D77" s="1"/>
  <c r="F48"/>
  <c r="D107" i="4"/>
  <c r="E81" i="1"/>
  <c r="F40"/>
  <c r="F98"/>
  <c r="E135"/>
  <c r="F135" s="1"/>
  <c r="F115"/>
  <c r="E110"/>
  <c r="F110" s="1"/>
  <c r="F108"/>
  <c r="F46"/>
  <c r="F35"/>
  <c r="E37"/>
  <c r="E58" i="4"/>
  <c r="E135"/>
  <c r="E154"/>
  <c r="D136"/>
  <c r="E129"/>
  <c r="D140"/>
  <c r="C152"/>
  <c r="E151"/>
  <c r="E126"/>
  <c r="E123"/>
  <c r="D124"/>
  <c r="D128"/>
  <c r="E153"/>
  <c r="E143"/>
  <c r="C158"/>
  <c r="C144"/>
  <c r="E83" i="1"/>
  <c r="D156" i="4"/>
  <c r="E155"/>
  <c r="E118" i="1"/>
  <c r="E103" i="4"/>
  <c r="D118" i="1"/>
  <c r="C157" i="4"/>
  <c r="E131"/>
  <c r="D144"/>
  <c r="E122" i="1"/>
  <c r="F122" s="1"/>
  <c r="D158" i="4"/>
  <c r="E142"/>
  <c r="E137"/>
  <c r="D159"/>
  <c r="D136" i="1"/>
  <c r="D138" s="1"/>
  <c r="F32"/>
  <c r="E106" i="4"/>
  <c r="D157"/>
  <c r="E122"/>
  <c r="D132"/>
  <c r="C140"/>
  <c r="C136"/>
  <c r="C124"/>
  <c r="E53" i="1"/>
  <c r="E84"/>
  <c r="E134" i="4"/>
  <c r="C159"/>
  <c r="E79" i="1"/>
  <c r="F79" s="1"/>
  <c r="E23"/>
  <c r="C156" i="4"/>
  <c r="E130"/>
  <c r="E102"/>
  <c r="E96"/>
  <c r="C132"/>
  <c r="C107"/>
  <c r="E104"/>
  <c r="E49" i="1"/>
  <c r="E29"/>
  <c r="F29" s="1"/>
  <c r="D41"/>
  <c r="D81"/>
  <c r="E33"/>
  <c r="E21"/>
  <c r="D56"/>
  <c r="E54"/>
  <c r="E41"/>
  <c r="E77"/>
  <c r="F77" s="1"/>
  <c r="D25"/>
  <c r="E56"/>
  <c r="E76"/>
  <c r="D84"/>
  <c r="D53"/>
  <c r="F24" l="1"/>
  <c r="D54"/>
  <c r="F54" s="1"/>
  <c r="E152" i="4"/>
  <c r="E128"/>
  <c r="D76" i="1"/>
  <c r="F76" s="1"/>
  <c r="D37"/>
  <c r="F37" s="1"/>
  <c r="F31"/>
  <c r="F34"/>
  <c r="D21"/>
  <c r="D55"/>
  <c r="D49"/>
  <c r="F83"/>
  <c r="F56"/>
  <c r="F49"/>
  <c r="F33"/>
  <c r="F41"/>
  <c r="F118"/>
  <c r="E25"/>
  <c r="F25" s="1"/>
  <c r="F23"/>
  <c r="F84"/>
  <c r="F81"/>
  <c r="F53"/>
  <c r="E157" i="4"/>
  <c r="E158"/>
  <c r="E136"/>
  <c r="E140"/>
  <c r="E136" i="1"/>
  <c r="F136" s="1"/>
  <c r="E144" i="4"/>
  <c r="E124"/>
  <c r="E132"/>
  <c r="E159"/>
  <c r="D160"/>
  <c r="E156"/>
  <c r="E55" i="1"/>
  <c r="C160" i="4"/>
  <c r="E107"/>
  <c r="E85" i="1"/>
  <c r="D85"/>
  <c r="F55" l="1"/>
  <c r="D57"/>
  <c r="F21"/>
  <c r="F85"/>
  <c r="E57"/>
  <c r="E138"/>
  <c r="F138" s="1"/>
  <c r="E160" i="4"/>
  <c r="D471" i="2"/>
  <c r="D470"/>
  <c r="E471"/>
  <c r="E470"/>
  <c r="F57" i="1" l="1"/>
  <c r="E473" i="2"/>
  <c r="D473"/>
  <c r="F470"/>
  <c r="F471"/>
  <c r="F473" l="1"/>
</calcChain>
</file>

<file path=xl/sharedStrings.xml><?xml version="1.0" encoding="utf-8"?>
<sst xmlns="http://schemas.openxmlformats.org/spreadsheetml/2006/main" count="1691" uniqueCount="674">
  <si>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</si>
  <si>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</si>
  <si>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</si>
  <si>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</si>
  <si>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</si>
  <si>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</si>
  <si>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</si>
  <si>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</si>
  <si>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</si>
  <si>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</si>
  <si>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</si>
  <si>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</si>
  <si>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</si>
  <si>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</si>
  <si>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</si>
  <si>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</si>
  <si>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</si>
  <si>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</si>
  <si>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</si>
  <si>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</si>
  <si>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</si>
  <si>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</si>
  <si>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</si>
  <si>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</si>
  <si>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ИТОГО по краевым и поселенческим программам</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</si>
  <si>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</si>
  <si>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</si>
  <si>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</si>
  <si>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</si>
  <si>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</si>
  <si>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</si>
  <si>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</si>
  <si>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</si>
  <si>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</si>
  <si>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</si>
  <si>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</si>
  <si>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</si>
  <si>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</si>
  <si>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</si>
  <si>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Муниципальная программа «Обеспечение информационного освещения деятельности администрации Ахтанизовского сельского поселения Темрюкского района»</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</si>
  <si>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</si>
  <si>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</si>
  <si>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Ахтанизовского сельского поселения Темрюкского района»</t>
  </si>
  <si>
    <t xml:space="preserve"> 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</si>
  <si>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</si>
  <si>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</si>
  <si>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</si>
  <si>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</si>
  <si>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</si>
  <si>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</si>
  <si>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"Ремонт здания администрации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</si>
  <si>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</si>
  <si>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</si>
  <si>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</si>
  <si>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</si>
  <si>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</si>
  <si>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</si>
  <si>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</si>
  <si>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</si>
  <si>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</si>
  <si>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</si>
  <si>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</si>
  <si>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</si>
  <si>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</si>
  <si>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</si>
  <si>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</si>
  <si>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</si>
  <si>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</si>
  <si>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</si>
  <si>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</si>
  <si>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</si>
  <si>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</si>
  <si>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</si>
  <si>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</si>
  <si>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</si>
  <si>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</si>
  <si>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</si>
  <si>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</si>
  <si>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</si>
  <si>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</si>
  <si>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</si>
  <si>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</si>
  <si>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</si>
  <si>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</si>
  <si>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</si>
  <si>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</si>
  <si>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</si>
  <si>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</si>
  <si>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</si>
  <si>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</si>
  <si>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</si>
  <si>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</si>
  <si>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</si>
  <si>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</si>
  <si>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</si>
  <si>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</si>
  <si>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</si>
  <si>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</si>
  <si>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</si>
  <si>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</si>
  <si>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</si>
  <si>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</si>
  <si>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</si>
  <si>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</si>
  <si>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</si>
  <si>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</si>
  <si>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</si>
  <si>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</si>
  <si>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 xml:space="preserve">Муниципальная программа "Развитие жилищно-коммунального хозяйства" Вышестеблиевского сельского поселения Темрюкского района </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</si>
  <si>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</si>
  <si>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</si>
  <si>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</si>
  <si>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</si>
  <si>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</si>
  <si>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</si>
  <si>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</si>
  <si>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</si>
  <si>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</si>
  <si>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</si>
  <si>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</si>
  <si>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</si>
  <si>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</si>
  <si>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</si>
  <si>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</si>
  <si>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</si>
  <si>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</si>
  <si>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</si>
  <si>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</si>
  <si>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</si>
  <si>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</si>
  <si>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</si>
  <si>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</si>
  <si>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</si>
  <si>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</si>
  <si>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</si>
  <si>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</si>
  <si>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</si>
  <si>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</si>
  <si>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</si>
  <si>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</si>
  <si>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</si>
  <si>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</si>
  <si>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</si>
  <si>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</si>
  <si>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</si>
  <si>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</si>
  <si>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</si>
  <si>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</si>
  <si>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</si>
  <si>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</si>
  <si>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</si>
  <si>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</si>
  <si>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</si>
  <si>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</si>
  <si>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</si>
  <si>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</si>
  <si>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</si>
  <si>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</si>
  <si>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 xml:space="preserve"> 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</si>
  <si>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</si>
  <si>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</si>
  <si>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</si>
  <si>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</si>
  <si>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</si>
  <si>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</si>
  <si>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</si>
  <si>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</si>
  <si>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</si>
  <si>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</si>
  <si>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</si>
  <si>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</si>
  <si>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</si>
  <si>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</si>
  <si>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</si>
  <si>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 xml:space="preserve">Муниципальная программа "Эффективное муниципальное управление на 2019 год" </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</si>
  <si>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</si>
  <si>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</si>
  <si>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2019 году»</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</si>
  <si>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2019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</si>
  <si>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2019 год"</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</si>
  <si>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</si>
  <si>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Муниципальная программа "Капитальный ремонт и ремонт автомобильных дорог на территории Фонталовского сельского поселения Темрюкского района на 2019 год"</t>
  </si>
  <si>
    <t xml:space="preserve"> Муниципальная программа "Газификация Фонталовского сельского поселения Темрюкского района на 2019 год"</t>
  </si>
  <si>
    <t>Муниципальная программа "Развитие систем наружного освещения в Фонталовском сельском поселении Темрюкского района в 2019 году"</t>
  </si>
  <si>
    <t>Муниципальная программа "Благоустройство территории Фонталовского сельского поселения Темрюкского района на 2019 год"</t>
  </si>
  <si>
    <t>Муниципальная программа "Развитие культуры Фонталовского сельского поселения Темрюкского района на 2019 год"</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</si>
  <si>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</si>
  <si>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2019 год"</t>
  </si>
  <si>
    <t>Муниципальная программа "Развитие массового спорта в Фонталовском сельском поселении Темрюкского района на 2019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</si>
  <si>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2019 год"</t>
  </si>
  <si>
    <t>Муниципальная программа "Улучшение условий и охраны труда работников администрации Фонталовского сельского поселения Темрюкского района на 2019 год"</t>
  </si>
  <si>
    <t>Муниципальная программа "Развитие архивного дела в Фонталовском сельском поселении Темрюкского района в 2019 году"</t>
  </si>
  <si>
    <t>федеральный бюджет</t>
  </si>
  <si>
    <t xml:space="preserve">федеральный бюджет </t>
  </si>
  <si>
    <t>Муниципальная программа "Развитие массового спорта в Вышестеблиевском сельском поселении Темрюкского района на 2019 год"</t>
  </si>
  <si>
    <t>Муниципальная программа "Развитие массового спорта в Запорожском сельском поселении Темрюкского района на 2019 год"</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</si>
  <si>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</si>
  <si>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</si>
  <si>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</si>
  <si>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</si>
  <si>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</si>
  <si>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</si>
  <si>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</si>
  <si>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</si>
  <si>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</si>
  <si>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</si>
  <si>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</si>
  <si>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</si>
  <si>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</si>
  <si>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</si>
  <si>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</si>
  <si>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</si>
  <si>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</si>
  <si>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</si>
  <si>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</si>
  <si>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</si>
  <si>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</si>
  <si>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</si>
  <si>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</si>
  <si>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</si>
  <si>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</si>
  <si>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</si>
  <si>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</si>
  <si>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</si>
  <si>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</si>
  <si>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</si>
  <si>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</si>
  <si>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</si>
  <si>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</si>
  <si>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</si>
  <si>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</si>
  <si>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</si>
  <si>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</si>
  <si>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</si>
  <si>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</si>
  <si>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</si>
  <si>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</si>
  <si>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</si>
  <si>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"Развитие культуры Запорожского сельского поселения Темрюкского района на 2019 год"</t>
  </si>
  <si>
    <t>Муниципальная программа Запорожского  сельского поселения Темрюкского района "Эффективное муниципальное управление на 2019 год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</si>
  <si>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2019 год </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</si>
  <si>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</si>
  <si>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2019 год"</t>
  </si>
  <si>
    <t xml:space="preserve">Муниципальная программа "Капитальный и текущий ремонт здания администрации Запорожского  сельского поселения Темрюкского района на 2019 год" </t>
  </si>
  <si>
    <t>Муниципальная программа "Обеспечение безопасности населения в Запорожском  сельском поселении Темрюкского района на 2019 год"</t>
  </si>
  <si>
    <t>Муниципальная программа "Капитальный ремонт и ремонт автомобильных дорог на территории  Запорожского  сельского поселения Темрюкского района на 2019 год"</t>
  </si>
  <si>
    <t>Муниципальная программа "Повышение безопасности дорожного движения на территории Запорожского  сельского поселения Темрюкского района на 2019 год"</t>
  </si>
  <si>
    <t>Муниципальная программа Поддержка малого и среднего предпринимательства в Запорожскомсельском поселении Темрюкского района на 2019 год»</t>
  </si>
  <si>
    <t>Муниципальная программа "Развитие земельных и имущественных отношений Запорожского сельского поселения Темрюкского района на 2019 год"</t>
  </si>
  <si>
    <t>Муниципальная программа "Комплексное развитие систем коммунальной инфраструктуры Запорожского сельского поселения Темрюкского района на 2019 год"</t>
  </si>
  <si>
    <t>Муниципальная программа "Развитие водоснабжения и водоотведения Запорожского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</si>
  <si>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2019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</si>
  <si>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2019 год»</t>
  </si>
  <si>
    <t>Муниципальная программа "Создание доступной среды для инвалидов и других маломобильных групп населения в Запорожском сельском поселении на 2019 год"</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</si>
  <si>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2019 год»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</si>
  <si>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2019 год»</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</si>
  <si>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2019 год» </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</si>
  <si>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2019 год.»</t>
  </si>
  <si>
    <t>Муниципальная программа "Повышение безопасности дорожного движения на территории Фонталовского сельского поселения Темрюкского района на 2019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</si>
  <si>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2019 год"</t>
  </si>
  <si>
    <t>Муниципальная программа "Водоснабжение Фонталовского сельского поселения Темрюкского района на 2019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</si>
  <si>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2019 год"</t>
  </si>
  <si>
    <t>Муниципальная программа "Кадровое обеспечение сферы культуры и искусства Фонталовского сельского поселения Темрюкского района на 2019 год"</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</si>
  <si>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</si>
  <si>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</si>
  <si>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</si>
  <si>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</si>
  <si>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</si>
  <si>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</si>
  <si>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</si>
  <si>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</si>
  <si>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</si>
  <si>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</si>
  <si>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</si>
  <si>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</si>
  <si>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</si>
  <si>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</si>
  <si>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</si>
  <si>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</si>
  <si>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2019 год</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</si>
  <si>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2019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</si>
  <si>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2019 год</t>
  </si>
  <si>
    <t>Муниципальная программа«Развитие информационного общества» в Старотитаровском сельском поселении Темрюкского района на 2019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</si>
  <si>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2019 год</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</si>
  <si>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2019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</si>
  <si>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2019 год</t>
  </si>
  <si>
    <t>Муниципальная программа «Обеспечение безопасности населения  в Старотитаровском сельском поселении Темрюкского района» на 2019 год</t>
  </si>
  <si>
    <t>Муниципальная  программа «Противодействие коррупции в Старотитаровском сельском поселении Темрюкского района» на 2019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</si>
  <si>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</si>
  <si>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2019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</si>
  <si>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2019 год</t>
  </si>
  <si>
    <t>Муниципальная программа  «Развитие жилищно-коммунального хозяйства» в Старотитаровском сельском поселении Темрюкского района на 2019 год</t>
  </si>
  <si>
    <t>Муниципальная программа «Молодежь станицы» Старотитаровского сельского поселения Темрюкского района на 2019 год</t>
  </si>
  <si>
    <t>Муниципальная программа «Развитие культуры Старотитаровского сельского поселения Темрюкского района» на 2019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</si>
  <si>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2019 год</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</si>
  <si>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</si>
  <si>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2019 год</t>
  </si>
  <si>
    <t>1. Государственная программа Краснодарского края "Развитие жилищно-коммунального хозяйства"</t>
  </si>
  <si>
    <t xml:space="preserve">2. Государственная программа Краснодарского края "Комплексное и устойчивое развитие Краснодарского края в сфере строительства и архитектуры" </t>
  </si>
  <si>
    <t>3. Государственная программа Краснодарского края «Развитие культуры»</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</si>
  <si>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</si>
  <si>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 на 2019 год»</t>
  </si>
  <si>
    <t>4. Государственная программа Краснодарского края «Развитие сети автомобильных дорог»</t>
  </si>
  <si>
    <t>Комфортная городская среда</t>
  </si>
  <si>
    <t>Муниципальная программа "Формирование комфортной городской среды Ахтанизовского сельского поселения Темрюкского района на 2018 -2022 годы"</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</si>
  <si>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</si>
  <si>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</si>
  <si>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</si>
  <si>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</si>
  <si>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</si>
  <si>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5. Государственная программа Краснодарского края «Формирование современной городской среды»</t>
  </si>
  <si>
    <t>6. Государственная программа Краснодарского края «Региональная политика и развитие гражданского общества»</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</si>
  <si>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</si>
  <si>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</si>
  <si>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</si>
  <si>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</si>
  <si>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2019 год" </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</si>
  <si>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</si>
  <si>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</si>
  <si>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</si>
  <si>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</si>
  <si>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</si>
  <si>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</si>
  <si>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</si>
  <si>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2019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</si>
  <si>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2019 год"</t>
  </si>
  <si>
    <t xml:space="preserve">Запорожское   </t>
  </si>
  <si>
    <t>Муниципальная программа «Молодежь  Запорожского сельского поселения в Запорожском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</si>
  <si>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</si>
  <si>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</si>
  <si>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</si>
  <si>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</si>
  <si>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"Формирование комфортной городской среды" Новотаманского сельского поселения Темрюкского района на 2018 -2022 годы"</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</si>
  <si>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</si>
  <si>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7.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</si>
  <si>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</si>
  <si>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8. Государственная программа Краснодарского края «Развитие топливно-энергетического комплекса»</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</si>
  <si>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</si>
  <si>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</si>
  <si>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</si>
  <si>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</si>
  <si>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</si>
  <si>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</si>
  <si>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</si>
  <si>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</si>
  <si>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</si>
  <si>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</si>
  <si>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r>
      <t xml:space="preserve">Темрюкское городское поселение                          </t>
    </r>
    <r>
      <rPr>
        <i/>
        <sz val="12"/>
        <rFont val="Times New Roman"/>
        <family val="1"/>
        <charset val="204"/>
      </rPr>
      <t>(ГП КК "Развитие жилищно-коммунального хозяйства",                                                                ГП КК  «Формирование современной городской среды»)</t>
    </r>
  </si>
  <si>
    <t>Финансовое обеспечение деятельности органов местного самоуправления и подведомственных учреждений</t>
  </si>
  <si>
    <t>краевой бюджет (субсидия ЗСК)</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</si>
  <si>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</si>
  <si>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</si>
  <si>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Приобретено детское игровое оборудование для парка ст. Курчанской (100,0 тыс. рублей). Выполнен ремонт трибун стадиона ст. Курчанской (218,7 тыс. рублей)</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</si>
  <si>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31 декабря 2019 года                      </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</si>
  <si>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</si>
  <si>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Муниципальная программа "Поддержка клубных учреждений Фонталовского сельского поселения Темрюкского района в 2019 году"</t>
  </si>
  <si>
    <t>Государственная программа Краснодарского края "Региональная политика и развитие гражданского общества" с участием Вышестеблиевского сельского поселения Темрюкского района в рамках реализации муниципальной программы «Развитие жилищно-коммунального хозяйства" Вышестеблиевского сельского поселения Темрюкского района на 2019 год</t>
  </si>
  <si>
    <t xml:space="preserve">Государственная программа Краснодарского края «Развитие культуры»  с участием Вышестеблиевского сельского поселения Темрюкского района в рамках реализации муниципальной программы "Развитие культуры  Вышестеблиевского сельского поселения Темрюкского района" на 2019 год
</t>
  </si>
  <si>
    <t>Муниципальная программа "Эффективное муниципальное управление" Вышестеблиевского сельского поселения Темрюкского района на 2019 год</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</si>
  <si>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 на 2019 год</t>
  </si>
  <si>
    <t xml:space="preserve">Муниципальная программа "Формирование комфортной городской (сельской) среды на 2018 -2024 годы </t>
  </si>
  <si>
    <t>Муниципальная программа "Молодежь   Вышестеблиевского сельского поселения Темрюкского района " на 2019 год</t>
  </si>
  <si>
    <t>Муниципальная программа "Развитие культуры Вышестеблиевского сельского поселения Темрюкского района на 2019 год</t>
  </si>
  <si>
    <t>Муниципальная программа "Социальная поддержка граждан Вышестеблиевского сельского поселения Темрюкского района" на 2019 год</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</si>
  <si>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</si>
  <si>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Муниципальная программа "Жилище на 2019 год" Запорожского сельского поселения Темрюкского района</t>
  </si>
  <si>
    <t>приобретение материалов и электротоваров для ремонта сетей уличного освещения по ул. Красная в пос. Светлый Путь Ленина и ст. Курчанской</t>
  </si>
  <si>
    <t xml:space="preserve">приобретение светильников (102 шт.), провода, зажимов, кронштейнов, ламп (16 шт.), услуги мехруки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</si>
  <si>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</si>
  <si>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проведение праздничных мероприятий (приобретение открыток, фейерверков, венков на "День Победы",  баннеров, услуги по проведению концертной программы)</t>
  </si>
  <si>
    <t>выплаты руководителям ТОС - 4 человека</t>
  </si>
  <si>
    <t>приобретены баннеры (1 шт.), мегафоны (2 шт.), батарейки (16 шт.), ранцы противопожарные (3 шт.) , материалы для установки пожарных гидрантов, канцелярские товары</t>
  </si>
  <si>
    <t>сопровождение, обновление и техобслуживание программных продуктов для обеспечения деятельности администрации</t>
  </si>
  <si>
    <t>приобретена плитка мраморная для ремонта памятника</t>
  </si>
  <si>
    <t>организация и проведение спортивных мероприятий, приобретены: мячи (5 шт.), спортивная форма (17 шт.), шланг поливочный, известь, краска., наградной материал</t>
  </si>
  <si>
    <t>приобретены флеш-карты для впервые голосующих граждан, сувенирная продукция для проведения Дня защиты детей и Новогодней ёлки, настольные игры</t>
  </si>
  <si>
    <t>финансовое обеспечение деятельности МБУК "Ахтанизовский КСЦ"  для обеспечения выполнения муниципального задания</t>
  </si>
  <si>
    <t>расходы на материально-техническое обслуживание (оплата за связь и интернет; изготовление баннеров; приобретение канцтоваров, основных средств, комплектующих к оргтехнике, лицензии, флагов, ГСМ, стендов; обслуживание программного обеспечения, ремонт оргтехники, заправка картриджей, разработка документации по экологии, переплет документов,  обучение, подписка, подключение электроточек,  техобслуживание автомобиля, и его страховка). Остаток средств в сумме 60,9 тыс. рублей будет направлен на оплату кредиторской задолженности по ГСМ (47,1 тыс. рублей), услуги по смс-оповещению (2,8 тыс. рублей), обслуживание пожарной сигнализации (1,5 тыс. рублей), водоснабжение (0,4 тыс. рублей), газоснабжение (9,1 тыс. рублей) в 2020 году</t>
  </si>
  <si>
    <t>приобретены материалы для текущего ремонта здания</t>
  </si>
  <si>
    <t>тех. обслуживание мемориала "Вечный огонь"</t>
  </si>
  <si>
    <t xml:space="preserve">Муниципальная программа Ахтанизовского сельского поселения "Поддержка малого и среднего предпринимательства на территории Ахтанизовского сельского поселения Темрюкского района" </t>
  </si>
  <si>
    <t>средства перераспределены на выполнение других муниципальных программ</t>
  </si>
  <si>
    <t>изготовлено: информационный материал (30 штук), баннер (1 штук)</t>
  </si>
  <si>
    <t xml:space="preserve"> выполнен ямочный ремонт дорог поселения (150 м2), ремонт тротуара (100 м), приобретены дорожные знаки (8 штук). Бюджетные ассигнования дорожного фонда доведены в декабре 2019 года, в связи с длительностью процедуры проведения торгов денежные средства использовать до конца года не представилось возможным (95,1 тыс. рублей). Выполнение данных мероприятий запланировано на первый квартал 2020 года  </t>
  </si>
  <si>
    <t>финансовое обеспечение деятельности учреждения для выполнения муниципального задания, выполнен ремонт отопления второго этажа, ремонт входной группы МБУ "Голубицкий КСЦ"</t>
  </si>
  <si>
    <t>приобретен компьютер для МБУ "Голубицкий КСЦ"</t>
  </si>
  <si>
    <t>ежемесячное обслуживание 5 программ, изготовлено 11 выпусков газеты "Голубицкий Вестник", содержание WEB- сайта. Оплата произведена по фактическим затратам, сложилась экономия средств в сумме 17,0 тыс. рублей</t>
  </si>
  <si>
    <t>организация и проведение спортивных мероприятий, приобретен спортивный инвентарь</t>
  </si>
  <si>
    <t>трудоустроено в весенне-летний период 8 несовершеннолетних граждан в возрасте от 14 до 18 лет, приобретение сувенирной продукции</t>
  </si>
  <si>
    <t>ежемесячная выплата за выслугу лет - 4 человекам</t>
  </si>
  <si>
    <t>расходы по финансовому обеспечению деятельности администрации и подведомственного муниципального учреждения по ведению бухгалтерского учета произведены по фактическим затратам, сложилалась экономия средств в сумме 33,6 тыс. рублей</t>
  </si>
  <si>
    <t>прошли обучение 2 человека</t>
  </si>
  <si>
    <t>обустроено 4 объекта</t>
  </si>
  <si>
    <t>выполнена топографическая съемка,  проект парковой зоны</t>
  </si>
  <si>
    <t>приобретено: раздаточный материал,  диски, канцелярские товары, флаги (60 штук)</t>
  </si>
  <si>
    <t>приобретена и установлена детская спортивная площадка в ст. Вышестеблиевской</t>
  </si>
  <si>
    <t>финансовое обеспечение деятельности МБУК "Вышестеблиевская ЦКС" для выполнения муниципального задания.  Оплата произведена исходя из фактических затрат,  сложилась экономия средств в сумме 20,7 тыс. рублей (расторжение договора по коммунальным услугам)</t>
  </si>
  <si>
    <t>ежемесячная выплата за выслугу лет - 1 человек</t>
  </si>
  <si>
    <t xml:space="preserve">сопровождение, обновление и техобслуживание программных продуктов и обеспечению администрации. Расходы произведены по фактическим затратам, сложилась экономия средств (0,1 тыс. рублей). </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</si>
  <si>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</si>
  <si>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 xml:space="preserve">освещение деятельности администрации и Совета Сенного сельского поселения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</si>
  <si>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</si>
  <si>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изготовлены листовки, агитационные материалы (350 штук)</t>
  </si>
  <si>
    <t>разработан и согласован проект организации дорожного движения</t>
  </si>
  <si>
    <t>изготовлены информационные материалы (500 шт.)</t>
  </si>
  <si>
    <t>приобретены материальные запасы для организации водоснабжения (трубы, фитинги)</t>
  </si>
  <si>
    <t>благоустройство поселения (уличное освещение, озеленение (посадка зеленых насаждений, обрезка деревьев, покос травы), дератизация, отлов безнадзорных животных,  приобретение и установка  лавок (10 шт.), приобретение и установка урн (10 шт.)</t>
  </si>
  <si>
    <t>изготовлена проектно-сметная документация, топосъёмка, прохождение госэкспертизы, строительство парка п. Сенной ул. Набережная 101а</t>
  </si>
  <si>
    <t>трудоустройство несовершеннолетних в летний период (18 человек), заработная плата 2 педагогов по работе с несовершеннолетними на летний период</t>
  </si>
  <si>
    <t>финансовое обеспечение деятельности МБУК "Сенная ЦКС" в рамках выполнения муниципального задания; комплектование книжного фонд (34 шт.)</t>
  </si>
  <si>
    <t>организация и проведение праздничных мероприятий, чествование почетных жителей, приобретение сувенирной продукции</t>
  </si>
  <si>
    <t>ежемесячная выплата за выслугу лет - 3 человека</t>
  </si>
  <si>
    <t xml:space="preserve">отремонтировано: в пос. Приморский - 1 памятник, в пос. Сенной - 2, построен мемориал в пос. Сенной </t>
  </si>
  <si>
    <t>организация и проведение спортивных мероприятий,  ремонт спортплощадки пос. Приморский, строительство спортплощадки в пос. Приморский, приобретение спортинвентаря: мячи, сетки, футболки</t>
  </si>
  <si>
    <t xml:space="preserve">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 </t>
  </si>
  <si>
    <t>Муниципальная программа «Благоустройство Сенного сельского поселения Темрюкского района»</t>
  </si>
  <si>
    <t>выплаты руководителям ТОС -3 человека</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</si>
  <si>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 заправка и ремонт картриджей и оргтехники</t>
  </si>
  <si>
    <t>приобретены журналы, канцелярские товары</t>
  </si>
  <si>
    <t>приобретены брошюры тематики малого предпринимательства</t>
  </si>
  <si>
    <t xml:space="preserve"> проведена оценка автобусной остановки пос. Таманский, изготовлена техническая документации для постановки на кадастровый учёт объектов недвижимости</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</si>
  <si>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 текущий ремонт кровли, замена витражей тренажерного зала, электроснабжение СДК пос.Таманский, разработка комплекса мероприятий по обеспечению пожарной безопасности). Оплата произведена по фактическим затратам, сложилась экономия средств по фонду заработной платы в сумме 3,2 тыс. рублей</t>
  </si>
  <si>
    <t>ежемесячная выплата за выслугу лет - 1 человеку</t>
  </si>
  <si>
    <t>расходы по уточнению похозяйственных книг, сшив документов, приобретение похозяйственных книг</t>
  </si>
  <si>
    <t>организация и проведение спортивных мероприятий, приобретены сетки для настольного тениса,  волейбольная, футбольная, мячи, ракетки, медали, кубки, табло перекидное</t>
  </si>
  <si>
    <t>разработка проектно-сметной документации,  дизайна - проекта, технической документации на строительство парка пос. Таманский</t>
  </si>
  <si>
    <t>изготовлен баннер, приобретен ритуальный венок. Оплата произведена по фактическим затратам, сложилась экономия средств в сумме 2,0 тыс. рублей</t>
  </si>
  <si>
    <t xml:space="preserve">приобретены: опрыскиватель ранцевый (10 шт.), пожарные гидранты (3 шт.), указатели (4 шт.) </t>
  </si>
  <si>
    <t>изготовлен стенд, прибретена металлическая мебель для хранения документации, фонари ручные (4 шт.)</t>
  </si>
  <si>
    <t>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 Оплата произведена по фактическим затратам, в январе 2020 года произведена за 2019 год оплата ГСМ в сумме 58,0 тыс. рублей, коммунальным услугам - 102,3 тыс. рублей</t>
  </si>
  <si>
    <t>выплаты руководителям ТОС - 8 человек</t>
  </si>
  <si>
    <t>бесперебойное обеспечение программными средствами: количество обслуживаемых компьютеров 20 единиц, принтеров - 8 единиц, программных продуктов - 15 единиц</t>
  </si>
  <si>
    <t>изготовление баннеров (9 шт.), приобретение листовок (3 шт.), пожарных гидрантов (6 шт.)</t>
  </si>
  <si>
    <t>проведено межевание объектов</t>
  </si>
  <si>
    <t>изготовлены баннеры (3 шт.)</t>
  </si>
  <si>
    <t>трудоустройство несовершеннолетних (45 человек), содержание инсрукторов, занятых в летний период на  детких площадках-5 человек</t>
  </si>
  <si>
    <t>выполнен  текущий ремонт воинских мемориалов (2 шт.)</t>
  </si>
  <si>
    <t>проведение праздничных мероприятий, пруроченных к праздничным дням</t>
  </si>
  <si>
    <t>ежемесячная выплата за выслугу лет -3 человекам</t>
  </si>
  <si>
    <t xml:space="preserve">оказана финансовая поддержка  обществу ветеранов поселения </t>
  </si>
  <si>
    <t>выполнено благоустройство парка</t>
  </si>
  <si>
    <t>техническое сопровождение сайта, публикации в газете "Тамань"</t>
  </si>
  <si>
    <t>оплата произведена по фактическим затратам финансового обеспечения администрации поселения и подведомственных учреждений (заработная плата, налоги, коммунальные платежи, исполнение судебных актов и пр.), экономия средств составила 108,0 тыс. рублей). В январе 2020 года произведена оплата услуг связи на основании  представленных счетов за 2019 год (16,2 тыс. рублей)</t>
  </si>
  <si>
    <t>произведена замена 3-х оконных блоков</t>
  </si>
  <si>
    <t>выплаты руководителям ТОС -5 человек</t>
  </si>
  <si>
    <t>информационное освещение нормативно-правовых актов  администрации в газете "Тамань"</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</si>
  <si>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комплектующих к компьютерной технике, заправка картриджей </t>
  </si>
  <si>
    <t>приобретены баннеры (2 шт.)</t>
  </si>
  <si>
    <t>расходы по обслуживанию тревожной сигнализации</t>
  </si>
  <si>
    <t>приобретение баннера (1 шт.)</t>
  </si>
  <si>
    <t>изготовлен макет и баннер</t>
  </si>
  <si>
    <t>приобретены агитационные листовки</t>
  </si>
  <si>
    <t xml:space="preserve">тех. обслуживание газопровода, проведение государственной экспертизы газопроводов высокого, низкого давления и ШГРП-4 в западном жилом массиве пос. Кучугуры </t>
  </si>
  <si>
    <t>приобретено:  призы, флеш-накопители для подростков,  музыкальное оборудование для проведения мероприятий</t>
  </si>
  <si>
    <t>финансовое обеспечение деятельности МБУ "Фонталовский КСЦ" для  выполнения муниципального задания. Оплата произведена по фактическим расходам, сложилась экономия средств в сумме 35,9 тыс. рублей</t>
  </si>
  <si>
    <t>оплата технических условий</t>
  </si>
  <si>
    <t>выполнен текущий ремонт памятников (2 шт.)</t>
  </si>
  <si>
    <t>приобретена офисная мебель для администрации</t>
  </si>
  <si>
    <t>установка противопожарной двери в архиве</t>
  </si>
  <si>
    <t>приобретены скакалки</t>
  </si>
  <si>
    <t>строиттельство пандуса возле здания администрации</t>
  </si>
  <si>
    <t>Муниципальная программа "Поддержка социально ориентированных некоммерческих организаций, осуществляющих деятельность на территории Фрнталовского сельского поселения Темрюкского района" на 2019 год</t>
  </si>
  <si>
    <t>Муниципальная программа "Формирование комфортной городской среды Фонталовского сельского поселения Темрюкского района"</t>
  </si>
  <si>
    <t>Муниципальная программа "Охрана окружающей среды в Фонталовском сельском поселении Темрюкского района на 2019 год"</t>
  </si>
  <si>
    <t>уборка кладбищ, вывоз несанкционированных свалок, покос травы, отлов безнадзорных животных. В  связи с поздним доведением лимитов (ноябрь 2019 года) и длительностью проведения процедуры торгов мероприятие по благоустройству кладбища в пос. Кучугуры не предоставилось возможным выполнить в 2019 году (остаток средств 2500,1 тыс. рублей), выполнение мероприятий запланировано на 2020 год</t>
  </si>
  <si>
    <t xml:space="preserve">расходы на финансовое обеспечение деятельности администрации (заработная плата и ее начисления, оплата коммунальных платежей, налоги, ГСМ и пр.). </t>
  </si>
  <si>
    <t>материально-техническое обеспечение деятельности администрации (техобслуживание пожарной сигнализации и систем оповещения  и управление эвакуацией; обслуживание комплекса тех.средств систем наблюдения; коммунальные услуги; техобслуживание административного здания; подписка, канцтовары, обучение сотрудников, прошивка документов, почтовые услуги, закладка похозяйственных книг; услуги по проведению оценки земельного участка и муниципального имущества, геодезические работы, выполнение кадастровых работ; приобретение светодиодных энергосберегающих ламп (10 шт.); выплаты руководителям ТОС (13 человек)</t>
  </si>
  <si>
    <t>приобретение цветов, венков, сувенирной продукции; организация полевой кухни; изготовление баннеров</t>
  </si>
  <si>
    <t>ежемесячная выплата за выслугу лет - 2 человека</t>
  </si>
  <si>
    <t>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прошивка документов, программное обеспечение, приобретение канцтоваров, ГСМ, хозтоваров, хозинвентаря, обучение сотрудников, приобретение переплетного станка, автозапчасти, шины)</t>
  </si>
  <si>
    <t>приобретены ручные металлодетекторы (3 шт.); произведены расходы на поддержку ДНД (6 человек), ликвидация последствий пожара</t>
  </si>
  <si>
    <t>расходы на обучение сотрудников (2 чел.)</t>
  </si>
  <si>
    <t>выполнено: кадастровые работы; межевой план и топографическая съемка  земельного участка</t>
  </si>
  <si>
    <t>чествование предпринимателей путем приобретения памятных подарков, приобретение парковых урн (5 шт.). Оплата произведена по фактическим затратам, сложилась экономия средств  в сумме 0,7 тыс. рублей</t>
  </si>
  <si>
    <t xml:space="preserve">разработка ПСД, проверка достоверности сметной стоимости, благоустройство детской площадки по пер. Новый, стройконтроль, проведение экспертизы работ </t>
  </si>
  <si>
    <t>приобретение сувенирной продукции, грамот, спортивного инвентаря для работы молодежной площадки; заработная плата педагогу-организатору</t>
  </si>
  <si>
    <t>выполнен строительный контроль по ремонту автомобильной дороги по пер. Крылова от ул. Садовая до ул. Широкая; текущий ремонт асфальтобетонного покрытия дороги по пер. Красноармейский; устройство выравнивающего слоя автодороги ул. Залиманная до ул. Ростовская, по пер. Красноармейскому; ремонт и установка дорожных знаков (45 шт.); пересчет сметной документации; услуги дорожного катка и автогрейдера; приобретение щебня (634,7 тонн). Общая протяженность отремонтированных дорог поселения - 0,12 км. В связи с увеличением бюджетных обязательств дорожного фонда в конце финансового года и длительностью процедуры проведения процедуры торгов использовать средства (2312,1 тыс. рублей) до конца 2019 года не представилось возможным</t>
  </si>
  <si>
    <t>выполнен косметический ремонт памятников (13 шт.)</t>
  </si>
  <si>
    <t>финансовое обеспечение деятельности МБУ ФОСК "Виктория" (заработная плата, коммунальные услуги, уплата налогов и сборов, приобретение канцтоваров, спортинвентаря, спортивной формы, расходы на проведение спортивно-массовых мероприятий)</t>
  </si>
  <si>
    <t>Муниципальная программа "Комплексное развитие социальной инфраструктуры Старотитаровского  сельского поселения Темрюкского района" на 2019 год</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</si>
  <si>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</si>
  <si>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финансовое обеспечение деятельности администрации  (заработная плата, начисления, налоги, коммунальные платежи, материально-техническое обеспечение (картриджи, канцтовары, хоз, товары, техобслуживание компьютеров и программных продуктов), обслуживание пожарной сигнализации, газового оборудования, тех. осмотр автомобиля и его страховка, приобретение запчастей, изготовление тех. паспортов и их копий, проведение похозяйственного учета. Оплата произведена по фактическим расходам, сложилась экономия средств в сумме 69,3 тыс. рублей</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</si>
  <si>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</si>
  <si>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обновление программного обеспечения, услуги по информационно-техническому обеспечению АРМ "Муниципал", обновление базы АС-Бюджет, программный сервис ПК, сопровождение Web-сайта, обновление "ГАРАНТ; восстановление базы "1С: Предприятие"; изготовление ЭЦП и сертификатов, обновление лицензий; оплата за услуги связи и Интернет. Оплата произведена по фактическим расходам, сложилась экономия средств в сумме 21,4 тыс. рублей</t>
  </si>
  <si>
    <t>выплаты руководителям ТОС - 6 человек</t>
  </si>
  <si>
    <t>выполнено: замена окон  (2 шт.), текущий ремонт кровли и водосточной системы, текущий ремонт фасада здания, составление смет (3 шт.), изготовление ПОС (1 шт.), осуществление строительного контроля, ремонт наружного освещения здания; приобретение дверей (3 шт.)</t>
  </si>
  <si>
    <t>приобретены пожарные гидранты (2 шт.); освидетельствование противопожарного оборудования</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</si>
  <si>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</si>
  <si>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</si>
  <si>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изготовлен информационный стенд (1 шт.)</t>
  </si>
  <si>
    <t>изготовлен баннер</t>
  </si>
  <si>
    <t>проведены топографо-геодезические работы</t>
  </si>
  <si>
    <t>приобретено ограждение для футбольного поля</t>
  </si>
  <si>
    <t xml:space="preserve">организация уличного освещения; приобретение электротоваров; услуги автовышки; ремонт сети уличного освещения; оплата штрафа; услуги по тех.присоеденению; мероприятия по содержанию мест захоронения; мероприятия по дератизации кладбища; покос сорной растительности; полив саженцев; спиливани, кронирование и вывоз деревьев и веток; обслуживание и содержание спортивной площадки (система видеонаблюдения); составление смет и осущствление строительного контроля; реставрация качели в парке; приобретение мусорных баков (4 шт.); удаление с территории безнадзорных животных; приобретение туалетного модуля; приобретение и установка оборудования, благоустройство территории детских игровых и спортивных площадок; ремонт спортивной площадки в центральном парке, ул. Ленина, 11Б, пос. Стрелка; сбор и вывоз мусора в центральном парке, ул. Ленина 11Б, пос. Стрелка; строительный контроль; монтаж системы видеонаблюдения; обустройство и облицовка сцены в парке пос. Стрелка; приобретение тачки, трубы и люка; услуги автогрейдера.  Бюджетные обязательства исполнены, оплата произведена по фактическим затратам, сложилась экономия средств в сумме 475,0 тыс. рублей                                                                 </t>
  </si>
  <si>
    <t xml:space="preserve">приобретено: сувенирная продукция, спортивный инвентарь, канцтовары для проведения молодежных мероприятий;  расходы по содержанию эксперта по работе с детьми и молодежью,  педагога-организатора по работе с несовершеннолетними детьми на летний период </t>
  </si>
  <si>
    <t>выполнен ремонт памятников (2 шт.), благоустройство места перезахоронения 70-ти бойцов Красной армии в пос. Стрелка</t>
  </si>
  <si>
    <t>приобретено: спортивный инвентарь, оборудование для спортивных секций, бутсы футбольные (20 пар), манишки футбольные (20 шт.), мячи футбольные (15 шт.), фишки футбольные (15 шт.), конусы футбольные (20 шт.)</t>
  </si>
  <si>
    <t xml:space="preserve">оказана финансовая поддержка  общественному объединению Совета ветеранов и несовершеннолетних узников фашистских концлагерей, общества инвалидов, Российского союза ветеранов Афганистана и локальных войн Краснострельского сельского поселения Темрюкского района, и Краснострельского хуторского казачьего общества - Темрюкская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 (первичная ветеранская организация пос. Стрелка)   </t>
  </si>
  <si>
    <t xml:space="preserve">Сводная информация об исполнении муниципальных программ поселениями Темрюкского района                                                                                по итогам 2019 года                 </t>
  </si>
  <si>
    <t>Наименование государственной программы Краснодарского края/муниципальной программы поселений Темрюкского района</t>
  </si>
  <si>
    <t xml:space="preserve">Информация об исполнении государственных программ Краснодарского края поселениями Темрюкского района  по итогам 2019 года                     </t>
  </si>
  <si>
    <t>проведение гос. экспертизы, оплата  сверхустановленного лимита по участию в гос. программе по замене газопровода высокого давления от ул. Рыбачья до ул. Тургенева ст. Курчанской (559,4 тыс. рублей). Оплата произведена по фактическим затратам, сложилась экономия в сумме 0,2 тыс. рублей</t>
  </si>
  <si>
    <t xml:space="preserve">Государственная программа Краснодарского края "Развитие сети автомобильных дорог" с участием Курчанского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</si>
  <si>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расходы на финансовое обеспечение деятельности администрации (зарплата,  коммунальные платежи, услуги связи, интернета, налоги, прошивка документов для сдачи в архив, ТО газового оборудования, проверка вентиляцилнных каналов). Оплата произведена по фактическому исполнению финансового обеспечения администрации поселения, сложилась экономия средств в сумме 52,5 тыс. рублей. В январе 2020 года произведена оплата  на основании  представленного счета по эдектроэнергии (9,5 тыс. рублей)</t>
  </si>
  <si>
    <t xml:space="preserve"> обучение служащих, приобретение кац. товаров, конвертов, геральдической продукции, диспансеризация, почтовые услуги </t>
  </si>
  <si>
    <t xml:space="preserve"> приобретение основных средств (комплектующая техника к компьютерам, столы для актового зала, опечатывающие устройства), обслуживание пожарной сигнализации. Оплата произведена по фактическим расходам материального обеспечения администрации поселения, в результате  сложилась экономия средств в сумме 8,9 тыс. рублей.</t>
  </si>
  <si>
    <t>выплаты руководителям ТОС - 5 человек</t>
  </si>
  <si>
    <t>коммунальные платежи здания КБО, замена узлов учета холодной воды, изготовление экологических паспортов, приобретение газового счетчика, изготовление технического паспорта, выполнение кадастровых работ. Произведена оплата по фактическим расходам, сложилась экономия средств в сумме 55,1 тыс. рублей. В январе 2020 года произведена оплата  на основании  представленных счетов по коммунальным платежам (12,3 тыс. рублей)</t>
  </si>
  <si>
    <t>составление сметной документации по объекту: устройство дополнительного пандуса входа с ул. Широкая, внутри здания Дома Культуры   пос. Светлый Путь Ленина</t>
  </si>
  <si>
    <t xml:space="preserve">расходы на сопровождение, обновление и техобслуживание программных продуктов, заправка и ремонт картриджей </t>
  </si>
  <si>
    <t xml:space="preserve">изготовление газеты "Курчанский Вестник", техническое сопровождение сайта, публикации в газете "Тамань", приобретение стенда </t>
  </si>
  <si>
    <t>ежемесячная выплата за выслугу лет -1 человеку</t>
  </si>
  <si>
    <t xml:space="preserve">изготовлены листовки </t>
  </si>
  <si>
    <t xml:space="preserve">изготовлен стенд </t>
  </si>
  <si>
    <t>ремонт водозаборной станции в ст. Курчанской</t>
  </si>
  <si>
    <t>произведена оплата по фактическим расходам на содержание уличного освещения, мемориала, тех. обслуживание газового оборудования. Выполнены работы по благоустройству: озеленение, санитарная очистка территорий, ликвидация сорных и карантинных растений, содержание мест захоронения, дезинфекционная и дератизационная обработка парковых территорий и их содержание, изготовдение сметной документации, устройство бетонного покрытия дворовой территории пос. Светлый путь, пос. Красный Октябрь, приобретение детской площадки в парк ст. Курчанской, ремонт, покраска детских площадок, приобретение урн в результате сложилась экономия средств в сумме 23,8 тыс. рублей. Оплата по коммунальным платежам (электроэнергия) произведена в январе 2020 года по представленным счетам за декабрь 2019 года в сумме 16,6 тыс. рублей. Заключено допсоглашение на уменьшение цены контракта по абонентской плате за уличное освещение (на 89,3 тыс. рублей)</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</si>
  <si>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2017-2019 годы"</t>
  </si>
  <si>
    <t xml:space="preserve">топографическая съемка дворовой территории в пос. Красный Октябрь по ул. Юбилейная, ул. Торговая, ул. Центральная; дворовой территории в пос. Светлый Путь Ленина по ул. Луговая; ул. Северная в пос. Светлый Путь Ленина;  эскизное решение "Парк" в ст. Курчанской </t>
  </si>
  <si>
    <t>приобретены благодарственные письма, почетные грамоты, дипломы, канц. товары, оказаны транспортные услуги</t>
  </si>
  <si>
    <t>выполнены работы по текущему ремонту СДК ст. Курчанской</t>
  </si>
  <si>
    <t>финансовое обеспечение деятельности МАУ "Культура плюс" для выполнения муниципального задания; комплектование библиотечного книжного фонда, приобретение баннеров (3 шт.), фейерверка, ручного металлоискателя, стенда, телевизора, установка окон, обслуживание АПС; проведение праздничных мероприятий; приобретение и установка занавеса; обеспечение мероприятий по исполнению требований природно-охранного законодательства РФ</t>
  </si>
  <si>
    <t>выполнен ремонт памятников (11 шт.)</t>
  </si>
  <si>
    <t>выполнен ремонт трибун стадиона ст. Курчанской</t>
  </si>
  <si>
    <t>приобретен спортивный инвентарь, оказаны транспортные услуги для организации выездных мероприятий, укатке стадиона; разработка сметной документации, оказаны услуги тех. контроля</t>
  </si>
  <si>
    <t xml:space="preserve">оплата призведена по фактическим расходам  финансового  обеспечения деятельности администрации и подведомственных учреждений (выплата заработной платы с начислениями, оплата налогов, прошивка документов, программное обеспечение, приобретение канцтоваров, ГСМ, хозтоваров, хозинвентаря и пр.), сложилась экономия средств в сумме 1158,9 тыс. рублей
</t>
  </si>
  <si>
    <t>выплаты руководителям ТОС - 9 человек. Выплачено денежное поощрение ежеквартального конкурса "Лучший орган ТОС" за 1, 2, 3 места</t>
  </si>
  <si>
    <t xml:space="preserve">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программное обеспечение Касперский, доступ к системе "Советник ПРОФ"), использование ЭЦП, тех. сопровождение сайта, печать в периодических изданиях (газета "Тамань), подписка на
краевые издания,  полиграфическая продукция. Оплата работ произведена по "факту" на основании актов выполненных работ по муниципальным контрактам, сложилась экономия средств в сумме 0,3 тыс. рублей
</t>
  </si>
  <si>
    <t>приобретено: буклеты, листовки, электротовары для установки камер (коммутатор, жесткий диск, память), батарея аккумуляторная, свисток (4 шт.), фонарь аккумуляторный (4 шт.), камеры (3 шт.), удостоверения народного дружиника (50 шт.); выполнено: проектно-сметные работы по установке системы охранного  телевидения СОТ; тех.обслуживание видеокамер, установка системы экстренной связи</t>
  </si>
  <si>
    <t>разработка проектно-сметной документации, расходы за нанесение противопожарной полосы</t>
  </si>
  <si>
    <t>изготовлены листовки</t>
  </si>
  <si>
    <t>изготовлен стенд</t>
  </si>
  <si>
    <t xml:space="preserve"> печать на футболках, кружках, подушках; приобретены: наушники, флешки, мячи,  блокноты, настольные игры, обложки для паспорта, фотоальбомы, фоторамки, фотобумага, футболки, сувенирные подарки. Оплата произведена по фактическим затратам, сложилась экономия средств в сумме 8,9 тыс. рублей</t>
  </si>
  <si>
    <t xml:space="preserve">поставка газа на вечный огонь;  изготовление табличек; выполнен ремонт памятников ст.Тамань; тех.надзор, проведение экспертизы; выполнение работ по скверу Памяти: тографические работы,  археологическая разведка, установка ж/б лестницы, укладка тротуарной плитки,установка бортовых камней, подсыпка плодородного грунта, планировка, приобретение плитки тротуарной, бордюров, услуги по их доставке;  установка постаментов для памятника Чернобыльцам; облицовка постамента гранитными плитами;  установка постамента памятника Афганцам; облицовка постамента гранитными плитами; тех.надзор по установке памятников, эскиз памятника Мемориальный комплекс, эскиз памятника Могила Синенко. Оплата произведена по фактическим затратам, сложилась экономия средств в сумме 338,4 тыс. рублей
</t>
  </si>
  <si>
    <t>выполнено: ямочный ремонт дорог в пос. Светлый путь по ул. Таманская, ул. Широкая; в пос. Красный Октябрь по ул. Октябрьская; в ст. Кучанской по ул. Кирова (650 м); ремонт тротуаров по ул. Красная в ст. Курчанской (403 м), ул. Памяти; работы по содержанию дорог поселения, нанесение разметки, устройство искусственных неровностей, устройство ливневых кюветов; изготовление сметной документации и оплата услуг тех. надзора докуметации на примыкание съездов в пос. Светлый Путь Ленина по ул. Новая, ул. Короткая, ул. Молодежная к автомобильной дороге Андреева гора; приобретение щебня (1020 м3), дорожных знаков (140 шт.). Оплата произведена на основании представленных актов выполненных работ, сложилась экономия средств в сумме 14,1 тыс. рублей</t>
  </si>
  <si>
    <t>осуществлены расходы за услуги трактора по вывозу веток и мусора, ремонту информационного экрана, изготовление информационных табличек, отлов безнадзорных животных, покос травы, расходы на абонентскую плату за уличное освещение поселения, за уборку кладбища; приобретены  доски для ограждения детской площадки, краска, кисти, известь, цемент, экран-стойка, цепи для ограждения, раундап; содержание МКУ «Ахтанизовская ПЭС». Бюджетные обязательства на абонентскую плату за уличное освещение (161,1 тыс. рублей), за отлов безнадзорных животных (25,5 тыс. рублей), ГСМ ( 47,4 тыс. рублей)  по представленным счетам за 2019 год  будут исполнены в первом квартале 2020 года. На приобрестение кассового аппарата было предусмотрено 27,3 тыс. рублей, выполнение мероприятия запланировано на 2020 год</t>
  </si>
  <si>
    <t xml:space="preserve">выполнено обустройство спортивной площадки для занятия городошным спортом на стадионе ст. Вышестеблиевской </t>
  </si>
  <si>
    <t>выполнено освещение парка в ст. Запорожской</t>
  </si>
  <si>
    <t xml:space="preserve">приобретено детское игровое оборудование для парка ст. Курчанской </t>
  </si>
  <si>
    <t xml:space="preserve">благоустройство поселения: уличное освещение, уборка территорий, очистка прибордюрной территории улиц, озеленение (посадка зеленых насаждений, обрезка деревьев, покос травы), дератизация, дезинсекция (комары), отлов безнадзорных животных; установка детской площадки в пос. Волна; составление сметной документации по благоустройству территории поселения, парков, скверов, уборке улиц, очистке прибордюрной территории дорог, очистке дорожного полотна, мойке дорог, ремонту ограждения кладбища, ремонту здания ЖКХ; тех.надзор; приобретение: оборудования адаптер мойка дорог, уличные тренажеры, урны, скамьи, песочницы, комплектующие для косилок, мойка, пеногенератор и комплектующие к нему;  разработка графической подачи, архитектурных решений, мастер плана площади Ушакова, проекта обоснования, документации предпроектного анализа. Бюджетные обязательства по муниципальным контрактам выполнены, оплата произведена по фактическим затратам, экономия средств составила 6128,5 тыс. рублей    </t>
  </si>
  <si>
    <t xml:space="preserve">публикация нормативно-правовых актов  и информационных сообщений о деятельности органов месного самоуправления Темрюкского городского поселения Темрюкского района - 113 447 кв.см; подписка на периодические издания                        </t>
  </si>
  <si>
    <t>в связи отсутствием поступивших зявлений на предоставление субсидий в администрацию Темрюкского городского поселения Темрюкского района бюджетные средства не освоены (50,0 тыс. рублей)</t>
  </si>
  <si>
    <t>предоставлена социальная выплата 1 молодой семье на пробретение (строительство) жилья</t>
  </si>
  <si>
    <t>субсидия  на материально-техническое обеспечение МКУ ТГП ТР «Городское библиотечное объединение», приобретенио: принтер (1 шт.), проектор (1 шт.), экран (1 шт.), фотоаппарат (2 шт.), телевизор (2 шт.)</t>
  </si>
  <si>
    <t>финансовое обеспечение деятельности для выполнения муниципального задания МБУ "Спортивный клуб "Барс". Оплата произведена по фактическим затратам, сложилась экономия средств по фонду заработной платы в сумме 364,2 тыс. рублей</t>
  </si>
  <si>
    <t xml:space="preserve">оказана финансовая поддержка 1 социально ориентированной некоммерческой организации </t>
  </si>
  <si>
    <t>Освоено за отчетный период,                 тыс. руб.</t>
  </si>
  <si>
    <t>ежемесячная выплата за выслугу лет -2 чел.</t>
  </si>
  <si>
    <t>Муниципальная программа «Поддержка малого и среднего предпринимательства на территории Сенного сельского поселения Темрюкского района"</t>
  </si>
  <si>
    <t>проведена рыночная оценка объектов муниципального имущества (108 ед.), техническая инвентаризация объектов муниципальной собственности, в том числе бесхозяйных объектов, и постановка их на кадастровый учет (11 ед.); содержание имущества казны в технически исправном состоянии, своевременная и полная оплата налогов и обязательных платежей - 100%; оказаны услуги по выполнению работ по технической инвентаризации и изготовлению технического паспорта на автомобильную дорогу в г.Темрюке (подъезд к морпричалу), по изготовлению  техплана на  объект недвижимости - автомобильная дорога подъезд к Морпричалу, автомобильная дорога Темрюк-Морпорт;  изготовлен технический план на автомобильную дорогу Джигинка-Темрюк. Неисполнение бюджетных обязательств обусловлено: 1) нарушением исполнителем ООО "ТЕРРАФОРМ" сроков выполнения услуг по подготовке технических планов на бесхозяйные автомобильные дороги общего пользования местного значения в г. Темрюке в сумме 23,9 тыс. руб.; 2) неисполненными обязательствами за декабрь 2019 года в связи с предоставлением документов на оплату контрагентами по окончании отчетного периода: по оплате энергопотребления нежилого здания г. Темрюк ул. Таманская, 27-Урицкого, 35 в сумме 2,9 тыс. руб., по оплате поставки газа ( нежилое здание г. Темрюк, ул. Таманская,27/ ул. Урицкого,35) в сумме 4,9 тыс. руб., по оплате взносов на капитальный ремонт общего имущества в МКД (квартира трехкомнатная (жилое) г. Темрюк, ул. Макарова,4 кв. 31) в сумме 0,7 тыс. руб., по оплате взносов на капитальный ремонт общего имущества в МКД (квартира г. Темрюк, ул. Северная, 1 кв. 18, ул. Таманская, 56Б нежилые полуподвальные помещения) в сумме 0,9 тыс. руб., 3) по остаткам средств по договору по оплате энергопотребления нежилого здания г. Темрюк ул. Таманская, 27-Урицкого, 35, нежилого помещения № 3 г. Темрюк, ул. К. Маркса, 151 в сумме 3,1 тыс. руб., обязательства сторон по которым исполнены, но на отчетную дату договор не расторгнут. Неисполненные обязательства в сумме 36,4 тыс. руб. утверждены в бюджете ТГП ТР на 2020 год. Потребность в лимитах бюджетных обязательств в сумме 437,5 тыс. руб. отсутствовала.</t>
  </si>
  <si>
    <t>приобретение поздравительных открыток (1 200 шт.), рамок (150 шт.), наградного материала (фотокристаллы) (50 шт.), бланков благодарностей (200 шт.), кубков (4 шт.), открыток к 9 Мая (300 шт.), подарочные наборы к 9 Мая (50 шт.), подарочные сертификаты (29 шт.), букетов цветов (491 шт.), календари квартальные (100 шт.), новогодние подарки (500 шт.), приветственный адрес (22 шт.), блокнот с ручкой (50 шт.), термостаканы (150 шт.). Расходование бюджетных средств производилось в соответствии с заявленной потребностью, потребность в лимитах бюджетных обязательств в сумме 61,4 тыс. рублей отсутствовала</t>
  </si>
  <si>
    <t xml:space="preserve"> своевременное финансирование деятельности МКУ "Централизованная бухгалтерия" - 100%, финансовое обеспечение выполнения муниципального задания МБУ "Общественно-социальный центр" - 100%. Расходование бюджетных средств производилось в соответствии с заявленной потребностью, потребность в лимитах бюджетных обязательств в сумме 3713,7 тыс. рублей отсутствовала</t>
  </si>
  <si>
    <t>выплаты руководителям ТОС - 11 человека, размер компенсационной выплаты в месяц - 6000 рублей. Выплачено денежное поощрение ежеквартального конкурса "Лучший орган ТОС Темрюкского городского поселения Темрюкского района" за 1 квартал 2019 года, за 2 квартал 2019 года, за 3 квартал 2019 года, общее количество выплат - 9. Конкурс в 4 квартале 2019 года не проводился. Расходование бюджетных средств производилось в соответствии с заявленной потребностью, потребность в лимитах бюджетных обязательств в сумме 36,0 тыс. рублей отсутствовала</t>
  </si>
  <si>
    <t>обеспечение бесперебойной работы программного ообеспечения - 100%; Приобретение неисключительной лицензии права на программный продукт антивирус Касперского 33 шт на один год. Расходование бюджетных средств производилось в соответствии с заявленной потребностью, потребность в лимитах бюджетных обязательств в сумме 338,9 тыс. рублей отсутствовала</t>
  </si>
  <si>
    <t>изготовлены листовки (2000 шт.). Расходование бюджетных средств производилось в соответствии с заявленной потребностью, потребность в лимитах бюджетных обязательств в сумме 3,8 тыс. рублей отсутствовала</t>
  </si>
  <si>
    <t>компенсация (субсидирование) убытков организациям, осуществляющим пассажирские перевозки на социально- значимых маршрутах - 4 маршрута (январь-ноябрь 2019 года); изготовление полиграфической продукции (250 шт.). Документы на оплату контрагентом ООО "КОМПАНИЯ  ТУРИНВЕСТ +СЕРВИС" в сумме 432,7 тыс. руб. представлены по окончании отчетного периода (неисполненные обязательства в сумме 432,7 тыс. руб. утверждены в бюджете ТГП ТР на 2020 год). Потребность в ЛБО в сумме 9,9 тыс. руб. отсутствовала</t>
  </si>
  <si>
    <t>работы по мунииципальному контракту по подготовке проекта "Внесение изменений в генеральный план ТГП ТР" и проекта "Внесение изменений в правила землепользования и застройки на территории ТГП ТР" в сумме 367,5 тыс. руб. не исполнены в связи с нарушением исполнителем сроков выполнения работ (неисполненные обязательства в сумме 367,5 тыс. руб. утверждены в бюджете ТГП ТР на 2020 год). Потребность в ЛБО в сумме 1 389,6 тыс. руб. отсутствовала</t>
  </si>
  <si>
    <t xml:space="preserve">устройство водоотводных лотков и колодцев; очистка водотведенных каналов Сухое озеро; тех.надзор (очистка сухого озера); разработка схем водоснабжения и водоотведения Ливневки, проекта водоснабжения; технический надзор отвод ливневых вод, очистка канала по ул.К.Маркса, ул. Мичурина до Революции, ул. Возрождения Косоногова </t>
  </si>
  <si>
    <t>субсидия на приобретение опор с двумя светильниками для дооборудования уличного освещения сквера им. Ленина в г. Темрюке (45 шт.). Выделение субсидии в целях возмещения недополученных доходов, связанных с оказанием услуг по ликвидации несанкционированных мест твердых коммунальных отходов производилась по факту</t>
  </si>
  <si>
    <t>проведео 492 мероприятия, число участников - 3 601 чел.;  осуществлено своевременное финансирование МКУ "Молодежный досуговый центр" - 100%. Расходование бюджетных средств производилось в соответствии с заявленной потребностью, потребность в лимитах бюджетных обязательств в сумме 129,5 тыс. рублей отсутствовала</t>
  </si>
  <si>
    <t>своевременное финансирование деятельности для обеспечения выполнения муниципального задания: МКУ "Городское библиотечное объединение", МКУ "Городское объединение культуры",  МАУ "Кинодосуговый центр Тамань", расходы на проведение праздничных мероприятий. Расходование бюджетных средств производилось в соответствии с заявленной потребностью, потребность в лимитах бюджетных обязательств в сумме 2043,0 тыс. рублей отсутствовала</t>
  </si>
  <si>
    <t>дооборудование пандусами автобусных остановок (8 шт.). Расходование бюджетных средств производилось в соответствии с заявленной потребностью, потребность в лимитах бюджетных обязательств в сумме 543,5 тыс. рублей отсутствовала</t>
  </si>
  <si>
    <t>проведена диспансеризация муниципальных служащих администрации (20 чел.). Расходование бюджетных средств производилось в соответствии с заявленной потребностью, потребность в лимитах бюджетных обязательств в сумме 8,8 тыс. рублей отсутствовала</t>
  </si>
  <si>
    <t>приобретено: МФУ (1 шт.),  система видеонаблюдения (1 шт.); осуществлена заправка цветных картриджей. Расходование бюджетных средств производилось в соответствии с заявленной потребностью, потребность в лимитах бюджетных обязательств в сумме 0,5 тыс. рублей отсутствовала</t>
  </si>
  <si>
    <t>муниципальный контракт на выполнение услуг по разработке инженерных изысканий и проектно-сметной документации по инженерной защите от оползневых процессов в сумме 3 900,0 тыс.руб. расторгнут 31.12.2019 года. Расходование бюджетных средств производилось в соответствии с заявленной потребностью, потребность в лимитах бюджетных обязательств в сумме 2900,0 тыс. рублей отсутствовала</t>
  </si>
  <si>
    <t>выполнены услуги по выполнению контрольно-исполнительной съемки  и изготовлению межевого плана по объекту "Обеспечение земельных участков инженерной инфраструктурой в целях строительства, в том числе жилья эконом-класса и жилья из быстровозводимых конструкций на территории ТГП ТР для образуемого жилого массива "Микрорайон Левобережный" (сети водоснабжения и водоотведения (канализация)). Расходование бюджетных средств производилось в соответствии с заявленной потребностью, потребность в лимитах бюджетных обязательств в сумме 276,7 тыс. рублей отсутствовала</t>
  </si>
  <si>
    <t>приобретено 1 жилое помещение. Торги по приобретению жилых помещений - 2 шт. на общую сумму 4 780,6 тыс. руб. признаны не состоявшимися (не подано заявок)</t>
  </si>
  <si>
    <t xml:space="preserve">публикация нормативно-правовых актов администрации  и решений Совета поселений в газете "Тамань"                  </t>
  </si>
  <si>
    <t xml:space="preserve">обязательства по муниципальным контрактам выполнены. В результате проведенных процедур торгов сложилась экономия средств в сумме 49,5 тыс. рублей (из них средства краевого бюджета - 48,0 тыс. рублей). Выполнен ремонт: 1) пер. Берегового от ул. Школьной до ул. Таманской  в ст-це Ахтанизовской (0,401 км); 2) ул. 8 Марта от пер. Безымянного до ул. Батурина в ст-це Ахтанизовской (0,341 км); 3) ул. Таманской от ул. Победы до ул. Морской пос. За Родину (0,195 км) </t>
  </si>
  <si>
    <t>общая протяженность отремонтированных дорог поселения составила 3775 п/м. Приобретен щебень (906 м3), асфальтогранулят (363,2 м3); выполнено: перевозка щебня, грунта, грейдирование дорог , обкос обочин, рытье ливневки,  проверка смет и стройконтроль, ямочный ремонт дорог в поселении (приобретена асфальтобетонная смесь), проектно-изыскательские работы для строительства тротуара по ул. Батурина. Средства (776,4 тыс. рублей) не освоены в полном объеме по причине длительности процедуры торгов на приобретение щебня</t>
  </si>
  <si>
    <t>обязательства по муниципальным контрактам выполнены. В результате проведенных процедур торгов сложилась экономия средств в сумме 697,7 тыс. рублей (из них - 669,8 тыс. рублей средства краевого бюджета). Выполнен ремонт: 1) ул. Красной от а/д г. Темрюк-ст-ца Фонталовская, до ул. Чайкинской в ст-це Голубицкой (0,409 км); 2) ул. Советской от ул. Набережной до дома №32 в ст-це Голубицкой (1,456 км); 3) пер. Приморского от ул. Советской до ул. Курортной в ст-це Голубицкой (0,273 км)</t>
  </si>
  <si>
    <t xml:space="preserve">обязательства по муниципальному контракту исполнены. В результате проведенных процедур торгов сложилась экономия средств в сумме 71,7 тыс. рублей (из них средства краевого бюджета - 68,2 тыс. рублей). Выполнен ремонт: 1) в пос.Красноармейском, ул.Садовая от ул.Калинина до дома № 10/2 (0,350 км); 2) пос. Гаркуши, пер.Западный от ул.Северной до ул.Ленина  (0,210 км); 3) пос. Гаркуши, ул.Северная от а/д Запорожская - Гаркуши, км  8+120 до дома №47/3 (0,570 км); 4)  пос. Ильич, ул. Школьная от дома №5 до дома № 29 (0,350 км); 5) ул. Набережной от дома №21/1 до дома №43 пос. Батарейка (0,305 км) </t>
  </si>
  <si>
    <t>обязательства по муниципальным контрактам исполнены. Выполнен ремонт: 1) ул. Мира от ПК 0+00 (пер. Садовый) до ПК 4+00 (пункт учета распределения газа) в х. Белом (0,400 км); 2) пер. Южного от ул. Таманской до ул. Советской в пос. Стрелка (0,280 км); 3) пер. Юбилейного от ул. Дружбы до ул. Виноградной в х. Белом (0,200 км); 4) ул. Советской от ПК 0+00 (от ул. Чапаева до ПК 2+10 в пос. Стрелка) (0,210 км)</t>
  </si>
  <si>
    <t>приобретение  дорожных знаков (10 шт.), выполнено нанесение дорожной разметки, ремонт тротуаров  в ст-це Запорожской по ул.Ленина и от пер.Партизанский до пер.Комсомольский</t>
  </si>
  <si>
    <t xml:space="preserve">обязательства по муниципальным контрактам исполнены. В результате проведенных процедур торгов сложилась экономия средств в сумме 413,8 тыс. руб. (из них средства краевого бюджета -393,1 тыс. руб.). Выполнен ремонт: 1) ул. Красной от ПК 0+00 (ул. Северная) до ПК 1+05 (0,105 км) в ст-це Курчанской; 2) ул. К. Маркса от ул. Красной до ул. Чапаева (0,270 км) в ст-це Курчанской; 3) ул. Северной от ул. Красной до дома №2/1 (0,410 км) в ст-це Курчанской; 4) ул. Рабочей от ПК 0+00 (ул. Северная) до ПК 1+85  в пос. Светлый Путь Ленина (0,185 км). Выполнены работы по оказанию услуг по осуществлению строительного контроля. </t>
  </si>
  <si>
    <t>обязательства по муниципальному контракту исполнены. В результате проведенных прооцедур торгов сложилась экономия средств в сумме 861,5 тыс. рублей (из них: средства краевого бюджета 801,2 тыс. рублей). Выполнен ремонт: пер. Крылова от ул. Садовой до ул. Широкой в ст-це Старотитаровской (0,724 км)</t>
  </si>
  <si>
    <t>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t>
  </si>
  <si>
    <t>обязательства по заключенным договорам исполнены. Приобретен модульный туалет с оборудованием</t>
  </si>
  <si>
    <t>разработаны технические планы водопроводных сетей</t>
  </si>
  <si>
    <t>обязательства по муниципальному контракту по замене газопровода высокого давления от ул. Рыбачья до ул. Тургенева ст. Курчанской  выполнены (1272 м). общая сумма муниципального контракта составила 2797,3 тыс. рублей, из них 1991,7 тыс. рублей - средства краевого бюджета, 246,2 тыс. рублей - софинансирование из средств местного бюджета, 559,4 тыс. рублей - средства местного бюджета, сверхустановленного лимита по соглашению</t>
  </si>
  <si>
    <t>обязательства по муниципальному контракту на строительство  распределительного газопровода низкого давления в ст. Курчанской  выполнены (3272 м)</t>
  </si>
  <si>
    <t>оплата электроэнергии, текущее обслуживание уличного освещения. Произведена оплата по фактическому выполнению работ, в результате сложилась экономия средств в сумме 70,0 тыс. рублей</t>
  </si>
  <si>
    <t>обязательства по муниципальному контракту на строительство парка по ул. Набережная пос.Сенной выполнены, 1 ноября 2019 года состоялось открытие парка</t>
  </si>
  <si>
    <t>обязательства по муниципальным контрактам исполнены. Выполнены работы по благоустройству: 1) территории парка по ул. Ленина в ст. Старотитаровской; 2) территории сквера по ул. Ленина ст. Старотитаровской. Заключено доп. соглашение на уменьшение цены контракта по благоустройству сквера на сумму 589,9 тыс. рублей за счет уменьшения объемов выполненных работ</t>
  </si>
  <si>
    <t>денежное поощрение выплачено 2 работникам МБУК «Вышестеблиевская ЦКС"; приобретено: принтер (1 шт.),  ноутбук (2 шт.), привод, МФУ, моноблок (1 шт.) для МБУК "Вышестеблиевская ЦКС"</t>
  </si>
  <si>
    <t>обязательства по муниципальному контракту на выполнение капитального ремонта входной группы здания СДК исполнены в полном объеме</t>
  </si>
  <si>
    <t xml:space="preserve">обязательства по муниципальному контракту на подключениек к Интернету сельской библиотеки МБУК "Ильичевская ЦКС" исполнены </t>
  </si>
  <si>
    <t>выплаты работникам МБУ "Фонталовский КСЦ". Оплата произведена по фактическим расходам, сложилась экономия средств в сумме 7,2 тыс. рублей</t>
  </si>
  <si>
    <t xml:space="preserve">приобретено аккустическое оборудование для СДК пос. Кучугуры и пос. Юбилейный </t>
  </si>
  <si>
    <t>приобретен и установлен детский игровой комплекс с подвесным мостиком в  п. Сенном по ул. Кулакова Темрюкского района</t>
  </si>
  <si>
    <t xml:space="preserve">приобретена казачья форма для Новотаманского хуторского казачьего общества, оказана финансовая поддержка Совету Ветеранов Новотаманского сельского поселения (приобретены канц. товары, осуществлены расходы на оборудование кабинета) </t>
  </si>
  <si>
    <t>содержание WEB- сайта, публикация в СМИ. Остаток средств в сумме 11,4 тыс. рублей будет направлен на оплату кредиторской задолженности за публикацию в СМИ в 2020 году</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</si>
  <si>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</si>
  <si>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"Развитие культуры",                          ГП КК "Региональная политика и развитие гражданского общества")</t>
    </r>
  </si>
  <si>
    <r>
      <t xml:space="preserve">Голубицкое сельское поселение                                               </t>
    </r>
    <r>
      <rPr>
        <i/>
        <sz val="12"/>
        <rFont val="Times New Roman"/>
        <family val="1"/>
        <charset val="204"/>
      </rPr>
      <t>(ГП КК "Развитие культуры",                                   ГП КК "Развитие сети автомобильных дорог Краснодарского края")</t>
    </r>
  </si>
  <si>
    <r>
      <t>Запорожское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ГП КК  «Формирование современной городской среды»)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</si>
  <si>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«Формирование современной городской среды»)                                  </t>
    </r>
  </si>
  <si>
    <r>
      <t xml:space="preserve">Курчанское сельское поселение                             </t>
    </r>
    <r>
      <rPr>
        <i/>
        <sz val="12"/>
        <rFont val="Times New Roman"/>
        <family val="1"/>
        <charset val="204"/>
      </rPr>
      <t xml:space="preserve"> (П КК "Развитие сети автомобильных дорог Краснодарского края"                                               ГП КК «Развитие сельского хозяйства и регулирование рынков сельскохозяйственной продукции, сырья и продовольствия»,                         ГП КК «Развитие топливно-энергетического комплекса»,                                                                ГП КК «Региональная политика и развитие гражданского общества»                    </t>
    </r>
  </si>
  <si>
    <r>
      <t>Новотаманское сельское поселение                       (</t>
    </r>
    <r>
      <rPr>
        <i/>
        <sz val="12"/>
        <rFont val="Times New Roman"/>
        <family val="1"/>
        <charset val="204"/>
      </rPr>
      <t xml:space="preserve">ГП КК "Развитие сети автомобильных дорог Краснодарского края"                   </t>
    </r>
  </si>
  <si>
    <r>
      <t>Сенное сельское поселение                                   (</t>
    </r>
    <r>
      <rPr>
        <i/>
        <sz val="12"/>
        <rFont val="Times New Roman"/>
        <family val="1"/>
        <charset val="204"/>
      </rPr>
      <t xml:space="preserve">ГП КК «Развитие сети автомобильных дорог»,                                                                            ГП КК  «Формирование современной городской среды»,                                                                  ГП КК  «Региональная политика и развитие гражданского общества»)                          </t>
    </r>
    <r>
      <rPr>
        <sz val="12"/>
        <rFont val="Times New Roman"/>
        <family val="1"/>
        <charset val="204"/>
      </rPr>
      <t xml:space="preserve">          </t>
    </r>
  </si>
  <si>
    <r>
      <t>Старотитаровское сельское поселение                    (</t>
    </r>
    <r>
      <rPr>
        <i/>
        <sz val="12"/>
        <rFont val="Times New Roman"/>
        <family val="1"/>
        <charset val="204"/>
      </rPr>
      <t>ГП КК "Комплексное и устойчивое развитие Краснодарского края в сфере строительства и архитектуры",                                                     ГП КК «Развитие сети автомобильных дорог»,                                                                            ГП КК  «Формирование современной городской среды»,                                                                  ГП КК  «Региональная политика и развитие гражданского общества»)</t>
    </r>
  </si>
  <si>
    <r>
      <t xml:space="preserve">Фонталовское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t>
    </r>
  </si>
  <si>
    <r>
      <t>Муниципальная программа "Развитие  систем наружного освещения Запорожского сельского поселения Темрюкского района на 2019 год</t>
    </r>
    <r>
      <rPr>
        <b/>
        <sz val="20"/>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</si>
  <si>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2017 - 2019 годы</t>
    </r>
    <r>
      <rPr>
        <b/>
        <sz val="20"/>
        <rFont val="Times New Roman"/>
        <family val="1"/>
        <charset val="204"/>
      </rPr>
      <t>"</t>
    </r>
  </si>
  <si>
    <r>
      <t>Муниципальная программа "Энергосбережение и повышение энергетической эффективности  Краснострельского сельского поселения Темрюкского района</t>
    </r>
    <r>
      <rPr>
        <b/>
        <sz val="20"/>
        <rFont val="Times New Roman"/>
        <family val="1"/>
        <charset val="204"/>
      </rPr>
      <t>"</t>
    </r>
  </si>
  <si>
    <t xml:space="preserve">обязательства по муниципальному контракту исполнены. В результате проведенных процедур торгов сложилась экономия средств в сумме 2183,3 тыс. руб. (из них средства краевого бюджета - 2052,3 тыс. руб.). Выполнен ремонт: 1) ул. Гаражной от дома №1/1 до дома №11 в пос. Таманском (0,205 км); 2) ул. Гвардейской от ул. Центральной до ул. Босфорской в пос. Веселовка (0,640 км); 3) ул. Парковой от ул. Мартыненко до ул. Крайней в пос. Прогресс (0,250 км)
</t>
  </si>
  <si>
    <t>финансовое обеспечение деятельности МКУ "ПЭЦ": установка спортивной площадки для спортплощадки и ограждение воркаута и ее обустройство, обустройство детского игрового комплекса, приобретение стройматериалов, качелей, велосипедов, косы роторной, бензопилы, сплитсистем, спецодежды, канцтоваров, комплектующих к оргтехнике, видеонаблюдение, ГСМ, хозтовары, ремонт административного здания, отопление и пр.; 2) расходы на обеспечение деятельности централизованной бухгалтерии на ведение бухучета; 3) прошив архивных документов; 4) компенсационные выплаты членам ДНД - 6 человек; 5) доступная среда. Расходы произведены по фактическим затратам, сложилась экономия средств в результате проведенных процедур торгов (217,2 тыс. рублей)</t>
  </si>
  <si>
    <t>обеспечение деятельности подведомственных учреждений МКУ "ЦБ", МКУ "МТО" (заработная плата, налоги,  хоз. товары, материальные запасы, основные средства, ремонт принтера, приобретение и заправка картриджей, переплет документов, подписка, канц. товары, тех. осмотр автомобиля и его страховка, ГСМ). Оплата произведена по фактическим расходам, сложилась экономия средств в сумме 12,8 тыс. рублей</t>
  </si>
  <si>
    <t xml:space="preserve">финансовое обеспечение деятельности администрации и подведомственных  учреждений по ведению бухгалтерского учета и МКУ "Новотаманская ПЭС" (выплатат заработной платы, коммунальные платежи, приобретение автомобиля, канцтоваров, ГСМ), разработка документов по экологическому паспорту. Оплата произведена по фактическим затратам финансового обеспечения подведомственных учреждений, сложилась экономия средств в сумме 189,9 тыс. рублей по фонду заработной платы, в 2020 году исполнены обязательства 2019 года по оплате энергоснабжения (10,1 тыс. рублей),  услуг связи (5,7 тыс. рублей), ГСМ (65,4 тыс.рублей) </t>
  </si>
  <si>
    <t xml:space="preserve">информационное освещение нормативно-правовых актов  администрации в газете "Тамань". Оплата произведена по фактическим затратам на сновании представленных счетов на оплату, сложилась экономия средств в сумме 15,4 тыс. рублей </t>
  </si>
  <si>
    <t>информационно-техническое обеспечение программ (АРМ "Муниципал", ПО ИСС "Хозяйство", ГИС ГМП, ЭС "Госзакупки" и др.), приобретение оргтехники, картриджей и их заправка; печать в периодических изданиях (газета "Тамань", "Станичная газета")</t>
  </si>
  <si>
    <t>приобретены короба архивные (40 шт.), упорядочение архивных документов (60 дел)</t>
  </si>
  <si>
    <t>приобретены цветы, рамки, грамоты, консоли для ели, фоторамки, благодарности, грамоты; пиротехническое представление; награждение ТОС (1, 2, 3 место)</t>
  </si>
  <si>
    <t>обучение по 44 ФЗ</t>
  </si>
  <si>
    <t>приобретено: канцелярские товары, моноблоки (6 шт.),  бесперебойники (2 шт.), внешний накопитель (1 шт.),  МФУ (1 шт.), система видеооборудования, государственные знаки почтовой оплаты (конверты, марки), бланки (22 тыс. шт.), журналы (165 шт.); произведена оплата услуг радиотелефона (мобильной связи). Неисполнение обязательств в сумме 84,0 тыс. руб. обусловлено: 1) тем, что остатки средств по заключенному договору с ПАО «МТС» в сумме 33,2 тыс. руб., обязательства сторон по которым исполнены, но на отчетную дату договор не расторгнут (неисполненные обязательства в сумме 33,2 тыс. руб. утверждены в бюджете ТГП ТР на 2020 год); 2) потребность в лимитах бюджетных обязательств в сумме 50,8 тыс. руб. отсутствовала</t>
  </si>
  <si>
    <t xml:space="preserve">прошли обучение 10 человек, из них повысили квалификацию -5 человек, переподготовку кадров - 1 человек, приняли участие в семинарах - 4 человека. Расходование бюджетных средств производилось в соответствии с заявленной потребностью, потребность в лимитах бюджетных обязательств в сумме 158,1 тыс. рублей отсутствовала                                                                       </t>
  </si>
  <si>
    <t>приобретена форма казакам (брюки, куртки, фуражки).  Бюджетные обязательства в сумме 22,6 тыс.руб были заложены на приобретение одежды для пожарной дружины, но не были израсходованы, т.к не нашлось подходящих комплектов</t>
  </si>
  <si>
    <t>приобретены пожарные гидранты (5 шт.), изготовлена сметная документация по объекту: Устройство источника пожарного водоснабжения на водозаборе в пос. Светлый Путь Ленина</t>
  </si>
  <si>
    <t>приобретено: противогазы (3 шт.), огнетушители (5 шт.), пожарные гидранты (5 шт.), пожарные рукава (2 шт.), баннеры (3 шт.); приобретено и установлено видеонаблюдение по улице Набережная 101а (4 камеры, 2 антенны, 1 регистратор)</t>
  </si>
  <si>
    <t>осуществлено сервисное обслуживание и ремонт системы видеонаблюдения (1 ед.) (январь-ноябрь 2019 года). Документы на оплату контрагентом ИП Енин Руслан Валерьевич в сумме 4,6 тыс. рублей представлены по окончании отчетного периода (неисполненные обязательства в сумме 4,6 тыс. руб. утверждены в бюджете ТГП ТР на 2020 год). Потребность в ЛБО в сумме 18,4 тыс. руб. отсутствовала</t>
  </si>
  <si>
    <t xml:space="preserve">изготовление техплана на дороги по адресу: пос. Волна, ул.Бугазская, Зеленская, Ленина, Победы, Фаногорийская; ул. Покровская, Саввы Белого, Айвазовского, Станичная; выполнение работ по изготовлению тех.планов на объекты недвижимости (дороги пос. Волна, ст. Тамань, и водопроводная сеть в ст.Тамань); археологическая разведка на земельном участке ( сухое озеро). Бюджетные обязательства по муниципальным контрактам исполнены, в результате проведенных процедур торгов сложилась экономия средств в сумме 800,6 тыс. рублей
</t>
  </si>
  <si>
    <t>выполнено: 1) подготовка  межевых планов и проекта межевания образуемого земельного участка под строительство водопроводной сети г.Темрюк, ул.Ленина от РДК до ул.Свердлова; 2) услуги по подготовке  схем расположения земельных участков и межевых планов, образуемых земельных участков, расположенных в г.Темрюк по ул. Карла Маркса, ул.Ленина, 48, ул.Ленина, 63, ул.Ленина, 68, ул. Таманская, 67; 3) услуги по разделу земельного участка, расположенного по адресу г.Темрюк, кадастровый номер 23:30:0401003:396; 4) межевание земельных участков расположенных по адресу г.Темрюк микрорайон Левобережный; 5) проведена оценка рыночной стоимости земельного участка и жилого здания.  Расходование бюджетных средств производилось в соответствии с заявленной потребностью, потребность в лимитах бюджетных обязательств в сумме 194,5 тыс. рублей отсутствовала</t>
  </si>
  <si>
    <t xml:space="preserve">протяженность отремонтированных дорог поселения -1,435 км. Выполнен ремонт: ул. Садовая от ул. Калинина до дома № 10/2 пос. Красноармейский; пос. Гаркуши, пер.Западный от ул.Северной до ул.Ленина; пос. Гаркуши, ул. Северная от а/д Запорожская - Гаркуши;
 пос. Ильич, ул.Школьная от дома №5 до дома № 29; пос. Батарейка по ул. Набережной от дома №21/1 до дома №43. Обязательства по  муниципальным контрактам исполнены,в результате проведения торгов сложилась экономия средств в сумме 181,8 тыс. рублей
</t>
  </si>
  <si>
    <t>общая протяженность отремонтированных автомобильных дорог поселения составилп 2,281 км. Разработана сметная документация на строительство, реконструкцию и текущий ремонт лорог поселения;  приобретен щебень; выполнены работы за перепланировку уплотнения щебнем дорог поселения:  ул. Октябрьской от пер. Почтовый до пер. Горького, от пер. Красноармейский, Володарского от ул. Пушкина до ул. Комсомольской; от пер. Степной до пер. Шевченко; укладка асфальтобетона к площади Дома культуры; ремонт дорог:  ул. Кооперативная, пер. Степной, пер. Горького, пер. Почтовый, пер. Ворошилова, пер. Раздельного от пер. Почтового, улицы Октябрьской от пер. Почтовый до пер. Лермонтова и от пер. Гоголя до пер. Урицкого, пер.Урицкого от ул.Ленина до ул. Октябрьской, пер. Урицкого, Гоголя, Садовый, пер. Красноармейский, ул. Октябрьской от пер. Гоголя до пер. Урицкого, пер. Горького; покраска пешеходных переходов возле школ и садиков, ямочный ремонт а/бетонного покрытия.  Обязательства по  муниципальным контрактам исполнены, в результате проведенных процедур торгов сложилась экономия средств в сумме 178,0 тыс. рублей</t>
  </si>
  <si>
    <t>выполнен ремонт дорог в пос. Стрелка: ул. Новая от ул. Чапаева до пер. Кулика; пер.Лиманный от ул. Таманской до до-ма №2; ул. Комсомольской от ул.Советской до ул. Светлой; устройство парковки ул.Таманская в зоне примыкания к центральному парку; устройство водоотводной трубы под асфальтовым покрытием по ул. Таманской; обкос обочин;  услуги экскаватора, автогрейдера;  сбор и вывоз мусора; посыпание дорог песчано-соленой смесью; приобретение светофора светодного мигающего, комплект крепления светофора (2 шт.), дорожных знаков (33 шт.), щебень фракции 20-40; составление смет; нанесение дорожной разметки (0,444 км). Обязательства по  муниципальным контрактам исполнены, оплата произведена по фактическим затратам, сложилась экономия средств в сумме 29,8 тыс. рублей</t>
  </si>
  <si>
    <t>общая протяженность отремонтированных дорог поселенияя составила 0,905 км. Разработана проектно-сметная документация  по следующим объектам: "Ремонт ул. Парковой пос. Прогресс","Ремонт ул. Гаражной пос. Таманский","Ремонт ул. Гвардейская в пос. Веселовка".Выполнена отсыпка щебнем 326 м, ямочный ремонт дорог. В связи с погодными условиями, использовать остатки средств (302,9 тыс. рублей) до конца 2019 года на отсыпку и выравниванием щебнем уличной сети пос. Таманский и пос.Артющенко не представилось возможным</t>
  </si>
  <si>
    <t>организация дорожного движения (установка  дорожных знаков), содержание дорог, услуги трактора, подсобного рабочего, ремонт наружного освещения, приобретение энергосберегающих ламп, услуги автогидроподъемника. В связи с  длительностью проведения процедур, установленных законом о контрактной системе в сфере закупок, использовать остаток средств (636,7 тыс. рублей) до конца 2019 года не представилось возможным, выполнение мероприятий по ремонтным работам запланировано на 2020 год (устройство пандуса и ремонт ступеней входа в парк - 377,3 тыс. рублей, устройство тротуара в пос. Таманский -205,3 тыс. рублей, ремонт наружного освещения -54,1 тыс. рублей)</t>
  </si>
  <si>
    <t>выполнен ремонт дорог: ул. Ленина в пос. Сенной с обустройством ливневой канализации, ул. Набережная от ул. Энтузиастов до ул. 50 лет Октября в пос. Приморский; ямочный ремонт пос.Сенной- 1980 п/м</t>
  </si>
  <si>
    <t>обязательства по муниципальному контракту исполнены. В результате проведенных процедур торгов сложилась экономия средств в сумме 1405,4 тыс. руб. (из них средства краевого бюджета - 1405,4 тыс. руб.). Выполнен ремонт: 1) ул. Садовая от ул. Лермонтова до дома 34 в пос. Сенном (0,368 км); 2) ул. 383 Стрелковой дивизии от ул. Ленина до переулка Солнечного в пос. Приморский (0,330 км)</t>
  </si>
  <si>
    <t xml:space="preserve">выполнено: ремонт тротуара по ул.К.Маркса (контракт 2018 года), ул. Гоголя и их технадзор, строительство тротуара в пос.Волна по ул. Набережная, ул. Ленина, ул.Таманская, устройство тротуара по ул. Пролетарская;  отсыпка дорог щебнем: ул.Соседского, ул.Лермонтова, ул. Декабристов, ул. Приозерной, проезд ул.Энгельса; составление проектно -сметной документации, тех. надзор; ремонт дорожного полотна в ст. Тамань и в пос. Волна; ремонт ограждения по ул. Лермонтова. Протяженность отремонтированных дорог: асфальтового полотна 5110 метров; грейдирование и отсыпка щебнем 7816 м; устройство тротуаров 510 м; ремонт тротуаров 52 метра. Бюджетные обязательства по муниципальным котрактам исполнены, в результате проведенных процедур торгов сложилась экономия средств в сумме 36284,6 тыс. рублей. 
</t>
  </si>
  <si>
    <t>выполнено: 1) услуги по специальному плановому обследованию объекта "Мост через реку Кубань в г.Темрюке (для проведения текущего ремонта); 2) текущий ремонт автомобильной дороги в г. Темрюке по ул. Ленина (нечетная сторона)  ремонт тротуара, ул.Карла Маркса (от ул.Островского до ул.Куйбышева, от ул.Муравьева до ул.Маяковского); 3) услуги по нанесению горизонтальной дорожной разметки - 19 320,02 м2; 4) приобретено: автобусная остановка (1 шт.), асфальтобетонная смесь (548,7 тонн), щебень (8609 м3), дорожные знаки (332 шт.); металлические опоры для установки дорожных знаков (6 шт.); 4)  услуги строительного контроля при выполнении работ по капитальному ремонту объекта "Капитальный ремонт автомобильной дороги по  в г.Темрюке. По муниципальному контракту по разработке проектно-сметной документации по капитальному ремонту ул. Володарского в сумме 4 392,0 тыс. руб. нарушены условия контракта по сроку выполнения работ. Выполнение услуг по изготовлению проектно-сметной документации на капитальный ремонт автомобильных дорог в г.Темрюке в сумме 360,0 тыс. руб., работы по текущему ремонту моста через реку Кубань в г.Темрюке на км 18+850 автомобильной дороги "Джигинка-Темрюк" в сумме 670,8 тыс. руб. не оплачены в связи с нарушением условий выполнения контракта исполнителями. Услуги строительного контроля за выполнение работ по объекту "Текущий ремонт моста через реку Кубань в г.Темрюке на 18+850 км автомобильной дороги "Джигинка-Темрюк" в сумме 7,4 тыс. руб. не оплачены в связи в невыполнением работ по объекту "Текущий ремонт моста через реку Кубань в г.Темрюке на 18+850 км автомобильной дороги "Джигинка-Темрюк" (неисполненные обязательства в сумме 5 430,2 тыс. руб. утверждены в бюджете ТГП ТР на 2020 год). Потребность в ЛБО в сумме 5 922,6 тыс. руб. отсутствовала</t>
  </si>
  <si>
    <t>обязательства по муниципальному контракту исполнены. В результате проведенных процедур торгов сложилась экономия средств в сумме 2415,5 тыс. рублей (из них - 2246,5 тыс. рублей средства краевого бюджета). Выполнен ремонт: 1) ул.Юбилейной от ул.Красной до дома № 39 в п.Юбилейном (0,415 км);  2) ул.Набережной от ул.1-я улица до пер.Паркового в п.Волна Революции (0,745 км); 3) ул.Степной от ул.Гагарина до ул.Красной в п.Кучугуры (0,360 км); 4) ул.Ленина от ул.Собина до дома № 27 в ст-це Фонталовской (0,270 км)</t>
  </si>
  <si>
    <t xml:space="preserve">выполнена отсыпка щебнем (2,3 км) пос. Кучугуры улиц Ленина, Молодежная, Виноградная, Прохладная, Степная, Рабочая; ст. Фонталовская ул.Ленина; пос. Волна Революции ул. Набережная; пос. Юбилейный ул. Давыдова, ул.Зеленая. Оказаны услуги грейдера, разработана сметная документация для участия в государственной программе. В результате проведенных процедур торгов сложилась экономия средств в сумме 1,9 тыс. рублей </t>
  </si>
  <si>
    <t>выполнено строительство тротуара в пос. Юбилейный (140 метров), в пос. Кучугуры (245 метров), проведение технического надзора</t>
  </si>
  <si>
    <t>реализация программных мероприятий, связанных с оказанием муниципальной поддержки субъектам малого и среднего предпринимательства проводилась в виде информационного, консультационного и методического обеспечения, что не требовало финансирования</t>
  </si>
  <si>
    <t>организация сбора и вывоза мусора; обслуживание уличного освещения  (приобретение светодиодных светильников (ламп) 500 шт. ; услуги мехруки, электротаймеры (5 шт.); организация ритуальных услуг и содержание мест захоронения; спил деревьев 5 штук и их транспортировка на свалку; расчистка ливневок 5 ед.; полив цветов, полив грунтовой дороги ул.Октябрьской от пер. Почтовый до пер. Лермонтова; кошение травы трактором на стадионе, в парке, вокруг кладбища; покос сорной растительности по улицам поселения; исследование почвы; топосьемка парковых зон, дератизация, отлов собак, ограждение спорт. площадки, бетон для детской площадки, установка спорт оборудования (п. Виноградный), сметы кладбищ, услуги мех.руки. Бюджетные средства (67,2 тыс. рублей) не освоены в полном объеме  по причине неоплаты договоров в конце 2019 года, по причине их возврата из-за содержащихся в них ошибках по реквизитам (20,4 тыс.рублей), их выполнение запланировано на 2020 год, и  сложившейся экономией средств в результате проведенных процедур торгов (46,8 тыс. рублей)</t>
  </si>
  <si>
    <t xml:space="preserve">отремонтировано 4 скважины; проведены изыскательские работы по капитальному ремонту водопровода, разработана проектная документация и выполнены топографогеодзические работы по благоустройству МБУ "Голубицкий КСЦ", выполнена чистка траншей, канав, покос; заменено 80 штук светильников уличного освещения на энергосберегающие; приобретены насос, хоз. материалы, выполнена хлорная обработка; осуществлено финансовое обеспечение МБУ "Голубицкая ПЭС" на выполнение муниципального задания; передача полномочий в администрацию МОТР по водоотведению </t>
  </si>
  <si>
    <t xml:space="preserve">расходы на содержание мест захоронения, вывоз веток, уборка мусора, озеленение территории, кошение растительности в местах общего пользования, электропотребление систем наружного освещения. Планировалось проведение аукциона по компенсационному озелению (996,0 тыс. рублей), но не был запущен. Проведение процедуры торгов запланировано на 2020 год.  Также планировалось в 2019 году приобрести и установить 3 площадки, но в связи с поздним доведением лимитов и длительностью проведения процедур торгов мероприятия не выполнены (407,9 тыс. рублей). В январе 2020 года приобретена и установлена детская площадка в пос. Гаркуши, еще спортивную и детскую площадки планируется приобрести и установить в 2020 году </t>
  </si>
  <si>
    <t>проведена гос. экспертиза объектов: газоснабжение ул. Таманской пос. Стрелка, распределительный газопровод низкого давления;  выполнен ремонт газопроводных сетей (изготовление стоек газопровода), водопроводно-канализационных сетей (приобретены: муфта, фланец стальной, труба стальная, труба П/Э), проведена госэкспертиза на строительство водоснабжения: по ул. Садовая, ул. Полевая, ул. Молодежная, ул. Пушкина, ул. Луговая на участке между ул. Шоссейная и ул. Мира в х. Белый; газоснабжение ул. Таманской пос. Стрелка,  Бюджетные обязательства в сумме 458,5 тыс. рублей не исполнены  в связи с длительным сроком выполнения работ по проведению государственной экспертизы по объекту  водоснабжение ул. Лесная, ул. Светлая и ул. Азовская в пос. Стрелка. Выполнение мероприятия перенесено на 2020 год (муниципальные контракты заключены 16.01.2020 года на сумму 433,5 тыс. рублей и 20,0 тыс. рублей).  Оплата произведена по фактическим затратам, сложилась экономия средств в сумме 5,0 тыс. рублей</t>
  </si>
  <si>
    <t xml:space="preserve">уличное освещение (оплата за электроэнергию), озеленение территории (покос, вывоз веток), содержание мест захоронения (покос, уборка территорий мест захоронений), текущее содержание территории (уборка, вывоз мусора), приобретение детского игрового оборудования (пос. Веселовка, и пос. Прогресс), 1 цистерна для ассенизаторской машины. Оплата произведена по фактическим затратам и представленным актам выполненных работ, сложилась экономия средств  по элекироэнергии (236,2 тыс. рублей). В связи с длительностью проведения процедуры торгов приобрести ассенизаторскую машину не предоставилось возможным в 2019 году (2510,0 тыс. рублей), выполнение мероприятий запланировано 2020 год </t>
  </si>
  <si>
    <t>обязательства по муниципальным контрактам исполнены: по объекту капитального строительства "Обеспечение земельного участка, выделенного для многодетных семей, инженерной инфраструктурой в целях жилищного строительства. Электроснабжение"; по объекту капитального стротельства "Обеспечение земельного участка, выделенного для многодетных семей, инженерной инфраструктурой в целях жилищного стротельства. Газоснабжение, водоснабжение". В результате проведенных процедур торгов сложилась экономия средств в сумме 1456,6 тыс. рублей (из них: средства краевого бюджета - 1354,6 тыс. рублей)</t>
  </si>
  <si>
    <t>техническое и коммунальное обслуживание мемориала Боевой Славы; разработка проектной, рабочей и сметной документации по объекту: "Распределительный газопровод низкого давления по ул. Кубанской, ул.Черномороской и ул. Дружбы в ст. Старотитаровской, Темрюкского района, Краснодарского края"; проектные работы (корректировка сметы), тех. присоединение энергопринимающих устройств, разработка схем границ, стройконтроль; сметная документация по водоснабжению; устройство КНС; озеленение; прочее благоустройство; дератизация; закупка товаров для сторожки;слуги по распломбировке однофазного прибора учета; приобретение светильники светодиодные 33 шт. (уличное освещение); приобретение лампы светодиодной (матовая) 160 шт. (уличное освещение); опломбировка счетчика; услуги автовышки и пр. Иные межбюджетные трансферты  из бюджета муниципального образования Темрюкский район поступили в декабре 2019 года, включение в план - график закупок на 2019 год не представлялось возможным (остаток средств - 1036,3 тыс. рублей). Проведение конкурентной процедуры в форме электронного аукциона для заключения и последующего исполнения муниципального контракта на осуществление проектных и изыскательных работ по строительству газопровода к пос. Юность будет осуществлено в 2020 году</t>
  </si>
  <si>
    <t>выполнено: спил аварийных деревьев (51 шт.), уборка мусора и разрушенных надгробий с территории кладбища (57,2 куб. м), ручная уборка аллей (74,8 тыс. м2), обкос газона на территории кладбищ (152,0 тыс. м2), захоронение 12 безродных человек. В связи с предоставлением документов на оплату контрагентом по окончании отчетного периода в сумме 74,1 тыс. руб., выполнение мероприятий запланировано на 2020 год</t>
  </si>
  <si>
    <t>приобретение детской игровой площадки в ст. Фонталовской</t>
  </si>
  <si>
    <t xml:space="preserve">проектирование наружных сетей водопровода, топографические работы, схема водоснабжения </t>
  </si>
  <si>
    <t xml:space="preserve">обеспечение бесперебойного электроснабжения уличного освещения - 100%;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                                                   отлов безнадзорных животных (232 шт.);                                                                                                бесперебойное газоснабжение Братского кладбища - 100%;   дератизация парка им. Пушкина, услуги по акарицидной обработке парка им. Пушкина, услуги по проведению мероприятий по предупреждению возникновения заболеваний лихорадкой Зика, западного Нила, малярией и других паразитарных болезней на территории поселения; приобретены бункеры (5 шт.), контейнеры (50 шт.) для твердых коммунальных отходов. Неисполнение обязательств в связи с предоставлением документов на оплату по окончании отчетного периода: 1) по энергопотреблению уличного освещения в сумме 342,2 тыс. руб., 2) по поставке газа ( Братское кладбище) в сумме 28,8 тыс. руб. По неиспользованным остаткам средств по заключенным договорам, обязательства сторон по которым исполнены, но на отчетную дату договора не расторгнуты в общей сумме 441,1 тыс. руб. Общая сумма неисполненых обязательств 812,1 тыс. рублей утверждена в бюджете ТГП ТР на 2020 год. Потребность в ЛБО в сумме 513,0 тыс. руб. отсутствовала         </t>
  </si>
  <si>
    <t>выполнено: 1) проведение государственной экспертизы проектной документации и  результатов инженерных изысканий по объекту "Строительство водопроводной сети по ул Ленина от РДК до ул. Свердлова с ответвлением к многоквартирным домам № 27а, 27,25,25а в г.Темрюке"; 2) услуги по выполнению работ по ликвидационному тампонажу артезианских скважин на территории ТГП ТР; 3) Услуги по реагентной обработке артскважины № 6 куст 3 (паспорт № 6492), 1120 м северо-западнее точки пересечения ул. Красная и ул.Западная в ст Курчанская (инв № 20068)"; 3) услуги по разработке проектной, рабочей и сметной документации с прохождением проверки достоверности определения сметной стоимости по капитальному ремонту водопроводных линий на территории поселения в сумме 1523,0 тыс. рублей. Неисполнены обязательства в связи с нарушением сроков выполнения работ исполнителями: 1) АО "МТУ "АЛЬТАИР" услуги по контракту на разработку проектно-сметной документации на строительство скважин на сумму 4 592,0 тыс. руб., 2) по выполнению услуг по разработке проектной, рабочей и сметной документации с прохождением государственной экспертизы по объекту "Строительство водопроводных линий по ул. Муравьева от ул. Советской до ул. Мира, по ул.Мира от ул.Муравьева до домв № 78 по ул.Мира в г.Темрюке" в сумме 995,0 тыс. руб., 3) по услугам по разработке проектной, рабочей и сметной документаии с прохождением государственной экспертизы по объекту "Строительство водопроводной линии по ул.Бетховена от ул.Советской до ул.Мира, по ул. Мира от ул.Бетховена до ул.Даргомыжского в г.Темрюке" в сумме 1148,0 тыс. руб. Неисполненные обязательства в сумме 6735,0 тыс. руб. утверждены в бюджете ТГП ТР на 2020 год. В связи с несостоявшимися торгами потребность в ЛБО отсутствовала: 1) на сумму 1 234,7 тыс. руб. на строительство водопроводной сети по ул.Ленина от РДК до ул. Свердлова с ответвлением к многоквартирным жилым домам № 27а, 27, 25, 25а в г.Темрюке; 2) на сумму 1 148,0 тыс. руб. на разработку проектно-сметной документации на строительство водопроводной линии по ул. Бетховина. Потребность в ЛБО в сумме 30,7 тыс. руб. отсутствовала</t>
  </si>
  <si>
    <t>выполнено водоотведение талых и сточных вод объемом 65031,47 м3, разработана проектная, рабочая и сметная документация с прохождением проверки достоверности определения сметной стоимости по объекту «Капитальный ремонт канализационных сетей по ул. Чернышевского (от ул. Щорса до пл. Терлецкого) в г. Темрюке». Неисполнение мун.контрактов в связи с нарушением сроков исполнителями: 1) по услугам по разработке проектной, рабочей и сметной документации с прохождением государственной экспертизы по объекту "Строительство внутриквартальной канализационной сети (ул. Мира, ул. Куйбышева, ул. Советская, пер. Гаражный) в г.Темрюке" в сумме 1 253,9 тыс.руб.; 2) по услугам по разработке проектной, рабочей и сметной документации с прохождением государственной экспертизы по объекту "Строительство  канализационной сети по ул.Труда от ул.Матвеева до ул.Муравьева, по ул. Муравьева от ул.Труда до ул.Калинина в г.Темрюке" в сумме 1 213,7 тыс.руб.; 3) по услугам по разработке проектной, рабочей и сметной документации с прохождением государственной экспертизы по объекту "Строительство  канализационной сети по ул.Чернышевского от ул.Щорса до ул.Парижской Коммуны в г.Темрюке" в сумме 667,8 тыс.руб.; 4) по услугам по разработке проектной, рабочей и сметной документации с прохождением государственной экспертизы по объекту "Строительство  канализационной сети по ул.Муравьева от ул.Бувина до ул.Мира, по ул.Бувина от ул.Матвеева до ул.Муравьева в г.Темрюке" в сумме 1 301,8 тыс.руб. Неисполнены обязательства в связи с предоставлением документов на оплату контрагентом МУП "ТУ ЖКХ" услуг по приему поверхностных дождевых и талых сточных вод на территории ТГП ТР по окончании отчетного периода в сумме 294,8 тыс. рублей. Неисполненные обязательства в сумме 4732,0 тыс. рублей заложены в бюджете ТГП ТР на 2020 год. Потребность в ЛБО в сумме 4 401,1 тыс. руб. отсутствовала</t>
  </si>
  <si>
    <t>бюджетные обязательства на 2019 год отсутствуют, неосвоение средств (50,0 тыс. рублей) связано с продолжительной подготовкой локально-сметных расчетов по газификации ДК "Буревестник". Расходы будут осуществлены в 2020 году</t>
  </si>
  <si>
    <t>в рамках реализации иуниципальной программы планировалось: 1) проектирование сетей газоснабжения высокого и низкого давления и ШГРП с увеличением объёма существующих сетей газоснабжения на территории Темрюкского городского поселения Темрюкского района; 2) проектирование (корректировка) схемы газоснабжения города Темрюка. Но в связи с длительным нормативным сроком выполнение работ перенесено на 2020 год, лимиты в сумме 1064,1 тыс. рублей не освоены</t>
  </si>
  <si>
    <t>приобретение энергосберегающих ламп (19 шт.)</t>
  </si>
  <si>
    <t xml:space="preserve">приобретено: электротовары, светильники (29 шт.), усилитель сигналального шкафа, комплекс автоматической системы "Умный город", зажимы анкерные, лента, кабель, автовыключатель ИЭК 20А; изготовлены сметы на замену провода СИП по ул. Карла Маркса, разработка ПСД; выполнены: электромонтажные работы, демонтаж уличного освещения, техническое присоединение уличного освещения, замена уличного осветительного оборудования,
электроработы, ЭПУ уличного освещения по в ст. Тамань по улицам Шмидта, Калинина, Косоногова, Пролетарская, Комсомольская, Крупская, Октябрьская, Энгельса, Лебедева; в пос. Волна по ул. Мира, Ленина, Победы, Лермонтова, Гвардейская, Соседского. Оплата произведена исходя из фактической потребности, сложилась экономия средств в сумме 1088,6 тыс. рублей
</t>
  </si>
  <si>
    <t>выполнены: 1) услуги по проведению государственной экспертизы результатов инженерных изысканий и проектной документации по объекту "Реконструкция уличного освещения по ул. Ленина от ул. К. Либкнехта до ул.Чернышевского в г.Темрюке"; 2) услуги проведения достоверности определения сметной стоимости по объекту "Реконструкция уличного освещени по ул. Ленина от ул. К. Либкнехта до ул.Чернышевского в г.Темрюке 3) изготовление проектно-сметной документации по объекту "Реконструкция уличного освещения по ул. Ленина от ул. Карла Либкнехта до ул. Чернышевского в г.Темрюке". Муниципальный контракт по разработке проектной, рабочей и сметной документации с прохождением государственной экспертизы по объектам электроснабжения на территории Темрюкского городского поселения Темрюкского района в сумме 2280,9 тыс. руб. неисполнен в связи с нарушением исполнителем ООО "ФЕРРУМ-97" сроков выполнения работ. Потребность в ЛБО в сумме 5675,2 тыс. руб. отсутствовала</t>
  </si>
  <si>
    <t>обязательства по муниципальному контракту на выполнение работ по благоустройству парка ст. Запорожской исполнены. 7 ноября 2019 года состоялось открытие</t>
  </si>
  <si>
    <t>обязательства по муниципальным контрактам на благоустройство центрального парка с прилегающей территорией по ул. Ленина пос. Стрелка исполнены. В результате проведенных процедур торгов сложилась экономия средств в сумме 172,2 тыс. рублей (из них - 147,2 тыс. рублей средства федерального бюджета, 6,1 тыс. рублей - краевого бюджета)</t>
  </si>
  <si>
    <t>устройство детской площадки в районе пересечения улицы Полевая переулка Кузнечный пос. Стрелка; изготовление дизайн проекта и сметы на объект: "Центральный парк х. Белый, Краснодарский край, Темрюкский район, х. Белый, ул. Мира, 48; осуществление строительного контроля; выполнение работ по установке водоотвода; оплата услуг работы экскаватора; оплата услуг работы грузового транспорта</t>
  </si>
  <si>
    <t>бюджетные средства (314,7 тыс. рублей) не исполнены в связи с передачей полномочий МО Темрюкский район в 2019 году. Решением сессии Совета муниципального образования Темрюкский район № 711 от 24.12.2019 года было  отменено решение LXVII сессии Совета муниципального образования Темрюкский район VI созыва от 22 октября 2019 года № 682 «О принятии части полномочий по решению вопросов местного значения по организации благоустройства территорий городского и сельских поселений Темрюкского района»</t>
  </si>
  <si>
    <t>обязательства по муниципальным контрактам исполнены в полном объеме.  Муниципальный контракт по обустройству сквера им. Ленина по ул. Розы Люксембург в г. Темрюке заключен на общую сумму 5908,3 тыс. рублей (выполнены работы по капитальному ремонту объекта).  В связи с уменьшением объемов работ контракт расторгнут, сумма неисполненных обязательств составила - 570,2 тыс. рублей, из них: средства федерального бюджета - 498,1 тыс. рублей, краевого - 20,8 тыс. рублей. Муниципальный контракт по благоустройству дворовой территории в г.Темрюке по ул.Ленина д. 98, ул. Ленина д. 100, ул. Октябрьская д. 135 заключен на общую сумму 13511,2 тыс. рублей (выполнены работы по капитальному ремонту объекта и приобретение оборудования). В связи с уменьшением объемов работ контракт расторгнут, сумма неисполненных обязательств составила - 2463,7 тыс. рублей, из них: средства федерального бюджета - 2152,3 тыс. рублей, краевого - 221,7 тыс. рублей</t>
  </si>
  <si>
    <t>выполнено: 1) услуги проведения проверки достоверности определения сметной стоимости по объекту "Обустройство парка им Пушкина по адресу г.Темрюк, ул.Р.Люксембург"; 2) услуги по выполнению проектных работ по капитальному ремонту "Обустройство сквера им.Ленина по адресу г.Темрюк, ул.Р.Люксембург" (сметная документация); 3) услуги по выполнению проектных работ по капитальному ремонту "Обустройство парка им.Пушкина по адресу г.Темрюк, ул.Р.Люксембург" (проектная документация); 4) услуги по выполнению проектных работ по капитальному ремонту "Обустройство парка им.Пушкина по адресу г.Темрюк, ул.Р.Люксембург" (сметная документация); 5) услуги по выполнению проектных работ по капитальному ремонту "Обустройство парка им.Пушкина по адресу г.Темрюк, ул.Р.Люксембург" (рабочая документация); 6) услуги по проведению инвентаризации дворовых территорий многоквартирных домов; 7) благоустройство дворовой территории по адресу: г.Темрюк, ул.Ленина, 98, ул.Ленина, 100, ул.Октябрьская, 135 (дополнительные работы по капитальному ремонту объекта и приобретение оборудования). Расходование бюджетных средств производилось в соответствии с заявленной потребностью, потребность в лимитах бюджетных обязательств в сумме 299,7 тыс. рублей отсутствовала</t>
  </si>
  <si>
    <t>проведение архиологического надзора и подготовка технического плана по газопроводу в пос.Красноармейский по ул. Широкой и пер. Новому протяженностью 1549 м</t>
  </si>
  <si>
    <t>оформлена землеустроительная документация под объектами культурного наследия (4 шт.)</t>
  </si>
  <si>
    <t>финансовое обеспечение деятельности МБУК "Ильичевская ЦКС", Запорожская библиотечная система для выполнения муниципального задания. Средства запланированные  на выполнение работ по ограждению ДК в ст. Запорожской (499,0 тыс. рублей) не освоены в связи с поздним доведением лимитов (ноябрь 2019 года)  и длительностью процедуры торгов, реализация данного мероприятия запланирована на 1 квартал 2020 года</t>
  </si>
  <si>
    <t>финансовое обеспечение деятельности учреждения для обеспечения выполнения муниципального задания. Оплата произведена по фактическим затратам, в результате проведенных процедур торгов сложилась экономия средств  в сумме 2,6 тыс. рублей</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</si>
  <si>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и сборов; замена подземных коммуникаций к объекту капитального строительства сети газораспределения здания библиотеки в ст. Старотитаровская, ул. Ленина, д. 230; проведение культурно- массовых мероприятий)</t>
  </si>
  <si>
    <t>технологическое присоединение объекта капитального строительства к сети газораспределения (здание библиотеки  в ст. Старотитаровской по ул. Ленина, д.230)</t>
  </si>
  <si>
    <t>оплата произведена исходя из фактических расходов по обеспечению деятельности учреждения для обеспечения выполнения муниципального задания (выплата заработной платы, тех. обслуживания тревожной кнопки, оказание транспортных услуг, организация охраны труда, дератизация,  налоги, коммунальные платежи, автотранспортные услуги, вывоз ТБО, ЖБО, текущие ремонты уличного туалета, кабинетов детского сектора канц. товары, стулья, микрофоны,ткани для костюмов, сувенирная прдукция, магнитолы, муз. инструмент, комплектующие к компьютеру, телефон, жалюзи, кассовый аппарат, подписка на периодические печатные издания, расходные материалы для ремонта). Бюджетные средства (40031,8 тыс. рублей) не освоены в полном объеме в связи с длительностью процедуры негосударственной экспертизы ПСД на устройство зрительного зала</t>
  </si>
  <si>
    <t xml:space="preserve">приобретено: спортивный инвентарь (мячи- 5 ед.; бутсы - 5 ед.; форма -4 ед., сетки волейбольные - 2 шт., мяч волейбольный); ГСМ для проезда к местам прохождения соревнований ; оплата справки для спорт. комплекса; произведена оплата за гос. экспертизу проектной документации спорткомплекса пос. Виноградный.  Оплата произведена по фактическим затратам, в 2020 году будет произведена оплата ГСМ за 2019 год (66,5 тыс. рублей), экономия средств составила 1,0 тыс. рублей      </t>
  </si>
  <si>
    <t>приобретено и установлено оборудование для современных, активных и индивидуальных видов спорта (двухуровневая мини рампа) в парке пос. Сенной по ул. Набережная 101а</t>
  </si>
  <si>
    <t xml:space="preserve">приобретено: стол армрестлинга и платформа для него (2 шт.), спортинвентарь, спортивная экипировка, гантели, хоз. инвентарь, шкафы для одежды (6 шт.), металлические и деревянные  шкафы, футболки, оборудование для полива, модульный туалет, тренажеры, грамоты, камеры видеонаблюдения; выполнено: строительство пандуса, экологические паспорта, покос травы футбольного поля и его полив, обучение по 44 ФЗ, обслуживание оргтехники, заправка сплит систем, тех.обслуживание ОПС, поставка газа, организация сбора и вывоза ТБО, плата за НВОС, автотранспортные услуги; выполнение работ в ст. Тамань на ул. Первомайской, 27: монтаж покрытий навеса, ремонт каркаса навеса, установка трансформаторной подстанции, установка опор, приобретение электрооборудования, составление смет (ремонт трансформаторной подстанции);  составление сметы по ремонту здания стадиона и ее корректировка, покраска емкости, ремонтные работы здания стадиона, демонтаж металлоконструкций табло, составление смет и технадзор на покраску футбольных ворот (8 шт,) и емкости. Бюджетные обязательства по муниципальным контрактам выполнены, оплата произведена по фактическим затратам, экономия средств составила 1590,4 тыс. рублей    </t>
  </si>
  <si>
    <t>установка входной двери для маломобильных граждан в здании администрации</t>
  </si>
  <si>
    <t>приобретение в парк ст. Старотитаровской по ул. Ленина трехсекционного стенда для слабовидящих граждан</t>
  </si>
  <si>
    <t xml:space="preserve">бюджетные средства (50,0 тыс. рублей) не освоены в связи с неполным финансированием ЛБО на запланированные мероприятия (устройство пандуса у здания администрации) </t>
  </si>
  <si>
    <t>оказана финансовая поддержка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 Вышестеблиевская)</t>
  </si>
  <si>
    <t>расходы на проведение конкурса среди социально-ориентированных некоммерческих организаций в области поддержки ветеранов и инвалидов ВОВ, жертв трагедии на Чернобыльской АЭС,
и организаций в области поддержки и развития наследия культурных традиций казачества</t>
  </si>
  <si>
    <t xml:space="preserve"> оказание материальной помощи (11 чел.), приобретены новогодние подарки (50 шт.). Расходование бюджетных средств производилось в соответствии с заявленной потребностью, потребность в лимитах бюджетных обязательств в сумме 135,1 тыс. рублей отсутствовала</t>
  </si>
</sst>
</file>

<file path=xl/styles.xml><?xml version="1.0" encoding="utf-8"?>
<styleSheet xmlns="http://schemas.openxmlformats.org/spreadsheetml/2006/main">
  <numFmts count="2">
    <numFmt numFmtId="164" formatCode="0.0"/>
    <numFmt numFmtId="166" formatCode="#,##0.0"/>
  </numFmts>
  <fonts count="13">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i/>
      <sz val="12"/>
      <name val="Times New Roman"/>
      <family val="1"/>
      <charset val="204"/>
    </font>
    <font>
      <b/>
      <sz val="20"/>
      <name val="Times New Roman"/>
      <family val="1"/>
      <charset val="204"/>
    </font>
    <font>
      <sz val="20"/>
      <name val="Times New Roman"/>
      <family val="1"/>
      <charset val="204"/>
    </font>
    <font>
      <sz val="26"/>
      <name val="Times New Roman"/>
      <family val="1"/>
      <charset val="204"/>
    </font>
    <font>
      <b/>
      <sz val="26"/>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217">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0" fontId="4" fillId="0" borderId="0" xfId="0" applyFont="1" applyFill="1" applyAlignment="1">
      <alignment horizontal="center" vertical="top"/>
    </xf>
    <xf numFmtId="0" fontId="3" fillId="0" borderId="1" xfId="0" applyFont="1" applyFill="1" applyBorder="1" applyAlignment="1">
      <alignment horizontal="center" vertical="top" wrapText="1"/>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0" xfId="0" applyFont="1" applyFill="1" applyAlignment="1">
      <alignment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4"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64" fontId="3" fillId="0" borderId="1" xfId="1" applyNumberFormat="1" applyFont="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10" fillId="0" borderId="0" xfId="0" applyFont="1" applyFill="1" applyAlignment="1">
      <alignment horizontal="center" vertical="top"/>
    </xf>
    <xf numFmtId="0" fontId="9" fillId="0" borderId="0" xfId="0" applyFont="1" applyFill="1" applyBorder="1" applyAlignment="1">
      <alignment horizontal="justify" vertical="top" wrapText="1"/>
    </xf>
    <xf numFmtId="164" fontId="9" fillId="0" borderId="0" xfId="0" applyNumberFormat="1" applyFont="1" applyFill="1" applyBorder="1" applyAlignment="1">
      <alignment horizontal="center" vertical="top" wrapText="1"/>
    </xf>
    <xf numFmtId="0" fontId="10" fillId="0" borderId="0" xfId="0" applyFont="1" applyFill="1" applyAlignment="1">
      <alignment horizontal="center" vertical="top" wrapText="1"/>
    </xf>
    <xf numFmtId="1" fontId="10" fillId="0" borderId="1" xfId="0" applyNumberFormat="1" applyFont="1" applyFill="1" applyBorder="1" applyAlignment="1">
      <alignment horizontal="center" vertical="top" wrapText="1"/>
    </xf>
    <xf numFmtId="0" fontId="9" fillId="5" borderId="0" xfId="0" applyFont="1" applyFill="1" applyAlignment="1">
      <alignment horizontal="center" vertical="top"/>
    </xf>
    <xf numFmtId="164" fontId="9" fillId="0" borderId="1" xfId="0" applyNumberFormat="1" applyFont="1" applyFill="1" applyBorder="1" applyAlignment="1">
      <alignment horizontal="center" vertical="top" wrapText="1"/>
    </xf>
    <xf numFmtId="0" fontId="9" fillId="0" borderId="0" xfId="0" applyFont="1" applyFill="1" applyAlignment="1">
      <alignment horizontal="center" vertical="top"/>
    </xf>
    <xf numFmtId="164" fontId="9" fillId="0" borderId="1" xfId="0" applyNumberFormat="1" applyFont="1" applyFill="1" applyBorder="1" applyAlignment="1">
      <alignment horizontal="center" vertical="top"/>
    </xf>
    <xf numFmtId="0" fontId="10" fillId="5" borderId="0" xfId="0" applyFont="1" applyFill="1" applyAlignment="1">
      <alignment horizontal="center" vertical="top"/>
    </xf>
    <xf numFmtId="0" fontId="9" fillId="6" borderId="1" xfId="1" applyFont="1" applyFill="1" applyBorder="1" applyAlignment="1">
      <alignment horizontal="center" vertical="top" wrapText="1"/>
    </xf>
    <xf numFmtId="164" fontId="9" fillId="6" borderId="1" xfId="1" applyNumberFormat="1" applyFont="1" applyFill="1" applyBorder="1" applyAlignment="1">
      <alignment horizontal="center" vertical="top" wrapText="1"/>
    </xf>
    <xf numFmtId="0" fontId="10" fillId="6" borderId="0" xfId="0" applyFont="1" applyFill="1" applyAlignment="1">
      <alignment horizontal="center" vertical="top"/>
    </xf>
    <xf numFmtId="164" fontId="10" fillId="7" borderId="1" xfId="1" applyNumberFormat="1" applyFont="1" applyFill="1" applyBorder="1" applyAlignment="1">
      <alignment horizontal="center" vertical="top" wrapText="1"/>
    </xf>
    <xf numFmtId="164" fontId="10" fillId="0" borderId="1" xfId="1"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0" xfId="0" applyFont="1" applyFill="1" applyAlignment="1">
      <alignment horizontal="center" vertical="top"/>
    </xf>
    <xf numFmtId="164" fontId="10" fillId="7" borderId="1" xfId="0" applyNumberFormat="1" applyFont="1" applyFill="1" applyBorder="1" applyAlignment="1">
      <alignment horizontal="center" vertical="top" wrapText="1"/>
    </xf>
    <xf numFmtId="0" fontId="10" fillId="7" borderId="0" xfId="0" applyFont="1" applyFill="1" applyAlignment="1">
      <alignment horizontal="center" vertical="top"/>
    </xf>
    <xf numFmtId="164" fontId="9" fillId="6" borderId="1" xfId="0" applyNumberFormat="1" applyFont="1" applyFill="1" applyBorder="1" applyAlignment="1">
      <alignment horizontal="center" vertical="top" wrapText="1"/>
    </xf>
    <xf numFmtId="0" fontId="9" fillId="6" borderId="1" xfId="0" applyFont="1" applyFill="1" applyBorder="1" applyAlignment="1">
      <alignment horizontal="center" vertical="top" wrapText="1"/>
    </xf>
    <xf numFmtId="164" fontId="10" fillId="0" borderId="0" xfId="0" applyNumberFormat="1" applyFont="1" applyFill="1" applyAlignment="1">
      <alignment horizontal="center" vertical="top"/>
    </xf>
    <xf numFmtId="164" fontId="10" fillId="0" borderId="1" xfId="0" applyNumberFormat="1" applyFont="1" applyFill="1" applyBorder="1" applyAlignment="1">
      <alignment horizontal="center" vertical="top"/>
    </xf>
    <xf numFmtId="0" fontId="10" fillId="0" borderId="0" xfId="0" applyFont="1" applyFill="1" applyAlignment="1">
      <alignment horizontal="justify" vertical="top"/>
    </xf>
    <xf numFmtId="0" fontId="10" fillId="0" borderId="1" xfId="0" applyFont="1" applyFill="1" applyBorder="1" applyAlignment="1">
      <alignment horizontal="justify"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7" borderId="1" xfId="0" applyFont="1" applyFill="1" applyBorder="1" applyAlignment="1">
      <alignment horizontal="justify" vertical="top" wrapText="1"/>
    </xf>
    <xf numFmtId="164"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166"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64" fontId="10" fillId="6" borderId="1" xfId="0" applyNumberFormat="1"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2" fillId="7" borderId="0" xfId="0" applyFont="1" applyFill="1" applyAlignment="1">
      <alignment vertical="top" wrapText="1"/>
    </xf>
    <xf numFmtId="0" fontId="3" fillId="7" borderId="0" xfId="0" applyFont="1" applyFill="1" applyAlignment="1">
      <alignment vertical="top" wrapText="1"/>
    </xf>
    <xf numFmtId="0" fontId="3" fillId="2" borderId="0" xfId="0" applyFont="1" applyFill="1" applyAlignment="1">
      <alignmen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164" fontId="3" fillId="0" borderId="1" xfId="1" applyNumberFormat="1" applyFont="1" applyFill="1" applyBorder="1" applyAlignment="1">
      <alignment horizontal="center" vertical="top" wrapText="1"/>
    </xf>
    <xf numFmtId="0" fontId="3" fillId="7" borderId="0" xfId="0" applyFont="1" applyFill="1" applyAlignment="1">
      <alignment horizontal="center" vertical="top"/>
    </xf>
    <xf numFmtId="2" fontId="3" fillId="7" borderId="1" xfId="2"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0" xfId="0" applyFont="1" applyFill="1" applyAlignment="1">
      <alignment horizontal="center" vertical="top"/>
    </xf>
    <xf numFmtId="0" fontId="10" fillId="7" borderId="1" xfId="0" applyFont="1" applyFill="1" applyBorder="1" applyAlignment="1">
      <alignment horizontal="center" vertical="top"/>
    </xf>
    <xf numFmtId="164" fontId="10" fillId="7" borderId="1" xfId="0" applyNumberFormat="1" applyFont="1" applyFill="1" applyBorder="1" applyAlignment="1">
      <alignment horizontal="justify" vertical="top" wrapText="1"/>
    </xf>
    <xf numFmtId="0" fontId="10" fillId="7" borderId="0" xfId="0"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166" fontId="10" fillId="7" borderId="1" xfId="0" applyNumberFormat="1" applyFont="1" applyFill="1" applyBorder="1" applyAlignment="1">
      <alignment horizontal="center" vertical="top" wrapText="1"/>
    </xf>
    <xf numFmtId="0" fontId="10" fillId="0" borderId="1" xfId="0" applyNumberFormat="1" applyFont="1" applyFill="1" applyBorder="1" applyAlignment="1">
      <alignment horizontal="justify" vertical="top" wrapText="1"/>
    </xf>
    <xf numFmtId="166" fontId="10" fillId="0" borderId="1" xfId="0" applyNumberFormat="1" applyFont="1" applyBorder="1" applyAlignment="1">
      <alignment horizontal="center" vertical="top"/>
    </xf>
    <xf numFmtId="0" fontId="10" fillId="7" borderId="1" xfId="0" applyFont="1" applyFill="1" applyBorder="1" applyAlignment="1">
      <alignment vertical="top" wrapText="1"/>
    </xf>
    <xf numFmtId="164" fontId="10" fillId="2"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0" borderId="1" xfId="0" applyFont="1" applyFill="1" applyBorder="1" applyAlignment="1">
      <alignment horizontal="left" vertical="top" wrapText="1"/>
    </xf>
    <xf numFmtId="164" fontId="10" fillId="0"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0" xfId="0" applyFont="1" applyFill="1" applyAlignment="1">
      <alignment horizontal="center" vertical="top"/>
    </xf>
    <xf numFmtId="0" fontId="10" fillId="0" borderId="1"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0" fontId="10" fillId="7" borderId="1" xfId="0" applyFont="1" applyFill="1" applyBorder="1" applyAlignment="1">
      <alignment horizontal="justify" vertical="top" wrapText="1"/>
    </xf>
    <xf numFmtId="164" fontId="10" fillId="7" borderId="1" xfId="0" applyNumberFormat="1" applyFont="1" applyFill="1" applyBorder="1" applyAlignment="1">
      <alignment horizontal="justify" vertical="top" wrapText="1"/>
    </xf>
    <xf numFmtId="0" fontId="10" fillId="0" borderId="1"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164" fontId="9" fillId="5" borderId="1" xfId="0" applyNumberFormat="1" applyFont="1" applyFill="1" applyBorder="1" applyAlignment="1">
      <alignment horizontal="center"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1" xfId="0" applyFont="1" applyFill="1" applyBorder="1" applyAlignment="1">
      <alignment horizontal="left" vertical="top" wrapText="1"/>
    </xf>
    <xf numFmtId="164" fontId="10" fillId="0" borderId="1" xfId="0" applyNumberFormat="1" applyFont="1" applyFill="1" applyBorder="1" applyAlignment="1">
      <alignment horizontal="center" vertical="top" wrapText="1"/>
    </xf>
    <xf numFmtId="0" fontId="10" fillId="0" borderId="1" xfId="0" applyFont="1" applyBorder="1" applyAlignment="1">
      <alignment horizontal="justify" vertical="top" wrapText="1"/>
    </xf>
    <xf numFmtId="0" fontId="10" fillId="7" borderId="1" xfId="0" applyFont="1" applyFill="1" applyBorder="1" applyAlignment="1">
      <alignment horizontal="justify" vertical="top" wrapText="1"/>
    </xf>
    <xf numFmtId="0" fontId="9" fillId="6" borderId="1" xfId="0" applyFont="1" applyFill="1" applyBorder="1" applyAlignment="1">
      <alignment horizontal="justify" vertical="top" wrapText="1"/>
    </xf>
    <xf numFmtId="0" fontId="9" fillId="5" borderId="1" xfId="0" applyFont="1" applyFill="1" applyBorder="1" applyAlignment="1">
      <alignment horizontal="center" vertical="top" wrapText="1"/>
    </xf>
    <xf numFmtId="164" fontId="10" fillId="7" borderId="1" xfId="0" applyNumberFormat="1" applyFont="1" applyFill="1" applyBorder="1" applyAlignment="1">
      <alignment horizontal="justify" vertical="top" wrapText="1"/>
    </xf>
    <xf numFmtId="0" fontId="9" fillId="0" borderId="1" xfId="0" applyFont="1" applyFill="1" applyBorder="1" applyAlignment="1">
      <alignment horizontal="center"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 xfId="0" applyFont="1" applyFill="1" applyBorder="1" applyAlignment="1">
      <alignment horizontal="left" vertical="top" wrapText="1"/>
    </xf>
    <xf numFmtId="0" fontId="10" fillId="0" borderId="1" xfId="0" applyFont="1" applyBorder="1" applyAlignment="1">
      <alignment horizontal="center" vertical="top" wrapText="1"/>
    </xf>
    <xf numFmtId="0" fontId="9" fillId="6" borderId="1" xfId="1" applyFont="1" applyFill="1" applyBorder="1" applyAlignment="1">
      <alignment horizontal="justify" vertical="top" wrapText="1"/>
    </xf>
    <xf numFmtId="0" fontId="12" fillId="0" borderId="0" xfId="0" applyFont="1" applyFill="1" applyBorder="1" applyAlignment="1">
      <alignment horizontal="center" vertical="top" wrapText="1"/>
    </xf>
    <xf numFmtId="164" fontId="10" fillId="0" borderId="6" xfId="0" applyNumberFormat="1" applyFont="1" applyFill="1" applyBorder="1" applyAlignment="1">
      <alignment horizontal="center" vertical="top" wrapText="1"/>
    </xf>
    <xf numFmtId="164" fontId="10" fillId="0" borderId="7" xfId="0" applyNumberFormat="1" applyFont="1" applyFill="1" applyBorder="1" applyAlignment="1">
      <alignment horizontal="center" vertical="top" wrapText="1"/>
    </xf>
    <xf numFmtId="164" fontId="10" fillId="0" borderId="2" xfId="0" applyNumberFormat="1"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2" xfId="0" applyFont="1" applyFill="1" applyBorder="1" applyAlignment="1">
      <alignment horizontal="center" vertical="top" wrapText="1"/>
    </xf>
    <xf numFmtId="166" fontId="10" fillId="0" borderId="1" xfId="0" applyNumberFormat="1" applyFont="1" applyBorder="1" applyAlignment="1">
      <alignment horizontal="center" vertical="top" wrapText="1"/>
    </xf>
    <xf numFmtId="0" fontId="10" fillId="7" borderId="6" xfId="0" applyFont="1" applyFill="1" applyBorder="1" applyAlignment="1">
      <alignment horizontal="center" vertical="top" wrapText="1"/>
    </xf>
    <xf numFmtId="0" fontId="10" fillId="7" borderId="2" xfId="0" applyFont="1" applyFill="1" applyBorder="1" applyAlignment="1">
      <alignment horizontal="center" vertical="top" wrapText="1"/>
    </xf>
    <xf numFmtId="164" fontId="10" fillId="7" borderId="6" xfId="0" applyNumberFormat="1" applyFont="1" applyFill="1" applyBorder="1" applyAlignment="1">
      <alignment horizontal="center" vertical="top" wrapText="1"/>
    </xf>
    <xf numFmtId="164" fontId="10" fillId="7" borderId="2" xfId="0" applyNumberFormat="1" applyFont="1" applyFill="1" applyBorder="1" applyAlignment="1">
      <alignment horizontal="center" vertical="top" wrapText="1"/>
    </xf>
    <xf numFmtId="0" fontId="10" fillId="7" borderId="6" xfId="0" applyFont="1" applyFill="1" applyBorder="1" applyAlignment="1">
      <alignment horizontal="left" vertical="top" wrapText="1"/>
    </xf>
    <xf numFmtId="0" fontId="10" fillId="7" borderId="2" xfId="0" applyFont="1" applyFill="1" applyBorder="1" applyAlignment="1">
      <alignment horizontal="left" vertical="top" wrapText="1"/>
    </xf>
    <xf numFmtId="0" fontId="10" fillId="7" borderId="7"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2" fontId="3" fillId="7" borderId="6" xfId="2" applyNumberFormat="1" applyFont="1" applyFill="1" applyBorder="1" applyAlignment="1">
      <alignment horizontal="center" vertical="top" wrapText="1"/>
    </xf>
    <xf numFmtId="2" fontId="3" fillId="7" borderId="2" xfId="2"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64" fontId="3" fillId="7" borderId="6" xfId="0" applyNumberFormat="1" applyFont="1" applyFill="1" applyBorder="1" applyAlignment="1">
      <alignment horizontal="left" vertical="top" wrapText="1"/>
    </xf>
    <xf numFmtId="164" fontId="3" fillId="7" borderId="7" xfId="0" applyNumberFormat="1" applyFont="1" applyFill="1" applyBorder="1" applyAlignment="1">
      <alignment horizontal="left" vertical="top" wrapText="1"/>
    </xf>
    <xf numFmtId="164" fontId="3" fillId="7" borderId="2" xfId="0" applyNumberFormat="1" applyFont="1" applyFill="1" applyBorder="1" applyAlignment="1">
      <alignment horizontal="left"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FF66FF"/>
      <color rgb="FF00FFFF"/>
      <color rgb="FF993366"/>
      <color rgb="FF3333CC"/>
      <color rgb="FFFF5050"/>
      <color rgb="FFFF0066"/>
      <color rgb="FFFFFF00"/>
      <color rgb="FF173E49"/>
      <color rgb="FF660033"/>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38"/>
  <sheetViews>
    <sheetView tabSelected="1" view="pageBreakPreview" zoomScaleNormal="75" zoomScaleSheetLayoutView="100" workbookViewId="0">
      <selection activeCell="B149" sqref="B149"/>
    </sheetView>
  </sheetViews>
  <sheetFormatPr defaultRowHeight="15.75"/>
  <cols>
    <col min="1" max="1" width="46.28515625" style="38" customWidth="1"/>
    <col min="2" max="2" width="18.5703125" style="23" customWidth="1"/>
    <col min="3" max="3" width="28.85546875" style="39" customWidth="1"/>
    <col min="4" max="4" width="22.5703125" style="33" customWidth="1"/>
    <col min="5" max="5" width="21.140625" style="33" customWidth="1"/>
    <col min="6" max="6" width="23.7109375" style="33" customWidth="1"/>
    <col min="7" max="8" width="9.5703125" style="23" bestFit="1" customWidth="1"/>
    <col min="9" max="16384" width="9.140625" style="23"/>
  </cols>
  <sheetData>
    <row r="1" spans="1:6" s="18" customFormat="1" ht="39" customHeight="1">
      <c r="A1" s="134" t="s">
        <v>498</v>
      </c>
      <c r="B1" s="134"/>
      <c r="C1" s="134"/>
      <c r="D1" s="134"/>
      <c r="E1" s="134"/>
      <c r="F1" s="134"/>
    </row>
    <row r="2" spans="1:6" s="21" customFormat="1" ht="24" customHeight="1">
      <c r="A2" s="19"/>
      <c r="B2" s="49"/>
      <c r="C2" s="49"/>
      <c r="D2" s="20"/>
      <c r="E2" s="20"/>
      <c r="F2" s="49"/>
    </row>
    <row r="3" spans="1:6" ht="63" customHeight="1">
      <c r="A3" s="47" t="s">
        <v>16</v>
      </c>
      <c r="B3" s="47" t="s">
        <v>15</v>
      </c>
      <c r="C3" s="47" t="s">
        <v>17</v>
      </c>
      <c r="D3" s="22" t="s">
        <v>120</v>
      </c>
      <c r="E3" s="22" t="s">
        <v>18</v>
      </c>
      <c r="F3" s="22" t="s">
        <v>21</v>
      </c>
    </row>
    <row r="4" spans="1:6" ht="15.75" customHeight="1">
      <c r="A4" s="47">
        <v>1</v>
      </c>
      <c r="B4" s="47">
        <v>2</v>
      </c>
      <c r="C4" s="47">
        <v>3</v>
      </c>
      <c r="D4" s="24">
        <v>4</v>
      </c>
      <c r="E4" s="25">
        <v>5</v>
      </c>
      <c r="F4" s="24">
        <v>6</v>
      </c>
    </row>
    <row r="5" spans="1:6" ht="17.25" customHeight="1">
      <c r="A5" s="135" t="s">
        <v>118</v>
      </c>
      <c r="B5" s="135"/>
      <c r="C5" s="135"/>
      <c r="D5" s="135"/>
      <c r="E5" s="135"/>
      <c r="F5" s="135"/>
    </row>
    <row r="6" spans="1:6" ht="17.25" customHeight="1">
      <c r="A6" s="133" t="s">
        <v>591</v>
      </c>
      <c r="B6" s="132" t="s">
        <v>146</v>
      </c>
      <c r="C6" s="47" t="s">
        <v>192</v>
      </c>
      <c r="D6" s="22">
        <f>'КБ+ софин. МБ'!C109</f>
        <v>0</v>
      </c>
      <c r="E6" s="22">
        <f>'КБ+ софин. МБ'!D109</f>
        <v>0</v>
      </c>
      <c r="F6" s="22">
        <v>0</v>
      </c>
    </row>
    <row r="7" spans="1:6" ht="15" customHeight="1">
      <c r="A7" s="133"/>
      <c r="B7" s="132"/>
      <c r="C7" s="47" t="s">
        <v>19</v>
      </c>
      <c r="D7" s="22">
        <f>'КБ+ софин. МБ'!C110</f>
        <v>4505.1000000000004</v>
      </c>
      <c r="E7" s="22">
        <f>'КБ+ софин. МБ'!D110</f>
        <v>4457.1000000000004</v>
      </c>
      <c r="F7" s="22">
        <f>E7/D7*100</f>
        <v>98.934540853699133</v>
      </c>
    </row>
    <row r="8" spans="1:6" ht="33.75" customHeight="1">
      <c r="A8" s="133"/>
      <c r="B8" s="132"/>
      <c r="C8" s="47" t="s">
        <v>123</v>
      </c>
      <c r="D8" s="22">
        <f>'КБ+ софин. МБ'!C111</f>
        <v>139.4</v>
      </c>
      <c r="E8" s="22">
        <f>'КБ+ софин. МБ'!D111</f>
        <v>137.9</v>
      </c>
      <c r="F8" s="22">
        <f>E8/D8*100</f>
        <v>98.923959827833571</v>
      </c>
    </row>
    <row r="9" spans="1:6" s="26" customFormat="1" ht="15.75" customHeight="1">
      <c r="A9" s="133"/>
      <c r="B9" s="132"/>
      <c r="C9" s="45" t="s">
        <v>22</v>
      </c>
      <c r="D9" s="16">
        <f>D7+D8+D6</f>
        <v>4644.5</v>
      </c>
      <c r="E9" s="16">
        <f>E7+E8+E6</f>
        <v>4595</v>
      </c>
      <c r="F9" s="16">
        <f>E9/D9*100</f>
        <v>98.934223274841216</v>
      </c>
    </row>
    <row r="10" spans="1:6" s="91" customFormat="1" ht="18" customHeight="1">
      <c r="A10" s="126" t="s">
        <v>592</v>
      </c>
      <c r="B10" s="129" t="s">
        <v>146</v>
      </c>
      <c r="C10" s="47" t="s">
        <v>192</v>
      </c>
      <c r="D10" s="22">
        <f>'КБ+ софин. МБ'!C113</f>
        <v>0</v>
      </c>
      <c r="E10" s="22">
        <f>'КБ+ софин. МБ'!D113</f>
        <v>0</v>
      </c>
      <c r="F10" s="22">
        <v>0</v>
      </c>
    </row>
    <row r="11" spans="1:6" ht="15.75" customHeight="1">
      <c r="A11" s="127"/>
      <c r="B11" s="130"/>
      <c r="C11" s="47" t="s">
        <v>19</v>
      </c>
      <c r="D11" s="22">
        <f>'КБ+ софин. МБ'!C114</f>
        <v>475.5</v>
      </c>
      <c r="E11" s="22">
        <f>'КБ+ софин. МБ'!D114</f>
        <v>475.5</v>
      </c>
      <c r="F11" s="22">
        <f t="shared" ref="F11:F28" si="0">E11/D11*100</f>
        <v>100</v>
      </c>
    </row>
    <row r="12" spans="1:6" ht="32.25" customHeight="1">
      <c r="A12" s="127"/>
      <c r="B12" s="130"/>
      <c r="C12" s="47" t="s">
        <v>123</v>
      </c>
      <c r="D12" s="22">
        <f>'КБ+ софин. МБ'!C115</f>
        <v>16.8</v>
      </c>
      <c r="E12" s="22">
        <f>'КБ+ софин. МБ'!D115</f>
        <v>16.8</v>
      </c>
      <c r="F12" s="22">
        <f t="shared" si="0"/>
        <v>100</v>
      </c>
    </row>
    <row r="13" spans="1:6" s="26" customFormat="1" ht="14.25" customHeight="1">
      <c r="A13" s="128"/>
      <c r="B13" s="131"/>
      <c r="C13" s="45" t="s">
        <v>22</v>
      </c>
      <c r="D13" s="16">
        <f>D11+D12+D10</f>
        <v>492.3</v>
      </c>
      <c r="E13" s="16">
        <f>E11+E12+E10</f>
        <v>492.3</v>
      </c>
      <c r="F13" s="16">
        <f>E13/D13*100</f>
        <v>100</v>
      </c>
    </row>
    <row r="14" spans="1:6" s="91" customFormat="1" ht="18" customHeight="1">
      <c r="A14" s="126" t="s">
        <v>593</v>
      </c>
      <c r="B14" s="129" t="s">
        <v>146</v>
      </c>
      <c r="C14" s="47" t="s">
        <v>192</v>
      </c>
      <c r="D14" s="40">
        <f>'КБ+ софин. МБ'!C117</f>
        <v>1641.6</v>
      </c>
      <c r="E14" s="22">
        <f>'КБ+ софин. МБ'!D117</f>
        <v>1641.6</v>
      </c>
      <c r="F14" s="22">
        <f t="shared" si="0"/>
        <v>100</v>
      </c>
    </row>
    <row r="15" spans="1:6" ht="18" customHeight="1">
      <c r="A15" s="127"/>
      <c r="B15" s="130"/>
      <c r="C15" s="47" t="s">
        <v>19</v>
      </c>
      <c r="D15" s="22">
        <f>'КБ+ софин. МБ'!C118</f>
        <v>11378.199999999999</v>
      </c>
      <c r="E15" s="22">
        <f>'КБ+ софин. МБ'!D118</f>
        <v>10708.4</v>
      </c>
      <c r="F15" s="22">
        <f t="shared" si="0"/>
        <v>94.113304389094949</v>
      </c>
    </row>
    <row r="16" spans="1:6" ht="31.5" customHeight="1">
      <c r="A16" s="127"/>
      <c r="B16" s="130"/>
      <c r="C16" s="47" t="s">
        <v>123</v>
      </c>
      <c r="D16" s="22">
        <f>'КБ+ софин. МБ'!C119</f>
        <v>615.1</v>
      </c>
      <c r="E16" s="22">
        <f>'КБ+ софин. МБ'!D119</f>
        <v>587.20000000000005</v>
      </c>
      <c r="F16" s="22">
        <f t="shared" si="0"/>
        <v>95.464152170378796</v>
      </c>
    </row>
    <row r="17" spans="1:6" s="26" customFormat="1" ht="15" customHeight="1">
      <c r="A17" s="128"/>
      <c r="B17" s="131"/>
      <c r="C17" s="45" t="s">
        <v>22</v>
      </c>
      <c r="D17" s="16">
        <f>D15+D16+D14</f>
        <v>13634.9</v>
      </c>
      <c r="E17" s="16">
        <f>E15+E16+E14</f>
        <v>12937.2</v>
      </c>
      <c r="F17" s="16">
        <f>E17/D17*100</f>
        <v>94.882984106960819</v>
      </c>
    </row>
    <row r="18" spans="1:6" s="91" customFormat="1" ht="17.25" customHeight="1">
      <c r="A18" s="137" t="s">
        <v>594</v>
      </c>
      <c r="B18" s="129" t="s">
        <v>146</v>
      </c>
      <c r="C18" s="47" t="s">
        <v>192</v>
      </c>
      <c r="D18" s="40">
        <f>'КБ+ софин. МБ'!C121</f>
        <v>16549.300000000003</v>
      </c>
      <c r="E18" s="40">
        <f>'КБ+ софин. МБ'!D121</f>
        <v>16549.2</v>
      </c>
      <c r="F18" s="22">
        <f t="shared" si="0"/>
        <v>99.999395744835113</v>
      </c>
    </row>
    <row r="19" spans="1:6" ht="16.5" customHeight="1">
      <c r="A19" s="138"/>
      <c r="B19" s="130"/>
      <c r="C19" s="47" t="s">
        <v>19</v>
      </c>
      <c r="D19" s="40">
        <f>'КБ+ софин. МБ'!C122</f>
        <v>8676.7000000000007</v>
      </c>
      <c r="E19" s="40">
        <f>'КБ+ софин. МБ'!D122</f>
        <v>8608.5</v>
      </c>
      <c r="F19" s="22">
        <f t="shared" si="0"/>
        <v>99.213986884414567</v>
      </c>
    </row>
    <row r="20" spans="1:6" ht="31.5" customHeight="1">
      <c r="A20" s="138"/>
      <c r="B20" s="130"/>
      <c r="C20" s="47" t="s">
        <v>123</v>
      </c>
      <c r="D20" s="40">
        <f>'КБ+ софин. МБ'!C123</f>
        <v>2335.88</v>
      </c>
      <c r="E20" s="40">
        <f>'КБ+ софин. МБ'!D123</f>
        <v>2332.4</v>
      </c>
      <c r="F20" s="22">
        <f t="shared" si="0"/>
        <v>99.851019744164944</v>
      </c>
    </row>
    <row r="21" spans="1:6" s="26" customFormat="1" ht="31.5" customHeight="1">
      <c r="A21" s="139"/>
      <c r="B21" s="131"/>
      <c r="C21" s="45" t="s">
        <v>22</v>
      </c>
      <c r="D21" s="16">
        <f>D19+D20+D18</f>
        <v>27561.880000000005</v>
      </c>
      <c r="E21" s="16">
        <f>E19+E20+E18</f>
        <v>27490.1</v>
      </c>
      <c r="F21" s="16">
        <f>E21/D21*100</f>
        <v>99.739567837897823</v>
      </c>
    </row>
    <row r="22" spans="1:6" s="92" customFormat="1" ht="15" customHeight="1">
      <c r="A22" s="126" t="s">
        <v>595</v>
      </c>
      <c r="B22" s="129" t="s">
        <v>146</v>
      </c>
      <c r="C22" s="47" t="s">
        <v>192</v>
      </c>
      <c r="D22" s="40">
        <f>'КБ+ софин. МБ'!C129</f>
        <v>16447.3</v>
      </c>
      <c r="E22" s="40">
        <f>'КБ+ софин. МБ'!D129</f>
        <v>16300.1</v>
      </c>
      <c r="F22" s="22">
        <f t="shared" si="0"/>
        <v>99.10502027688436</v>
      </c>
    </row>
    <row r="23" spans="1:6" s="27" customFormat="1" ht="16.5" customHeight="1">
      <c r="A23" s="127"/>
      <c r="B23" s="130"/>
      <c r="C23" s="47" t="s">
        <v>19</v>
      </c>
      <c r="D23" s="40">
        <f>'КБ+ софин. МБ'!C130</f>
        <v>4255.3999999999996</v>
      </c>
      <c r="E23" s="40">
        <f>'КБ+ софин. МБ'!D130</f>
        <v>4249.3</v>
      </c>
      <c r="F23" s="22">
        <f t="shared" si="0"/>
        <v>99.856652723598259</v>
      </c>
    </row>
    <row r="24" spans="1:6" s="27" customFormat="1" ht="33" customHeight="1">
      <c r="A24" s="127"/>
      <c r="B24" s="130"/>
      <c r="C24" s="47" t="s">
        <v>123</v>
      </c>
      <c r="D24" s="40">
        <f>'КБ+ софин. МБ'!C131</f>
        <v>2305.4</v>
      </c>
      <c r="E24" s="40">
        <f>'КБ+ софин. МБ'!D131</f>
        <v>2286.5</v>
      </c>
      <c r="F24" s="22">
        <f t="shared" si="0"/>
        <v>99.180185651080066</v>
      </c>
    </row>
    <row r="25" spans="1:6" s="27" customFormat="1" ht="17.25" customHeight="1">
      <c r="A25" s="128"/>
      <c r="B25" s="131"/>
      <c r="C25" s="45" t="s">
        <v>22</v>
      </c>
      <c r="D25" s="16">
        <f>D23+D24+D22</f>
        <v>23008.1</v>
      </c>
      <c r="E25" s="16">
        <f>E23+E24+E22</f>
        <v>22835.9</v>
      </c>
      <c r="F25" s="16">
        <f>E25/D25*100</f>
        <v>99.251567926078224</v>
      </c>
    </row>
    <row r="26" spans="1:6" s="92" customFormat="1" ht="17.25" customHeight="1">
      <c r="A26" s="126" t="s">
        <v>596</v>
      </c>
      <c r="B26" s="129" t="s">
        <v>146</v>
      </c>
      <c r="C26" s="47" t="s">
        <v>192</v>
      </c>
      <c r="D26" s="40">
        <f>'КБ+ софин. МБ'!C125</f>
        <v>0</v>
      </c>
      <c r="E26" s="40">
        <f>'КБ+ софин. МБ'!D125</f>
        <v>0</v>
      </c>
      <c r="F26" s="22">
        <v>0</v>
      </c>
    </row>
    <row r="27" spans="1:6" s="27" customFormat="1" ht="16.5" customHeight="1">
      <c r="A27" s="127"/>
      <c r="B27" s="130"/>
      <c r="C27" s="47" t="s">
        <v>19</v>
      </c>
      <c r="D27" s="40">
        <f>'КБ+ софин. МБ'!C126</f>
        <v>9012.3000000000011</v>
      </c>
      <c r="E27" s="40">
        <f>'КБ+ софин. МБ'!D126</f>
        <v>8619.2000000000007</v>
      </c>
      <c r="F27" s="22">
        <f t="shared" si="0"/>
        <v>95.638183371614346</v>
      </c>
    </row>
    <row r="28" spans="1:6" s="27" customFormat="1" ht="31.5" customHeight="1">
      <c r="A28" s="127"/>
      <c r="B28" s="130"/>
      <c r="C28" s="47" t="s">
        <v>123</v>
      </c>
      <c r="D28" s="40">
        <f>'КБ+ софин. МБ'!C127</f>
        <v>792.90000000000009</v>
      </c>
      <c r="E28" s="40">
        <f>'КБ+ софин. МБ'!D127</f>
        <v>792.90000000000009</v>
      </c>
      <c r="F28" s="22">
        <f t="shared" si="0"/>
        <v>100</v>
      </c>
    </row>
    <row r="29" spans="1:6" s="27" customFormat="1" ht="93.75" customHeight="1">
      <c r="A29" s="128"/>
      <c r="B29" s="131"/>
      <c r="C29" s="45" t="s">
        <v>22</v>
      </c>
      <c r="D29" s="16">
        <f>D27+D28+D26</f>
        <v>9805.2000000000007</v>
      </c>
      <c r="E29" s="16">
        <f>E27+E28+E26</f>
        <v>9412.1</v>
      </c>
      <c r="F29" s="16">
        <f>E29/D29*100</f>
        <v>95.990902786276664</v>
      </c>
    </row>
    <row r="30" spans="1:6" s="92" customFormat="1" ht="15" customHeight="1">
      <c r="A30" s="126" t="s">
        <v>597</v>
      </c>
      <c r="B30" s="129" t="s">
        <v>146</v>
      </c>
      <c r="C30" s="47" t="s">
        <v>192</v>
      </c>
      <c r="D30" s="40">
        <f>'КБ+ софин. МБ'!C133</f>
        <v>0</v>
      </c>
      <c r="E30" s="40">
        <f>'КБ+ софин. МБ'!D133</f>
        <v>0</v>
      </c>
      <c r="F30" s="22">
        <v>0</v>
      </c>
    </row>
    <row r="31" spans="1:6" s="27" customFormat="1" ht="16.5" customHeight="1">
      <c r="A31" s="127"/>
      <c r="B31" s="130"/>
      <c r="C31" s="47" t="s">
        <v>19</v>
      </c>
      <c r="D31" s="40">
        <f>'КБ+ софин. МБ'!C134</f>
        <v>6658</v>
      </c>
      <c r="E31" s="40">
        <f>'КБ+ софин. МБ'!D134</f>
        <v>4605.7</v>
      </c>
      <c r="F31" s="22">
        <f t="shared" ref="F31:F40" si="1">E31/D31*100</f>
        <v>69.175428056473407</v>
      </c>
    </row>
    <row r="32" spans="1:6" s="27" customFormat="1" ht="30.75" customHeight="1">
      <c r="A32" s="127"/>
      <c r="B32" s="130"/>
      <c r="C32" s="47" t="s">
        <v>123</v>
      </c>
      <c r="D32" s="40">
        <f>'КБ+ софин. МБ'!C135</f>
        <v>425</v>
      </c>
      <c r="E32" s="40">
        <f>'КБ+ софин. МБ'!D135</f>
        <v>293.89999999999998</v>
      </c>
      <c r="F32" s="22">
        <f t="shared" si="1"/>
        <v>69.152941176470577</v>
      </c>
    </row>
    <row r="33" spans="1:6" s="27" customFormat="1" ht="15" customHeight="1">
      <c r="A33" s="128"/>
      <c r="B33" s="131"/>
      <c r="C33" s="45" t="s">
        <v>22</v>
      </c>
      <c r="D33" s="16">
        <f>D31+D32+D30</f>
        <v>7083</v>
      </c>
      <c r="E33" s="16">
        <f>E31+E32+E30</f>
        <v>4899.5999999999995</v>
      </c>
      <c r="F33" s="16">
        <f>E33/D33*100</f>
        <v>69.174078780177879</v>
      </c>
    </row>
    <row r="34" spans="1:6" s="92" customFormat="1" ht="18" customHeight="1">
      <c r="A34" s="126" t="s">
        <v>598</v>
      </c>
      <c r="B34" s="129" t="s">
        <v>146</v>
      </c>
      <c r="C34" s="47" t="s">
        <v>192</v>
      </c>
      <c r="D34" s="40">
        <f>'КБ+ софин. МБ'!C137</f>
        <v>6173.8</v>
      </c>
      <c r="E34" s="40">
        <f>'КБ+ софин. МБ'!D137</f>
        <v>6173.8</v>
      </c>
      <c r="F34" s="22">
        <f t="shared" si="1"/>
        <v>100</v>
      </c>
    </row>
    <row r="35" spans="1:6" ht="18" customHeight="1">
      <c r="A35" s="127"/>
      <c r="B35" s="130"/>
      <c r="C35" s="47" t="s">
        <v>19</v>
      </c>
      <c r="D35" s="40">
        <f>'КБ+ софин. МБ'!C138</f>
        <v>6387.6</v>
      </c>
      <c r="E35" s="40">
        <f>'КБ+ софин. МБ'!D138</f>
        <v>4982.2</v>
      </c>
      <c r="F35" s="22">
        <f t="shared" si="1"/>
        <v>77.997996117477612</v>
      </c>
    </row>
    <row r="36" spans="1:6" ht="32.25" customHeight="1">
      <c r="A36" s="127"/>
      <c r="B36" s="130"/>
      <c r="C36" s="47" t="s">
        <v>123</v>
      </c>
      <c r="D36" s="40">
        <f>'КБ+ софин. МБ'!C139</f>
        <v>1362.5</v>
      </c>
      <c r="E36" s="40">
        <f>'КБ+ софин. МБ'!D139</f>
        <v>1362.5</v>
      </c>
      <c r="F36" s="22">
        <f t="shared" si="1"/>
        <v>100</v>
      </c>
    </row>
    <row r="37" spans="1:6" s="26" customFormat="1" ht="44.25" customHeight="1">
      <c r="A37" s="128"/>
      <c r="B37" s="131"/>
      <c r="C37" s="45" t="s">
        <v>22</v>
      </c>
      <c r="D37" s="16">
        <f>D35+D36+D34</f>
        <v>13923.900000000001</v>
      </c>
      <c r="E37" s="16">
        <f>E35+E36+E34</f>
        <v>12518.5</v>
      </c>
      <c r="F37" s="16">
        <f>E37/D37*100</f>
        <v>89.906563534641876</v>
      </c>
    </row>
    <row r="38" spans="1:6" s="93" customFormat="1" ht="21" customHeight="1">
      <c r="A38" s="133" t="s">
        <v>599</v>
      </c>
      <c r="B38" s="132" t="s">
        <v>146</v>
      </c>
      <c r="C38" s="41" t="s">
        <v>192</v>
      </c>
      <c r="D38" s="40">
        <f>'КБ+ софин. МБ'!C141</f>
        <v>33780.800000000003</v>
      </c>
      <c r="E38" s="40">
        <f>'КБ+ софин. МБ'!D141</f>
        <v>33310.9</v>
      </c>
      <c r="F38" s="22">
        <f t="shared" si="1"/>
        <v>98.608973144508113</v>
      </c>
    </row>
    <row r="39" spans="1:6" ht="19.5" customHeight="1">
      <c r="A39" s="133"/>
      <c r="B39" s="132"/>
      <c r="C39" s="47" t="s">
        <v>19</v>
      </c>
      <c r="D39" s="22">
        <f>'КБ+ софин. МБ'!C142</f>
        <v>18051.800000000003</v>
      </c>
      <c r="E39" s="22">
        <f>'КБ+ софин. МБ'!D142</f>
        <v>15858.4</v>
      </c>
      <c r="F39" s="22">
        <f t="shared" si="1"/>
        <v>87.849411139055363</v>
      </c>
    </row>
    <row r="40" spans="1:6" ht="33.75" customHeight="1">
      <c r="A40" s="133"/>
      <c r="B40" s="132"/>
      <c r="C40" s="47" t="s">
        <v>123</v>
      </c>
      <c r="D40" s="22">
        <f>'КБ+ софин. МБ'!C143</f>
        <v>6792.9</v>
      </c>
      <c r="E40" s="22">
        <f>'КБ+ софин. МБ'!D143</f>
        <v>6548.2000000000007</v>
      </c>
      <c r="F40" s="22">
        <f t="shared" si="1"/>
        <v>96.39770937302184</v>
      </c>
    </row>
    <row r="41" spans="1:6" s="26" customFormat="1" ht="85.5" customHeight="1">
      <c r="A41" s="133"/>
      <c r="B41" s="132"/>
      <c r="C41" s="45" t="s">
        <v>22</v>
      </c>
      <c r="D41" s="16">
        <f>D39+D40+D38</f>
        <v>58625.500000000007</v>
      </c>
      <c r="E41" s="16">
        <f>E39+E40+E38</f>
        <v>55717.5</v>
      </c>
      <c r="F41" s="16">
        <f>E41/D41*100</f>
        <v>95.039701153934715</v>
      </c>
    </row>
    <row r="42" spans="1:6" s="92" customFormat="1" ht="16.5" customHeight="1">
      <c r="A42" s="126" t="s">
        <v>278</v>
      </c>
      <c r="B42" s="129" t="s">
        <v>146</v>
      </c>
      <c r="C42" s="41" t="s">
        <v>192</v>
      </c>
      <c r="D42" s="40">
        <f>'КБ+ софин. МБ'!C145</f>
        <v>0</v>
      </c>
      <c r="E42" s="40">
        <f>'КБ+ софин. МБ'!D145</f>
        <v>0</v>
      </c>
      <c r="F42" s="1">
        <v>0</v>
      </c>
    </row>
    <row r="43" spans="1:6" ht="16.5" customHeight="1">
      <c r="A43" s="127"/>
      <c r="B43" s="130"/>
      <c r="C43" s="47" t="s">
        <v>19</v>
      </c>
      <c r="D43" s="40">
        <f>'КБ+ софин. МБ'!C146</f>
        <v>0</v>
      </c>
      <c r="E43" s="40">
        <f>'КБ+ софин. МБ'!D146</f>
        <v>0</v>
      </c>
      <c r="F43" s="1">
        <v>0</v>
      </c>
    </row>
    <row r="44" spans="1:6" ht="30" customHeight="1">
      <c r="A44" s="127"/>
      <c r="B44" s="130"/>
      <c r="C44" s="47" t="s">
        <v>123</v>
      </c>
      <c r="D44" s="40">
        <f>'КБ+ софин. МБ'!C147</f>
        <v>0</v>
      </c>
      <c r="E44" s="40">
        <f>'КБ+ софин. МБ'!D147</f>
        <v>0</v>
      </c>
      <c r="F44" s="1">
        <v>0</v>
      </c>
    </row>
    <row r="45" spans="1:6" s="26" customFormat="1" ht="16.5" customHeight="1">
      <c r="A45" s="128"/>
      <c r="B45" s="131"/>
      <c r="C45" s="45" t="s">
        <v>22</v>
      </c>
      <c r="D45" s="16">
        <f>D43+D44+D42</f>
        <v>0</v>
      </c>
      <c r="E45" s="16">
        <f>E43+E44+E42</f>
        <v>0</v>
      </c>
      <c r="F45" s="16">
        <v>0</v>
      </c>
    </row>
    <row r="46" spans="1:6" s="26" customFormat="1" ht="16.5" customHeight="1">
      <c r="A46" s="133" t="s">
        <v>347</v>
      </c>
      <c r="B46" s="132" t="s">
        <v>146</v>
      </c>
      <c r="C46" s="41" t="s">
        <v>192</v>
      </c>
      <c r="D46" s="1">
        <f>'КБ+ софин. МБ'!C153</f>
        <v>17205.2</v>
      </c>
      <c r="E46" s="1">
        <f>'КБ+ софин. МБ'!D153</f>
        <v>14554.8</v>
      </c>
      <c r="F46" s="22">
        <f t="shared" ref="F46:F48" si="2">E46/D46*100</f>
        <v>84.595354892706851</v>
      </c>
    </row>
    <row r="47" spans="1:6" ht="17.25" customHeight="1">
      <c r="A47" s="133"/>
      <c r="B47" s="132"/>
      <c r="C47" s="14" t="s">
        <v>19</v>
      </c>
      <c r="D47" s="1">
        <f>'КБ+ софин. МБ'!C154</f>
        <v>933.2</v>
      </c>
      <c r="E47" s="1">
        <f>'КБ+ софин. МБ'!D154</f>
        <v>822.7</v>
      </c>
      <c r="F47" s="22">
        <f t="shared" si="2"/>
        <v>88.159022717531073</v>
      </c>
    </row>
    <row r="48" spans="1:6" ht="33" customHeight="1">
      <c r="A48" s="133"/>
      <c r="B48" s="132"/>
      <c r="C48" s="47" t="s">
        <v>123</v>
      </c>
      <c r="D48" s="1">
        <f>'КБ+ софин. МБ'!C155</f>
        <v>2196</v>
      </c>
      <c r="E48" s="1">
        <f>'КБ+ софин. МБ'!D155</f>
        <v>1923</v>
      </c>
      <c r="F48" s="22">
        <f t="shared" si="2"/>
        <v>87.568306010928964</v>
      </c>
    </row>
    <row r="49" spans="1:6" ht="18.75" customHeight="1">
      <c r="A49" s="133"/>
      <c r="B49" s="132"/>
      <c r="C49" s="45" t="s">
        <v>22</v>
      </c>
      <c r="D49" s="16">
        <f>D47+D48+D46</f>
        <v>20334.400000000001</v>
      </c>
      <c r="E49" s="16">
        <f>E47+E48+E46</f>
        <v>17300.5</v>
      </c>
      <c r="F49" s="16">
        <f>E49/D49*100</f>
        <v>85.079963018333459</v>
      </c>
    </row>
    <row r="50" spans="1:6" ht="18" customHeight="1">
      <c r="A50" s="133" t="s">
        <v>600</v>
      </c>
      <c r="B50" s="132" t="s">
        <v>146</v>
      </c>
      <c r="C50" s="41" t="s">
        <v>192</v>
      </c>
      <c r="D50" s="40">
        <f>'КБ+ софин. МБ'!C149</f>
        <v>932.9</v>
      </c>
      <c r="E50" s="40">
        <f>'КБ+ софин. МБ'!D149</f>
        <v>932.9</v>
      </c>
      <c r="F50" s="22">
        <f t="shared" ref="F50:F52" si="3">E50/D50*100</f>
        <v>100</v>
      </c>
    </row>
    <row r="51" spans="1:6" ht="16.5" customHeight="1">
      <c r="A51" s="133"/>
      <c r="B51" s="132"/>
      <c r="C51" s="47" t="s">
        <v>19</v>
      </c>
      <c r="D51" s="22">
        <f>'КБ+ софин. МБ'!C150</f>
        <v>7290.9000000000005</v>
      </c>
      <c r="E51" s="22">
        <f>'КБ+ софин. МБ'!D150</f>
        <v>5044.4000000000005</v>
      </c>
      <c r="F51" s="22">
        <f t="shared" si="3"/>
        <v>69.187617440919496</v>
      </c>
    </row>
    <row r="52" spans="1:6" ht="35.25" customHeight="1">
      <c r="A52" s="133"/>
      <c r="B52" s="132"/>
      <c r="C52" s="47" t="s">
        <v>123</v>
      </c>
      <c r="D52" s="22">
        <f>'КБ+ софин. МБ'!C151</f>
        <v>743.1</v>
      </c>
      <c r="E52" s="22">
        <f>'КБ+ софин. МБ'!D151</f>
        <v>574.1</v>
      </c>
      <c r="F52" s="22">
        <f t="shared" si="3"/>
        <v>77.257435069304265</v>
      </c>
    </row>
    <row r="53" spans="1:6" s="26" customFormat="1" ht="17.25" customHeight="1">
      <c r="A53" s="133"/>
      <c r="B53" s="132"/>
      <c r="C53" s="45" t="s">
        <v>22</v>
      </c>
      <c r="D53" s="16">
        <f>D50+D51+D52</f>
        <v>8966.9000000000015</v>
      </c>
      <c r="E53" s="16">
        <f>E50+E51+E52</f>
        <v>6551.4000000000005</v>
      </c>
      <c r="F53" s="16">
        <f>E53/D53*100</f>
        <v>73.062039277788301</v>
      </c>
    </row>
    <row r="54" spans="1:6" s="26" customFormat="1" ht="15.75" customHeight="1">
      <c r="A54" s="143" t="s">
        <v>155</v>
      </c>
      <c r="B54" s="142">
        <v>8</v>
      </c>
      <c r="C54" s="48" t="s">
        <v>192</v>
      </c>
      <c r="D54" s="28">
        <f t="shared" ref="D54:E56" si="4">D6+D10+D14+D18+D22+D26+D30+D34+D38+D42+D46+D50</f>
        <v>92730.9</v>
      </c>
      <c r="E54" s="28">
        <f t="shared" si="4"/>
        <v>89463.3</v>
      </c>
      <c r="F54" s="28">
        <f>E54/D54*100</f>
        <v>96.476255487652992</v>
      </c>
    </row>
    <row r="55" spans="1:6" s="29" customFormat="1" ht="15.75" customHeight="1">
      <c r="A55" s="143"/>
      <c r="B55" s="142"/>
      <c r="C55" s="48" t="s">
        <v>19</v>
      </c>
      <c r="D55" s="28">
        <f t="shared" si="4"/>
        <v>77624.7</v>
      </c>
      <c r="E55" s="28">
        <f t="shared" si="4"/>
        <v>68431.399999999994</v>
      </c>
      <c r="F55" s="28">
        <f t="shared" ref="F55:F57" si="5">E55/D55*100</f>
        <v>88.156733617005926</v>
      </c>
    </row>
    <row r="56" spans="1:6" s="29" customFormat="1" ht="15.75" customHeight="1">
      <c r="A56" s="143"/>
      <c r="B56" s="142"/>
      <c r="C56" s="48" t="s">
        <v>20</v>
      </c>
      <c r="D56" s="28">
        <f t="shared" si="4"/>
        <v>17724.979999999996</v>
      </c>
      <c r="E56" s="28">
        <f t="shared" si="4"/>
        <v>16855.400000000001</v>
      </c>
      <c r="F56" s="28">
        <f t="shared" si="5"/>
        <v>95.094042419229837</v>
      </c>
    </row>
    <row r="57" spans="1:6" s="29" customFormat="1" ht="15.75" customHeight="1">
      <c r="A57" s="143"/>
      <c r="B57" s="142"/>
      <c r="C57" s="48" t="s">
        <v>22</v>
      </c>
      <c r="D57" s="28">
        <f>D9+D13+D17+D21+D25+D29+D33+D37+D41+D45+D49+D53</f>
        <v>188080.58</v>
      </c>
      <c r="E57" s="28">
        <f>E9+E13+E17+E21+E25+E29+E33+E37+E41+E45+E49+E53</f>
        <v>174750.1</v>
      </c>
      <c r="F57" s="28">
        <f t="shared" si="5"/>
        <v>92.912357033352407</v>
      </c>
    </row>
    <row r="58" spans="1:6" s="27" customFormat="1" ht="16.5" customHeight="1">
      <c r="A58" s="136" t="s">
        <v>122</v>
      </c>
      <c r="B58" s="136"/>
      <c r="C58" s="136"/>
      <c r="D58" s="136"/>
      <c r="E58" s="136"/>
      <c r="F58" s="136"/>
    </row>
    <row r="59" spans="1:6" s="27" customFormat="1" ht="18" customHeight="1">
      <c r="A59" s="46" t="s">
        <v>2</v>
      </c>
      <c r="B59" s="47" t="s">
        <v>146</v>
      </c>
      <c r="C59" s="47" t="s">
        <v>19</v>
      </c>
      <c r="D59" s="22">
        <v>0</v>
      </c>
      <c r="E59" s="22">
        <v>0</v>
      </c>
      <c r="F59" s="22">
        <v>0</v>
      </c>
    </row>
    <row r="60" spans="1:6" s="27" customFormat="1" ht="18" customHeight="1">
      <c r="A60" s="46" t="s">
        <v>1</v>
      </c>
      <c r="B60" s="47" t="s">
        <v>146</v>
      </c>
      <c r="C60" s="47" t="s">
        <v>19</v>
      </c>
      <c r="D60" s="22">
        <f>общие!D333</f>
        <v>600</v>
      </c>
      <c r="E60" s="22">
        <f>общие!E333</f>
        <v>600</v>
      </c>
      <c r="F60" s="22">
        <f>E60/D60*100</f>
        <v>100</v>
      </c>
    </row>
    <row r="61" spans="1:6" s="27" customFormat="1" ht="18" customHeight="1">
      <c r="A61" s="46" t="s">
        <v>3</v>
      </c>
      <c r="B61" s="47" t="s">
        <v>146</v>
      </c>
      <c r="C61" s="47" t="s">
        <v>19</v>
      </c>
      <c r="D61" s="22">
        <f>общие!D339</f>
        <v>50</v>
      </c>
      <c r="E61" s="22">
        <f>общие!E339</f>
        <v>50</v>
      </c>
      <c r="F61" s="22">
        <f t="shared" ref="F61:F70" si="6">E61/D61*100</f>
        <v>100</v>
      </c>
    </row>
    <row r="62" spans="1:6" s="27" customFormat="1" ht="18" customHeight="1">
      <c r="A62" s="94" t="s">
        <v>4</v>
      </c>
      <c r="B62" s="47" t="s">
        <v>146</v>
      </c>
      <c r="C62" s="47" t="s">
        <v>19</v>
      </c>
      <c r="D62" s="1">
        <f>общие!D197</f>
        <v>300</v>
      </c>
      <c r="E62" s="1">
        <f>общие!E197</f>
        <v>300</v>
      </c>
      <c r="F62" s="22">
        <f t="shared" si="6"/>
        <v>100</v>
      </c>
    </row>
    <row r="63" spans="1:6" s="27" customFormat="1" ht="18" customHeight="1">
      <c r="A63" s="46" t="s">
        <v>10</v>
      </c>
      <c r="B63" s="47" t="s">
        <v>146</v>
      </c>
      <c r="C63" s="47" t="s">
        <v>19</v>
      </c>
      <c r="D63" s="22">
        <f>общие!D202</f>
        <v>550</v>
      </c>
      <c r="E63" s="22">
        <f>общие!E202</f>
        <v>550</v>
      </c>
      <c r="F63" s="22">
        <f t="shared" si="6"/>
        <v>100</v>
      </c>
    </row>
    <row r="64" spans="1:6" s="27" customFormat="1" ht="18" customHeight="1">
      <c r="A64" s="46" t="s">
        <v>9</v>
      </c>
      <c r="B64" s="47" t="s">
        <v>146</v>
      </c>
      <c r="C64" s="47" t="s">
        <v>19</v>
      </c>
      <c r="D64" s="22">
        <f>общие!D231+общие!D348</f>
        <v>1000</v>
      </c>
      <c r="E64" s="22">
        <f>общие!E231+общие!E348</f>
        <v>1000</v>
      </c>
      <c r="F64" s="22">
        <f t="shared" si="6"/>
        <v>100</v>
      </c>
    </row>
    <row r="65" spans="1:8" s="27" customFormat="1" ht="18" customHeight="1">
      <c r="A65" s="46" t="s">
        <v>8</v>
      </c>
      <c r="B65" s="47" t="s">
        <v>146</v>
      </c>
      <c r="C65" s="47" t="s">
        <v>19</v>
      </c>
      <c r="D65" s="22">
        <v>0</v>
      </c>
      <c r="E65" s="22">
        <v>0</v>
      </c>
      <c r="F65" s="22">
        <v>0</v>
      </c>
    </row>
    <row r="66" spans="1:8" s="27" customFormat="1" ht="18" customHeight="1">
      <c r="A66" s="46" t="s">
        <v>5</v>
      </c>
      <c r="B66" s="47" t="s">
        <v>146</v>
      </c>
      <c r="C66" s="47" t="s">
        <v>19</v>
      </c>
      <c r="D66" s="22">
        <f>общие!D383</f>
        <v>700</v>
      </c>
      <c r="E66" s="22">
        <f>общие!E383</f>
        <v>700</v>
      </c>
      <c r="F66" s="22">
        <f t="shared" si="6"/>
        <v>100</v>
      </c>
    </row>
    <row r="67" spans="1:8" s="27" customFormat="1" ht="18" customHeight="1">
      <c r="A67" s="46" t="s">
        <v>6</v>
      </c>
      <c r="B67" s="47" t="s">
        <v>146</v>
      </c>
      <c r="C67" s="47" t="s">
        <v>19</v>
      </c>
      <c r="D67" s="22">
        <f>общие!D356</f>
        <v>300</v>
      </c>
      <c r="E67" s="22">
        <f>общие!E356</f>
        <v>300</v>
      </c>
      <c r="F67" s="22">
        <f t="shared" si="6"/>
        <v>100</v>
      </c>
    </row>
    <row r="68" spans="1:8" s="27" customFormat="1" ht="18" customHeight="1">
      <c r="A68" s="46" t="s">
        <v>7</v>
      </c>
      <c r="B68" s="47" t="s">
        <v>146</v>
      </c>
      <c r="C68" s="47" t="s">
        <v>19</v>
      </c>
      <c r="D68" s="22">
        <v>0</v>
      </c>
      <c r="E68" s="22">
        <v>0</v>
      </c>
      <c r="F68" s="22">
        <v>0</v>
      </c>
    </row>
    <row r="69" spans="1:8" s="27" customFormat="1" ht="18" customHeight="1">
      <c r="A69" s="46" t="s">
        <v>12</v>
      </c>
      <c r="B69" s="47" t="s">
        <v>146</v>
      </c>
      <c r="C69" s="47" t="s">
        <v>19</v>
      </c>
      <c r="D69" s="22">
        <f>общие!D221+общие!D361</f>
        <v>885.5</v>
      </c>
      <c r="E69" s="22">
        <f>общие!E221+общие!E361</f>
        <v>885.5</v>
      </c>
      <c r="F69" s="22">
        <f t="shared" si="6"/>
        <v>100</v>
      </c>
    </row>
    <row r="70" spans="1:8" s="27" customFormat="1" ht="18" customHeight="1">
      <c r="A70" s="46" t="s">
        <v>11</v>
      </c>
      <c r="B70" s="47" t="s">
        <v>146</v>
      </c>
      <c r="C70" s="47" t="s">
        <v>19</v>
      </c>
      <c r="D70" s="22">
        <f>общие!D224</f>
        <v>200</v>
      </c>
      <c r="E70" s="22">
        <f>общие!E224</f>
        <v>200</v>
      </c>
      <c r="F70" s="22">
        <f t="shared" si="6"/>
        <v>100</v>
      </c>
    </row>
    <row r="71" spans="1:8" s="27" customFormat="1" ht="15.75" customHeight="1">
      <c r="A71" s="30" t="s">
        <v>13</v>
      </c>
      <c r="B71" s="31" t="s">
        <v>146</v>
      </c>
      <c r="C71" s="31" t="s">
        <v>14</v>
      </c>
      <c r="D71" s="32">
        <f>D59+D60+D61+D62+D66+D67+D68+D65+D64+D63+D70+D69</f>
        <v>4585.5</v>
      </c>
      <c r="E71" s="32">
        <f>E59+E60+E61+E62+E66+E67+E68+E65+E64+E63+E70+E69</f>
        <v>4585.5</v>
      </c>
      <c r="F71" s="28">
        <f>E71/D71*100</f>
        <v>100</v>
      </c>
    </row>
    <row r="72" spans="1:8" ht="15.75" customHeight="1">
      <c r="A72" s="135" t="s">
        <v>23</v>
      </c>
      <c r="B72" s="135"/>
      <c r="C72" s="135"/>
      <c r="D72" s="135"/>
      <c r="E72" s="135"/>
      <c r="F72" s="135"/>
    </row>
    <row r="73" spans="1:8" ht="18" customHeight="1">
      <c r="A73" s="46" t="s">
        <v>2</v>
      </c>
      <c r="B73" s="47">
        <v>21</v>
      </c>
      <c r="C73" s="47" t="s">
        <v>20</v>
      </c>
      <c r="D73" s="22">
        <f>D89-D8</f>
        <v>28292.299999999996</v>
      </c>
      <c r="E73" s="22">
        <f>E89-E8</f>
        <v>27182.299999999996</v>
      </c>
      <c r="F73" s="22">
        <f t="shared" ref="F73:F84" si="7">E73/D73*100</f>
        <v>96.076671037702837</v>
      </c>
      <c r="G73" s="33"/>
      <c r="H73" s="33"/>
    </row>
    <row r="74" spans="1:8" ht="18" customHeight="1">
      <c r="A74" s="46" t="s">
        <v>1</v>
      </c>
      <c r="B74" s="47">
        <v>12</v>
      </c>
      <c r="C74" s="47" t="s">
        <v>20</v>
      </c>
      <c r="D74" s="22">
        <f>D93-D12</f>
        <v>42051.6</v>
      </c>
      <c r="E74" s="22">
        <f>E93-E12</f>
        <v>41478.299999999996</v>
      </c>
      <c r="F74" s="22">
        <f t="shared" si="7"/>
        <v>98.636674942213844</v>
      </c>
    </row>
    <row r="75" spans="1:8" ht="18" customHeight="1">
      <c r="A75" s="46" t="s">
        <v>3</v>
      </c>
      <c r="B75" s="47">
        <v>13</v>
      </c>
      <c r="C75" s="47" t="s">
        <v>20</v>
      </c>
      <c r="D75" s="22">
        <f>D97-D16</f>
        <v>45754.400000000001</v>
      </c>
      <c r="E75" s="22">
        <f>E97-E16</f>
        <v>45608.700000000004</v>
      </c>
      <c r="F75" s="22">
        <f t="shared" si="7"/>
        <v>99.681560680502869</v>
      </c>
    </row>
    <row r="76" spans="1:8" ht="18" customHeight="1">
      <c r="A76" s="94" t="s">
        <v>4</v>
      </c>
      <c r="B76" s="14">
        <v>25</v>
      </c>
      <c r="C76" s="47" t="s">
        <v>20</v>
      </c>
      <c r="D76" s="1">
        <f>D101-D20</f>
        <v>51692.300000000017</v>
      </c>
      <c r="E76" s="1">
        <f>E101-E20</f>
        <v>49447.3</v>
      </c>
      <c r="F76" s="22">
        <f t="shared" si="7"/>
        <v>95.656993401338269</v>
      </c>
    </row>
    <row r="77" spans="1:8" ht="18" customHeight="1">
      <c r="A77" s="46" t="s">
        <v>10</v>
      </c>
      <c r="B77" s="47">
        <v>24</v>
      </c>
      <c r="C77" s="47" t="s">
        <v>20</v>
      </c>
      <c r="D77" s="22">
        <f>D105-D24</f>
        <v>39143.9</v>
      </c>
      <c r="E77" s="22">
        <f>E105-E24</f>
        <v>38074.5</v>
      </c>
      <c r="F77" s="22">
        <f t="shared" si="7"/>
        <v>97.268028990468508</v>
      </c>
    </row>
    <row r="78" spans="1:8" ht="18" customHeight="1">
      <c r="A78" s="46" t="s">
        <v>9</v>
      </c>
      <c r="B78" s="47">
        <v>26</v>
      </c>
      <c r="C78" s="47" t="s">
        <v>20</v>
      </c>
      <c r="D78" s="22">
        <f>D109-D28</f>
        <v>29991.300000000003</v>
      </c>
      <c r="E78" s="22">
        <f>E109-E28</f>
        <v>29708.800000000007</v>
      </c>
      <c r="F78" s="22">
        <f t="shared" si="7"/>
        <v>99.058060170782866</v>
      </c>
    </row>
    <row r="79" spans="1:8" ht="18" customHeight="1">
      <c r="A79" s="46" t="s">
        <v>8</v>
      </c>
      <c r="B79" s="47">
        <v>21</v>
      </c>
      <c r="C79" s="47" t="s">
        <v>20</v>
      </c>
      <c r="D79" s="22">
        <f>D113-D32</f>
        <v>44059.600000000006</v>
      </c>
      <c r="E79" s="22">
        <f>E113-E32</f>
        <v>40082.100000000006</v>
      </c>
      <c r="F79" s="22">
        <f t="shared" si="7"/>
        <v>90.97245549210615</v>
      </c>
    </row>
    <row r="80" spans="1:8" ht="18" customHeight="1">
      <c r="A80" s="46" t="s">
        <v>5</v>
      </c>
      <c r="B80" s="47">
        <v>19</v>
      </c>
      <c r="C80" s="47" t="s">
        <v>20</v>
      </c>
      <c r="D80" s="22">
        <f>D117-D36</f>
        <v>44261.000000000015</v>
      </c>
      <c r="E80" s="22">
        <f>E117-E36</f>
        <v>44261.000000000015</v>
      </c>
      <c r="F80" s="22">
        <f t="shared" si="7"/>
        <v>100</v>
      </c>
    </row>
    <row r="81" spans="1:8" ht="18" customHeight="1">
      <c r="A81" s="46" t="s">
        <v>6</v>
      </c>
      <c r="B81" s="47">
        <v>21</v>
      </c>
      <c r="C81" s="47" t="s">
        <v>20</v>
      </c>
      <c r="D81" s="22">
        <f>D121-D40</f>
        <v>49707.69999999999</v>
      </c>
      <c r="E81" s="22">
        <f>E121-E40</f>
        <v>46358.600000000006</v>
      </c>
      <c r="F81" s="22">
        <f t="shared" si="7"/>
        <v>93.26241206090809</v>
      </c>
      <c r="G81" s="33"/>
    </row>
    <row r="82" spans="1:8" ht="18" customHeight="1">
      <c r="A82" s="46" t="s">
        <v>7</v>
      </c>
      <c r="B82" s="47">
        <v>24</v>
      </c>
      <c r="C82" s="47" t="s">
        <v>20</v>
      </c>
      <c r="D82" s="22">
        <f>D125-D44</f>
        <v>290317.5</v>
      </c>
      <c r="E82" s="22">
        <f>E125-E44</f>
        <v>202471.8</v>
      </c>
      <c r="F82" s="22">
        <f t="shared" si="7"/>
        <v>69.741507143041673</v>
      </c>
    </row>
    <row r="83" spans="1:8" ht="18" customHeight="1">
      <c r="A83" s="46" t="s">
        <v>12</v>
      </c>
      <c r="B83" s="47">
        <v>33</v>
      </c>
      <c r="C83" s="47" t="s">
        <v>20</v>
      </c>
      <c r="D83" s="22">
        <f>D129-D48</f>
        <v>265399.59999999998</v>
      </c>
      <c r="E83" s="22">
        <f>E129-E48</f>
        <v>202627.3</v>
      </c>
      <c r="F83" s="22">
        <f t="shared" si="7"/>
        <v>76.348005045975952</v>
      </c>
    </row>
    <row r="84" spans="1:8" ht="18" customHeight="1">
      <c r="A84" s="46" t="s">
        <v>11</v>
      </c>
      <c r="B84" s="47">
        <v>29</v>
      </c>
      <c r="C84" s="47" t="s">
        <v>20</v>
      </c>
      <c r="D84" s="22">
        <f>D133-D52</f>
        <v>33213.4</v>
      </c>
      <c r="E84" s="22">
        <f>E133-E52</f>
        <v>30474.100000000002</v>
      </c>
      <c r="F84" s="22">
        <f t="shared" si="7"/>
        <v>91.752425225963023</v>
      </c>
    </row>
    <row r="85" spans="1:8" s="35" customFormat="1" ht="19.5" customHeight="1">
      <c r="A85" s="30" t="s">
        <v>13</v>
      </c>
      <c r="B85" s="31">
        <f>SUM(B73:B84)</f>
        <v>268</v>
      </c>
      <c r="C85" s="31" t="s">
        <v>14</v>
      </c>
      <c r="D85" s="32">
        <f>D73+D74+D75+D76+D80+D81+D82+D79+D78+D77+D84+D83</f>
        <v>963884.60000000009</v>
      </c>
      <c r="E85" s="32">
        <f>E73+E74+E75+E76+E80+E81+E82+E79+E78+E77+E84+E83</f>
        <v>797774.8</v>
      </c>
      <c r="F85" s="28">
        <f>E85/D85*100</f>
        <v>82.766629947194929</v>
      </c>
      <c r="G85" s="34"/>
      <c r="H85" s="34"/>
    </row>
    <row r="86" spans="1:8" ht="16.5" customHeight="1">
      <c r="A86" s="135" t="s">
        <v>0</v>
      </c>
      <c r="B86" s="135"/>
      <c r="C86" s="135"/>
      <c r="D86" s="135"/>
      <c r="E86" s="135"/>
      <c r="F86" s="135"/>
    </row>
    <row r="87" spans="1:8" ht="16.5" customHeight="1">
      <c r="A87" s="126" t="s">
        <v>2</v>
      </c>
      <c r="B87" s="129" t="s">
        <v>146</v>
      </c>
      <c r="C87" s="41" t="s">
        <v>192</v>
      </c>
      <c r="D87" s="22">
        <f>общие!D422</f>
        <v>0</v>
      </c>
      <c r="E87" s="22">
        <f>общие!E422</f>
        <v>0</v>
      </c>
      <c r="F87" s="22">
        <v>0</v>
      </c>
    </row>
    <row r="88" spans="1:8" ht="18" customHeight="1">
      <c r="A88" s="127"/>
      <c r="B88" s="130"/>
      <c r="C88" s="47" t="s">
        <v>19</v>
      </c>
      <c r="D88" s="44">
        <f>общие!D423</f>
        <v>4505.1000000000004</v>
      </c>
      <c r="E88" s="44">
        <f>общие!E423</f>
        <v>4457.1000000000004</v>
      </c>
      <c r="F88" s="22">
        <f>E88/D88*100</f>
        <v>98.934540853699133</v>
      </c>
    </row>
    <row r="89" spans="1:8" ht="18" customHeight="1">
      <c r="A89" s="127"/>
      <c r="B89" s="130"/>
      <c r="C89" s="47" t="s">
        <v>20</v>
      </c>
      <c r="D89" s="22">
        <f>общие!D424</f>
        <v>28431.699999999997</v>
      </c>
      <c r="E89" s="22">
        <f>общие!E424</f>
        <v>27320.199999999997</v>
      </c>
      <c r="F89" s="22">
        <f>E89/D89*100</f>
        <v>96.090631232040295</v>
      </c>
    </row>
    <row r="90" spans="1:8" s="36" customFormat="1" ht="18" customHeight="1">
      <c r="A90" s="128"/>
      <c r="B90" s="131"/>
      <c r="C90" s="42" t="s">
        <v>22</v>
      </c>
      <c r="D90" s="43">
        <f>D88+D89+D87</f>
        <v>32936.799999999996</v>
      </c>
      <c r="E90" s="43">
        <f>E88+E89</f>
        <v>31777.299999999996</v>
      </c>
      <c r="F90" s="43">
        <f>E90/D90*100</f>
        <v>96.479621578295408</v>
      </c>
    </row>
    <row r="91" spans="1:8" s="91" customFormat="1" ht="18" customHeight="1">
      <c r="A91" s="126" t="s">
        <v>1</v>
      </c>
      <c r="B91" s="129" t="s">
        <v>146</v>
      </c>
      <c r="C91" s="41" t="s">
        <v>192</v>
      </c>
      <c r="D91" s="40">
        <f>общие!D426</f>
        <v>0</v>
      </c>
      <c r="E91" s="40">
        <f>общие!E426</f>
        <v>0</v>
      </c>
      <c r="F91" s="22">
        <v>0</v>
      </c>
    </row>
    <row r="92" spans="1:8" ht="18" customHeight="1">
      <c r="A92" s="127"/>
      <c r="B92" s="130"/>
      <c r="C92" s="47" t="s">
        <v>19</v>
      </c>
      <c r="D92" s="44">
        <f>общие!D427</f>
        <v>1075.5</v>
      </c>
      <c r="E92" s="44">
        <f>общие!E427</f>
        <v>1075.5</v>
      </c>
      <c r="F92" s="22">
        <f t="shared" ref="F92:F93" si="8">E92/D92*100</f>
        <v>100</v>
      </c>
    </row>
    <row r="93" spans="1:8" ht="18" customHeight="1">
      <c r="A93" s="127"/>
      <c r="B93" s="130"/>
      <c r="C93" s="47" t="s">
        <v>20</v>
      </c>
      <c r="D93" s="22">
        <f>общие!D428</f>
        <v>42068.4</v>
      </c>
      <c r="E93" s="22">
        <f>общие!E428</f>
        <v>41495.1</v>
      </c>
      <c r="F93" s="22">
        <f t="shared" si="8"/>
        <v>98.637219385572067</v>
      </c>
    </row>
    <row r="94" spans="1:8" s="97" customFormat="1" ht="18" customHeight="1">
      <c r="A94" s="128"/>
      <c r="B94" s="131"/>
      <c r="C94" s="95" t="s">
        <v>22</v>
      </c>
      <c r="D94" s="96">
        <f>D92+D93+D91</f>
        <v>43143.9</v>
      </c>
      <c r="E94" s="96">
        <f>E92+E93+E91</f>
        <v>42570.6</v>
      </c>
      <c r="F94" s="43">
        <f>E94/D94*100</f>
        <v>98.671191060613424</v>
      </c>
    </row>
    <row r="95" spans="1:8" s="92" customFormat="1" ht="18" customHeight="1">
      <c r="A95" s="126" t="s">
        <v>3</v>
      </c>
      <c r="B95" s="129" t="s">
        <v>146</v>
      </c>
      <c r="C95" s="41" t="s">
        <v>192</v>
      </c>
      <c r="D95" s="40">
        <f>общие!D430</f>
        <v>1641.6</v>
      </c>
      <c r="E95" s="40">
        <f>общие!E430</f>
        <v>1641.6</v>
      </c>
      <c r="F95" s="22">
        <f t="shared" ref="F95:F129" si="9">E95/D95*100</f>
        <v>100</v>
      </c>
    </row>
    <row r="96" spans="1:8" ht="18" customHeight="1">
      <c r="A96" s="127"/>
      <c r="B96" s="130"/>
      <c r="C96" s="47" t="s">
        <v>19</v>
      </c>
      <c r="D96" s="40">
        <f>общие!D431</f>
        <v>11428.199999999999</v>
      </c>
      <c r="E96" s="40">
        <f>общие!E431</f>
        <v>10758.4</v>
      </c>
      <c r="F96" s="22">
        <f t="shared" si="9"/>
        <v>94.139059519434383</v>
      </c>
    </row>
    <row r="97" spans="1:6" ht="18" customHeight="1">
      <c r="A97" s="127"/>
      <c r="B97" s="130"/>
      <c r="C97" s="47" t="s">
        <v>20</v>
      </c>
      <c r="D97" s="40">
        <f>общие!D432</f>
        <v>46369.5</v>
      </c>
      <c r="E97" s="40">
        <f>общие!E432</f>
        <v>46195.9</v>
      </c>
      <c r="F97" s="22">
        <f t="shared" si="9"/>
        <v>99.625615976018722</v>
      </c>
    </row>
    <row r="98" spans="1:6" s="36" customFormat="1" ht="18.75" customHeight="1">
      <c r="A98" s="128"/>
      <c r="B98" s="131"/>
      <c r="C98" s="42" t="s">
        <v>22</v>
      </c>
      <c r="D98" s="43">
        <f>D96+D97+D95</f>
        <v>59439.299999999996</v>
      </c>
      <c r="E98" s="43">
        <f>E96+E97+E95</f>
        <v>58595.9</v>
      </c>
      <c r="F98" s="43">
        <f>E98/D98*100</f>
        <v>98.581073464862484</v>
      </c>
    </row>
    <row r="99" spans="1:6" s="91" customFormat="1" ht="18" customHeight="1">
      <c r="A99" s="137" t="s">
        <v>4</v>
      </c>
      <c r="B99" s="129" t="s">
        <v>146</v>
      </c>
      <c r="C99" s="41" t="s">
        <v>192</v>
      </c>
      <c r="D99" s="40">
        <f>общие!D434</f>
        <v>16549.300000000003</v>
      </c>
      <c r="E99" s="40">
        <f>общие!E434</f>
        <v>16549.2</v>
      </c>
      <c r="F99" s="22">
        <f t="shared" si="9"/>
        <v>99.999395744835113</v>
      </c>
    </row>
    <row r="100" spans="1:6" ht="18" customHeight="1">
      <c r="A100" s="138"/>
      <c r="B100" s="130"/>
      <c r="C100" s="47" t="s">
        <v>19</v>
      </c>
      <c r="D100" s="40">
        <f>общие!D435</f>
        <v>8976.6999999999989</v>
      </c>
      <c r="E100" s="40">
        <f>общие!E435</f>
        <v>8908.5</v>
      </c>
      <c r="F100" s="22">
        <f t="shared" si="9"/>
        <v>99.24025532768168</v>
      </c>
    </row>
    <row r="101" spans="1:6" ht="18" customHeight="1">
      <c r="A101" s="138"/>
      <c r="B101" s="130"/>
      <c r="C101" s="47" t="s">
        <v>20</v>
      </c>
      <c r="D101" s="40">
        <f>общие!D436</f>
        <v>54028.180000000015</v>
      </c>
      <c r="E101" s="40">
        <f>общие!E436</f>
        <v>51779.700000000004</v>
      </c>
      <c r="F101" s="22">
        <f t="shared" si="9"/>
        <v>95.8383199286002</v>
      </c>
    </row>
    <row r="102" spans="1:6" s="36" customFormat="1" ht="18" customHeight="1">
      <c r="A102" s="139"/>
      <c r="B102" s="131"/>
      <c r="C102" s="42" t="s">
        <v>22</v>
      </c>
      <c r="D102" s="43">
        <f>D100+D101+D99</f>
        <v>79554.180000000022</v>
      </c>
      <c r="E102" s="43">
        <f>E100+E101+E99</f>
        <v>77237.400000000009</v>
      </c>
      <c r="F102" s="43">
        <f>E102/D102*100</f>
        <v>97.087796015243939</v>
      </c>
    </row>
    <row r="103" spans="1:6" s="91" customFormat="1" ht="18" customHeight="1">
      <c r="A103" s="126" t="s">
        <v>10</v>
      </c>
      <c r="B103" s="129" t="s">
        <v>146</v>
      </c>
      <c r="C103" s="41" t="s">
        <v>192</v>
      </c>
      <c r="D103" s="40">
        <f>общие!D442</f>
        <v>16447.3</v>
      </c>
      <c r="E103" s="40">
        <f>общие!E442</f>
        <v>16300.1</v>
      </c>
      <c r="F103" s="22">
        <f t="shared" si="9"/>
        <v>99.10502027688436</v>
      </c>
    </row>
    <row r="104" spans="1:6" s="27" customFormat="1" ht="18" customHeight="1">
      <c r="A104" s="127"/>
      <c r="B104" s="130"/>
      <c r="C104" s="47" t="s">
        <v>19</v>
      </c>
      <c r="D104" s="40">
        <f>общие!D443</f>
        <v>4805.3999999999996</v>
      </c>
      <c r="E104" s="40">
        <f>общие!E443</f>
        <v>4799.3</v>
      </c>
      <c r="F104" s="22">
        <f t="shared" si="9"/>
        <v>99.873059474757582</v>
      </c>
    </row>
    <row r="105" spans="1:6" s="27" customFormat="1" ht="18" customHeight="1">
      <c r="A105" s="127"/>
      <c r="B105" s="130"/>
      <c r="C105" s="47" t="s">
        <v>20</v>
      </c>
      <c r="D105" s="40">
        <f>общие!D444</f>
        <v>41449.300000000003</v>
      </c>
      <c r="E105" s="40">
        <f>общие!E444</f>
        <v>40361</v>
      </c>
      <c r="F105" s="22">
        <f t="shared" si="9"/>
        <v>97.374382679562729</v>
      </c>
    </row>
    <row r="106" spans="1:6" s="27" customFormat="1" ht="18" customHeight="1">
      <c r="A106" s="128"/>
      <c r="B106" s="131"/>
      <c r="C106" s="42" t="s">
        <v>22</v>
      </c>
      <c r="D106" s="43">
        <f>D104+D105+D103</f>
        <v>62702</v>
      </c>
      <c r="E106" s="43">
        <f>E104+E105+E103</f>
        <v>61460.4</v>
      </c>
      <c r="F106" s="43">
        <f>E106/D106*100</f>
        <v>98.019839877515864</v>
      </c>
    </row>
    <row r="107" spans="1:6" s="91" customFormat="1" ht="18" customHeight="1">
      <c r="A107" s="126" t="s">
        <v>9</v>
      </c>
      <c r="B107" s="129" t="s">
        <v>146</v>
      </c>
      <c r="C107" s="41" t="s">
        <v>192</v>
      </c>
      <c r="D107" s="40">
        <f>общие!D438</f>
        <v>0</v>
      </c>
      <c r="E107" s="40">
        <f>общие!E438</f>
        <v>0</v>
      </c>
      <c r="F107" s="22">
        <v>0</v>
      </c>
    </row>
    <row r="108" spans="1:6" s="27" customFormat="1" ht="18" customHeight="1">
      <c r="A108" s="127"/>
      <c r="B108" s="130"/>
      <c r="C108" s="47" t="s">
        <v>19</v>
      </c>
      <c r="D108" s="40">
        <f>общие!D439</f>
        <v>10012.299999999999</v>
      </c>
      <c r="E108" s="40">
        <f>общие!E439</f>
        <v>9619.2000000000007</v>
      </c>
      <c r="F108" s="22">
        <f t="shared" ref="F108:F109" si="10">E108/D108*100</f>
        <v>96.073829190096191</v>
      </c>
    </row>
    <row r="109" spans="1:6" s="27" customFormat="1" ht="18" customHeight="1">
      <c r="A109" s="127"/>
      <c r="B109" s="130"/>
      <c r="C109" s="47" t="s">
        <v>20</v>
      </c>
      <c r="D109" s="40">
        <f>общие!D440</f>
        <v>30784.200000000004</v>
      </c>
      <c r="E109" s="40">
        <f>общие!E440</f>
        <v>30501.700000000008</v>
      </c>
      <c r="F109" s="22">
        <f t="shared" si="10"/>
        <v>99.082321450614288</v>
      </c>
    </row>
    <row r="110" spans="1:6" s="27" customFormat="1" ht="18" customHeight="1">
      <c r="A110" s="128"/>
      <c r="B110" s="131"/>
      <c r="C110" s="42" t="s">
        <v>22</v>
      </c>
      <c r="D110" s="43">
        <f>D108+D109+D107</f>
        <v>40796.5</v>
      </c>
      <c r="E110" s="43">
        <f>E108+E109+E107</f>
        <v>40120.900000000009</v>
      </c>
      <c r="F110" s="43">
        <f>E110/D110*100</f>
        <v>98.343975586140985</v>
      </c>
    </row>
    <row r="111" spans="1:6" s="91" customFormat="1" ht="18" customHeight="1">
      <c r="A111" s="126" t="s">
        <v>8</v>
      </c>
      <c r="B111" s="129" t="s">
        <v>146</v>
      </c>
      <c r="C111" s="41" t="s">
        <v>192</v>
      </c>
      <c r="D111" s="40">
        <f>общие!D446</f>
        <v>0</v>
      </c>
      <c r="E111" s="40">
        <f>общие!E446</f>
        <v>0</v>
      </c>
      <c r="F111" s="22">
        <v>0</v>
      </c>
    </row>
    <row r="112" spans="1:6" s="27" customFormat="1" ht="18" customHeight="1">
      <c r="A112" s="127"/>
      <c r="B112" s="130"/>
      <c r="C112" s="47" t="s">
        <v>19</v>
      </c>
      <c r="D112" s="40">
        <f>общие!D447</f>
        <v>6658</v>
      </c>
      <c r="E112" s="40">
        <f>общие!E447</f>
        <v>4605.7</v>
      </c>
      <c r="F112" s="22">
        <f t="shared" ref="F112:F113" si="11">E112/D112*100</f>
        <v>69.175428056473407</v>
      </c>
    </row>
    <row r="113" spans="1:6" s="27" customFormat="1" ht="18" customHeight="1">
      <c r="A113" s="127"/>
      <c r="B113" s="130"/>
      <c r="C113" s="47" t="s">
        <v>20</v>
      </c>
      <c r="D113" s="40">
        <f>общие!D448</f>
        <v>44484.600000000006</v>
      </c>
      <c r="E113" s="40">
        <f>общие!E448</f>
        <v>40376.000000000007</v>
      </c>
      <c r="F113" s="22">
        <f t="shared" si="11"/>
        <v>90.763994730760771</v>
      </c>
    </row>
    <row r="114" spans="1:6" s="27" customFormat="1" ht="18" customHeight="1">
      <c r="A114" s="128"/>
      <c r="B114" s="131"/>
      <c r="C114" s="42" t="s">
        <v>22</v>
      </c>
      <c r="D114" s="43">
        <f>D112+D113+D111</f>
        <v>51142.600000000006</v>
      </c>
      <c r="E114" s="43">
        <f>E112+E113+E111</f>
        <v>44981.700000000004</v>
      </c>
      <c r="F114" s="43">
        <f>E114/D114*100</f>
        <v>87.953486916973318</v>
      </c>
    </row>
    <row r="115" spans="1:6" s="91" customFormat="1" ht="18" customHeight="1">
      <c r="A115" s="126" t="s">
        <v>5</v>
      </c>
      <c r="B115" s="129" t="s">
        <v>146</v>
      </c>
      <c r="C115" s="41" t="s">
        <v>192</v>
      </c>
      <c r="D115" s="40">
        <f>общие!D450</f>
        <v>6173.8</v>
      </c>
      <c r="E115" s="40">
        <f>общие!E450</f>
        <v>6173.8</v>
      </c>
      <c r="F115" s="22">
        <f t="shared" ref="F115:F117" si="12">E115/D115*100</f>
        <v>100</v>
      </c>
    </row>
    <row r="116" spans="1:6" ht="18" customHeight="1">
      <c r="A116" s="127"/>
      <c r="B116" s="130"/>
      <c r="C116" s="47" t="s">
        <v>19</v>
      </c>
      <c r="D116" s="40">
        <f>общие!D451</f>
        <v>7087.6</v>
      </c>
      <c r="E116" s="40">
        <f>общие!E451</f>
        <v>5682.2</v>
      </c>
      <c r="F116" s="22">
        <f t="shared" si="12"/>
        <v>80.171002878266265</v>
      </c>
    </row>
    <row r="117" spans="1:6" ht="18" customHeight="1">
      <c r="A117" s="127"/>
      <c r="B117" s="130"/>
      <c r="C117" s="47" t="s">
        <v>20</v>
      </c>
      <c r="D117" s="40">
        <f>общие!D452</f>
        <v>45623.500000000015</v>
      </c>
      <c r="E117" s="40">
        <f>общие!E452</f>
        <v>45623.500000000015</v>
      </c>
      <c r="F117" s="22">
        <f t="shared" si="12"/>
        <v>100</v>
      </c>
    </row>
    <row r="118" spans="1:6" s="36" customFormat="1" ht="18" customHeight="1">
      <c r="A118" s="128"/>
      <c r="B118" s="131"/>
      <c r="C118" s="42" t="s">
        <v>22</v>
      </c>
      <c r="D118" s="43">
        <f>D116+D117+D115</f>
        <v>58884.900000000016</v>
      </c>
      <c r="E118" s="43">
        <f>E116+E117+E115</f>
        <v>57479.500000000015</v>
      </c>
      <c r="F118" s="43">
        <f>E118/D118*100</f>
        <v>97.613310033641895</v>
      </c>
    </row>
    <row r="119" spans="1:6" s="92" customFormat="1" ht="18" customHeight="1">
      <c r="A119" s="133" t="s">
        <v>6</v>
      </c>
      <c r="B119" s="132" t="s">
        <v>146</v>
      </c>
      <c r="C119" s="41" t="s">
        <v>192</v>
      </c>
      <c r="D119" s="40">
        <f>общие!D454</f>
        <v>33780.800000000003</v>
      </c>
      <c r="E119" s="40">
        <f>общие!E454</f>
        <v>33310.9</v>
      </c>
      <c r="F119" s="22">
        <f t="shared" si="9"/>
        <v>98.608973144508113</v>
      </c>
    </row>
    <row r="120" spans="1:6" ht="18" customHeight="1">
      <c r="A120" s="133"/>
      <c r="B120" s="132"/>
      <c r="C120" s="14" t="s">
        <v>19</v>
      </c>
      <c r="D120" s="98">
        <f>общие!D455</f>
        <v>18351.800000000003</v>
      </c>
      <c r="E120" s="98">
        <f>общие!E455</f>
        <v>16158.4</v>
      </c>
      <c r="F120" s="22">
        <f t="shared" si="9"/>
        <v>88.048038884469079</v>
      </c>
    </row>
    <row r="121" spans="1:6" ht="18" customHeight="1">
      <c r="A121" s="133"/>
      <c r="B121" s="132"/>
      <c r="C121" s="47" t="s">
        <v>20</v>
      </c>
      <c r="D121" s="22">
        <f>общие!D456</f>
        <v>56500.599999999991</v>
      </c>
      <c r="E121" s="22">
        <f>общие!E456</f>
        <v>52906.8</v>
      </c>
      <c r="F121" s="22">
        <f t="shared" si="9"/>
        <v>93.639359582022152</v>
      </c>
    </row>
    <row r="122" spans="1:6" s="36" customFormat="1" ht="18" customHeight="1">
      <c r="A122" s="133"/>
      <c r="B122" s="132"/>
      <c r="C122" s="42" t="s">
        <v>22</v>
      </c>
      <c r="D122" s="43">
        <f>D120+D121+D119</f>
        <v>108633.2</v>
      </c>
      <c r="E122" s="43">
        <f>E120+E121+E119</f>
        <v>102376.1</v>
      </c>
      <c r="F122" s="43">
        <f>E122/D122*100</f>
        <v>94.240158625539891</v>
      </c>
    </row>
    <row r="123" spans="1:6" s="91" customFormat="1" ht="18" customHeight="1">
      <c r="A123" s="126" t="s">
        <v>7</v>
      </c>
      <c r="B123" s="129" t="s">
        <v>146</v>
      </c>
      <c r="C123" s="41" t="s">
        <v>192</v>
      </c>
      <c r="D123" s="40">
        <f>общие!D458</f>
        <v>0</v>
      </c>
      <c r="E123" s="40">
        <f>общие!E458</f>
        <v>0</v>
      </c>
      <c r="F123" s="22">
        <v>0</v>
      </c>
    </row>
    <row r="124" spans="1:6" ht="18" customHeight="1">
      <c r="A124" s="127"/>
      <c r="B124" s="130"/>
      <c r="C124" s="47" t="s">
        <v>19</v>
      </c>
      <c r="D124" s="40">
        <f>общие!D459</f>
        <v>0</v>
      </c>
      <c r="E124" s="40">
        <f>общие!E459</f>
        <v>0</v>
      </c>
      <c r="F124" s="22">
        <v>0</v>
      </c>
    </row>
    <row r="125" spans="1:6" ht="18" customHeight="1">
      <c r="A125" s="127"/>
      <c r="B125" s="130"/>
      <c r="C125" s="47" t="s">
        <v>20</v>
      </c>
      <c r="D125" s="40">
        <f>общие!D460</f>
        <v>290317.5</v>
      </c>
      <c r="E125" s="40">
        <f>общие!E460</f>
        <v>202471.8</v>
      </c>
      <c r="F125" s="22">
        <f t="shared" si="9"/>
        <v>69.741507143041673</v>
      </c>
    </row>
    <row r="126" spans="1:6" s="36" customFormat="1" ht="18" customHeight="1">
      <c r="A126" s="128"/>
      <c r="B126" s="131"/>
      <c r="C126" s="42" t="s">
        <v>22</v>
      </c>
      <c r="D126" s="43">
        <f>D124+D125+D123</f>
        <v>290317.5</v>
      </c>
      <c r="E126" s="43">
        <f>E124+E125+E123</f>
        <v>202471.8</v>
      </c>
      <c r="F126" s="43">
        <f>E126/D126*100</f>
        <v>69.741507143041673</v>
      </c>
    </row>
    <row r="127" spans="1:6" s="36" customFormat="1" ht="18" customHeight="1">
      <c r="A127" s="133" t="s">
        <v>12</v>
      </c>
      <c r="B127" s="132" t="s">
        <v>146</v>
      </c>
      <c r="C127" s="41" t="s">
        <v>192</v>
      </c>
      <c r="D127" s="44">
        <f>общие!D466</f>
        <v>17205.2</v>
      </c>
      <c r="E127" s="44">
        <f>общие!E466</f>
        <v>14554.8</v>
      </c>
      <c r="F127" s="22">
        <f t="shared" si="9"/>
        <v>84.595354892706851</v>
      </c>
    </row>
    <row r="128" spans="1:6" ht="18" customHeight="1">
      <c r="A128" s="133"/>
      <c r="B128" s="132"/>
      <c r="C128" s="47" t="s">
        <v>19</v>
      </c>
      <c r="D128" s="44">
        <f>общие!D467</f>
        <v>1818.7</v>
      </c>
      <c r="E128" s="44">
        <f>общие!E467</f>
        <v>1708.2</v>
      </c>
      <c r="F128" s="22">
        <f t="shared" si="9"/>
        <v>93.924231593995714</v>
      </c>
    </row>
    <row r="129" spans="1:7" ht="18" customHeight="1">
      <c r="A129" s="133"/>
      <c r="B129" s="132"/>
      <c r="C129" s="47" t="s">
        <v>20</v>
      </c>
      <c r="D129" s="22">
        <f>общие!D468</f>
        <v>267595.59999999998</v>
      </c>
      <c r="E129" s="22">
        <f>общие!E468</f>
        <v>204550.3</v>
      </c>
      <c r="F129" s="22">
        <f t="shared" si="9"/>
        <v>76.440083469234921</v>
      </c>
    </row>
    <row r="130" spans="1:7" s="36" customFormat="1" ht="18" customHeight="1">
      <c r="A130" s="133"/>
      <c r="B130" s="132"/>
      <c r="C130" s="42" t="s">
        <v>22</v>
      </c>
      <c r="D130" s="43">
        <f>D128+D129+D127</f>
        <v>286619.5</v>
      </c>
      <c r="E130" s="43">
        <f>E128+E129+E127</f>
        <v>220813.3</v>
      </c>
      <c r="F130" s="43">
        <f>E130/D130*100</f>
        <v>77.040571210263082</v>
      </c>
    </row>
    <row r="131" spans="1:7" s="92" customFormat="1" ht="18" customHeight="1">
      <c r="A131" s="133" t="s">
        <v>11</v>
      </c>
      <c r="B131" s="132" t="s">
        <v>146</v>
      </c>
      <c r="C131" s="41" t="s">
        <v>192</v>
      </c>
      <c r="D131" s="40">
        <f>общие!D462</f>
        <v>932.9</v>
      </c>
      <c r="E131" s="40">
        <f>общие!E462</f>
        <v>932.9</v>
      </c>
      <c r="F131" s="22">
        <f t="shared" ref="F131:F133" si="13">E131/D131*100</f>
        <v>100</v>
      </c>
    </row>
    <row r="132" spans="1:7" ht="18" customHeight="1">
      <c r="A132" s="133"/>
      <c r="B132" s="132"/>
      <c r="C132" s="47" t="s">
        <v>19</v>
      </c>
      <c r="D132" s="44">
        <f>общие!D463</f>
        <v>7490.9000000000005</v>
      </c>
      <c r="E132" s="44">
        <f>общие!E463</f>
        <v>5244.4000000000005</v>
      </c>
      <c r="F132" s="22">
        <f t="shared" si="13"/>
        <v>70.010279138688276</v>
      </c>
    </row>
    <row r="133" spans="1:7" ht="18" customHeight="1">
      <c r="A133" s="133"/>
      <c r="B133" s="132"/>
      <c r="C133" s="47" t="s">
        <v>20</v>
      </c>
      <c r="D133" s="22">
        <f>общие!D464</f>
        <v>33956.5</v>
      </c>
      <c r="E133" s="22">
        <f>общие!E464</f>
        <v>31048.2</v>
      </c>
      <c r="F133" s="22">
        <f t="shared" si="13"/>
        <v>91.435218588488212</v>
      </c>
    </row>
    <row r="134" spans="1:7" s="36" customFormat="1" ht="18" customHeight="1">
      <c r="A134" s="133"/>
      <c r="B134" s="132"/>
      <c r="C134" s="42" t="s">
        <v>22</v>
      </c>
      <c r="D134" s="43">
        <f>D131+D132+D133</f>
        <v>42380.3</v>
      </c>
      <c r="E134" s="43">
        <f>E131+E132+E133</f>
        <v>37225.5</v>
      </c>
      <c r="F134" s="43">
        <f>E134/D134*100</f>
        <v>87.836801532787632</v>
      </c>
    </row>
    <row r="135" spans="1:7" s="36" customFormat="1" ht="16.5" customHeight="1">
      <c r="A135" s="140" t="s">
        <v>154</v>
      </c>
      <c r="B135" s="141">
        <f>B85+B54</f>
        <v>276</v>
      </c>
      <c r="C135" s="45" t="s">
        <v>192</v>
      </c>
      <c r="D135" s="16">
        <f>D87+D91+D95+D99+D103+D107+D111+D115+D119+D123+D127+D131</f>
        <v>92730.9</v>
      </c>
      <c r="E135" s="16">
        <f>E87+E91+E95+E99+E103+E107+E111+E115+E119+E123+E127+E131</f>
        <v>89463.3</v>
      </c>
      <c r="F135" s="16">
        <f>E135/D135*100</f>
        <v>96.476255487652992</v>
      </c>
    </row>
    <row r="136" spans="1:7" s="26" customFormat="1" ht="16.5" customHeight="1">
      <c r="A136" s="140"/>
      <c r="B136" s="141"/>
      <c r="C136" s="45" t="s">
        <v>19</v>
      </c>
      <c r="D136" s="16">
        <f>D88+D92+D96+D100+D104+D108+D112+D116+D120+D124+D128+D132</f>
        <v>82210.2</v>
      </c>
      <c r="E136" s="16">
        <f>E88+E92+E96+E100+E116+E120+E124+E112+E108+E104+E132+E128</f>
        <v>73016.899999999994</v>
      </c>
      <c r="F136" s="16">
        <f t="shared" ref="F136:F138" si="14">E136/D136*100</f>
        <v>88.81732437094179</v>
      </c>
      <c r="G136" s="37"/>
    </row>
    <row r="137" spans="1:7" s="26" customFormat="1" ht="18" customHeight="1">
      <c r="A137" s="140"/>
      <c r="B137" s="141"/>
      <c r="C137" s="45" t="s">
        <v>20</v>
      </c>
      <c r="D137" s="16">
        <f>D89+D93+D97+D101+D105+D109+D113+D117+D121+D125+D129+D133</f>
        <v>981609.58</v>
      </c>
      <c r="E137" s="16">
        <f>E89+E93+E97+E101+E117+E121+E125+E113+E109+E105+E133+E129</f>
        <v>814630.2</v>
      </c>
      <c r="F137" s="16">
        <f t="shared" si="14"/>
        <v>82.989226735134352</v>
      </c>
      <c r="G137" s="37"/>
    </row>
    <row r="138" spans="1:7" s="26" customFormat="1" ht="17.25" customHeight="1">
      <c r="A138" s="140"/>
      <c r="B138" s="141"/>
      <c r="C138" s="45" t="s">
        <v>22</v>
      </c>
      <c r="D138" s="16">
        <f>D136+D137+D135</f>
        <v>1156550.68</v>
      </c>
      <c r="E138" s="16">
        <f>E136+E137+E135</f>
        <v>977110.4</v>
      </c>
      <c r="F138" s="16">
        <f t="shared" si="14"/>
        <v>84.484875319082434</v>
      </c>
      <c r="G138" s="37"/>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7" max="5" man="1"/>
    <brk id="78" max="5" man="1"/>
    <brk id="138" max="5" man="1"/>
  </rowBreaks>
</worksheet>
</file>

<file path=xl/worksheets/sheet2.xml><?xml version="1.0" encoding="utf-8"?>
<worksheet xmlns="http://schemas.openxmlformats.org/spreadsheetml/2006/main" xmlns:r="http://schemas.openxmlformats.org/officeDocument/2006/relationships">
  <dimension ref="A1:G474"/>
  <sheetViews>
    <sheetView view="pageBreakPreview" zoomScale="45" zoomScaleNormal="100" zoomScaleSheetLayoutView="45" workbookViewId="0">
      <selection activeCell="G487" sqref="G487"/>
    </sheetView>
  </sheetViews>
  <sheetFormatPr defaultColWidth="15.5703125" defaultRowHeight="26.25"/>
  <cols>
    <col min="1" max="1" width="33" style="78" customWidth="1"/>
    <col min="2" max="2" width="116.5703125" style="78" customWidth="1"/>
    <col min="3" max="3" width="28.85546875" style="53" customWidth="1"/>
    <col min="4" max="4" width="22.85546875" style="76" customWidth="1"/>
    <col min="5" max="5" width="23.140625" style="76" customWidth="1"/>
    <col min="6" max="6" width="28.5703125" style="76" customWidth="1"/>
    <col min="7" max="7" width="117.5703125" style="56" customWidth="1"/>
    <col min="8" max="16384" width="15.5703125" style="53"/>
  </cols>
  <sheetData>
    <row r="1" spans="1:7" s="119" customFormat="1" ht="90.75" customHeight="1">
      <c r="A1" s="166" t="s">
        <v>353</v>
      </c>
      <c r="B1" s="166"/>
      <c r="C1" s="166"/>
      <c r="D1" s="166"/>
      <c r="E1" s="166"/>
      <c r="F1" s="166"/>
      <c r="G1" s="166"/>
    </row>
    <row r="2" spans="1:7" ht="48" customHeight="1">
      <c r="A2" s="54"/>
      <c r="B2" s="54"/>
      <c r="C2" s="80"/>
      <c r="D2" s="55"/>
      <c r="E2" s="55"/>
      <c r="F2" s="55"/>
    </row>
    <row r="3" spans="1:7" ht="135.75" customHeight="1">
      <c r="A3" s="82" t="s">
        <v>16</v>
      </c>
      <c r="B3" s="82" t="s">
        <v>499</v>
      </c>
      <c r="C3" s="82" t="s">
        <v>17</v>
      </c>
      <c r="D3" s="84" t="s">
        <v>120</v>
      </c>
      <c r="E3" s="84" t="s">
        <v>545</v>
      </c>
      <c r="F3" s="84" t="s">
        <v>21</v>
      </c>
      <c r="G3" s="82" t="s">
        <v>121</v>
      </c>
    </row>
    <row r="4" spans="1:7" ht="33.75" customHeight="1">
      <c r="A4" s="82">
        <v>1</v>
      </c>
      <c r="B4" s="82">
        <v>2</v>
      </c>
      <c r="C4" s="82">
        <v>3</v>
      </c>
      <c r="D4" s="57">
        <v>4</v>
      </c>
      <c r="E4" s="57">
        <v>5</v>
      </c>
      <c r="F4" s="57">
        <v>6</v>
      </c>
      <c r="G4" s="82">
        <v>7</v>
      </c>
    </row>
    <row r="5" spans="1:7" s="58" customFormat="1" ht="33" customHeight="1">
      <c r="A5" s="155" t="s">
        <v>348</v>
      </c>
      <c r="B5" s="155"/>
      <c r="C5" s="155"/>
      <c r="D5" s="155"/>
      <c r="E5" s="155"/>
      <c r="F5" s="155"/>
      <c r="G5" s="155"/>
    </row>
    <row r="6" spans="1:7" ht="84" customHeight="1">
      <c r="A6" s="149" t="s">
        <v>25</v>
      </c>
      <c r="B6" s="79" t="s">
        <v>38</v>
      </c>
      <c r="C6" s="82" t="s">
        <v>20</v>
      </c>
      <c r="D6" s="84">
        <v>6313.5</v>
      </c>
      <c r="E6" s="84">
        <v>6313.5</v>
      </c>
      <c r="F6" s="84">
        <f t="shared" ref="F6:F12" si="0">E6/D6*100</f>
        <v>100</v>
      </c>
      <c r="G6" s="82" t="s">
        <v>368</v>
      </c>
    </row>
    <row r="7" spans="1:7" ht="81.75" customHeight="1">
      <c r="A7" s="149"/>
      <c r="B7" s="79" t="s">
        <v>39</v>
      </c>
      <c r="C7" s="82" t="s">
        <v>20</v>
      </c>
      <c r="D7" s="84">
        <v>126.1</v>
      </c>
      <c r="E7" s="84">
        <v>114.7</v>
      </c>
      <c r="F7" s="84">
        <f t="shared" si="0"/>
        <v>90.95955590800952</v>
      </c>
      <c r="G7" s="82" t="s">
        <v>590</v>
      </c>
    </row>
    <row r="8" spans="1:7" ht="84" customHeight="1">
      <c r="A8" s="149"/>
      <c r="B8" s="79" t="s">
        <v>40</v>
      </c>
      <c r="C8" s="82" t="s">
        <v>20</v>
      </c>
      <c r="D8" s="84">
        <v>276.89999999999998</v>
      </c>
      <c r="E8" s="84">
        <v>276.89999999999998</v>
      </c>
      <c r="F8" s="84">
        <f t="shared" si="0"/>
        <v>100</v>
      </c>
      <c r="G8" s="82" t="s">
        <v>369</v>
      </c>
    </row>
    <row r="9" spans="1:7" ht="86.25" customHeight="1">
      <c r="A9" s="149"/>
      <c r="B9" s="79" t="s">
        <v>42</v>
      </c>
      <c r="C9" s="82" t="s">
        <v>20</v>
      </c>
      <c r="D9" s="84">
        <v>186.6</v>
      </c>
      <c r="E9" s="84">
        <v>186.6</v>
      </c>
      <c r="F9" s="84">
        <f t="shared" si="0"/>
        <v>100</v>
      </c>
      <c r="G9" s="82" t="s">
        <v>372</v>
      </c>
    </row>
    <row r="10" spans="1:7" ht="323.25" customHeight="1">
      <c r="A10" s="149"/>
      <c r="B10" s="79" t="s">
        <v>196</v>
      </c>
      <c r="C10" s="82" t="s">
        <v>20</v>
      </c>
      <c r="D10" s="84">
        <v>1504.1</v>
      </c>
      <c r="E10" s="84">
        <v>1443.2</v>
      </c>
      <c r="F10" s="84">
        <f t="shared" si="0"/>
        <v>95.951067083305645</v>
      </c>
      <c r="G10" s="82" t="s">
        <v>377</v>
      </c>
    </row>
    <row r="11" spans="1:7" ht="55.5" customHeight="1">
      <c r="A11" s="149"/>
      <c r="B11" s="79" t="s">
        <v>50</v>
      </c>
      <c r="C11" s="82" t="s">
        <v>20</v>
      </c>
      <c r="D11" s="84">
        <v>26.5</v>
      </c>
      <c r="E11" s="84">
        <v>26.5</v>
      </c>
      <c r="F11" s="84">
        <f t="shared" si="0"/>
        <v>100</v>
      </c>
      <c r="G11" s="82" t="s">
        <v>378</v>
      </c>
    </row>
    <row r="12" spans="1:7" ht="114.75" customHeight="1">
      <c r="A12" s="149"/>
      <c r="B12" s="79" t="s">
        <v>53</v>
      </c>
      <c r="C12" s="82" t="s">
        <v>20</v>
      </c>
      <c r="D12" s="84">
        <v>211.8</v>
      </c>
      <c r="E12" s="84">
        <v>211.8</v>
      </c>
      <c r="F12" s="84">
        <f t="shared" si="0"/>
        <v>100</v>
      </c>
      <c r="G12" s="113" t="s">
        <v>468</v>
      </c>
    </row>
    <row r="13" spans="1:7" ht="327" customHeight="1">
      <c r="A13" s="149" t="s">
        <v>26</v>
      </c>
      <c r="B13" s="79" t="s">
        <v>358</v>
      </c>
      <c r="C13" s="82" t="s">
        <v>20</v>
      </c>
      <c r="D13" s="84">
        <v>12144.6</v>
      </c>
      <c r="E13" s="84">
        <v>11927.4</v>
      </c>
      <c r="F13" s="84">
        <f t="shared" ref="F13:F244" si="1">E13/D13*100</f>
        <v>98.211550812706875</v>
      </c>
      <c r="G13" s="113" t="s">
        <v>605</v>
      </c>
    </row>
    <row r="14" spans="1:7" ht="83.25" customHeight="1">
      <c r="A14" s="149"/>
      <c r="B14" s="79" t="s">
        <v>363</v>
      </c>
      <c r="C14" s="82" t="s">
        <v>20</v>
      </c>
      <c r="D14" s="84">
        <v>158.30000000000001</v>
      </c>
      <c r="E14" s="84">
        <v>158.30000000000001</v>
      </c>
      <c r="F14" s="84">
        <f t="shared" si="1"/>
        <v>100</v>
      </c>
      <c r="G14" s="82" t="s">
        <v>397</v>
      </c>
    </row>
    <row r="15" spans="1:7" ht="87" customHeight="1">
      <c r="A15" s="149"/>
      <c r="B15" s="79" t="s">
        <v>144</v>
      </c>
      <c r="C15" s="82" t="s">
        <v>20</v>
      </c>
      <c r="D15" s="84">
        <v>519</v>
      </c>
      <c r="E15" s="84">
        <v>518.9</v>
      </c>
      <c r="F15" s="84">
        <f t="shared" si="1"/>
        <v>99.98073217726396</v>
      </c>
      <c r="G15" s="82" t="s">
        <v>398</v>
      </c>
    </row>
    <row r="16" spans="1:7" ht="112.5" customHeight="1">
      <c r="A16" s="149" t="s">
        <v>27</v>
      </c>
      <c r="B16" s="79" t="s">
        <v>66</v>
      </c>
      <c r="C16" s="82" t="s">
        <v>20</v>
      </c>
      <c r="D16" s="84">
        <v>721</v>
      </c>
      <c r="E16" s="84">
        <v>704</v>
      </c>
      <c r="F16" s="84">
        <f t="shared" si="1"/>
        <v>97.642163661581137</v>
      </c>
      <c r="G16" s="82" t="s">
        <v>386</v>
      </c>
    </row>
    <row r="17" spans="1:7" ht="113.25" customHeight="1">
      <c r="A17" s="149"/>
      <c r="B17" s="79" t="s">
        <v>69</v>
      </c>
      <c r="C17" s="82" t="s">
        <v>20</v>
      </c>
      <c r="D17" s="84">
        <v>419.9</v>
      </c>
      <c r="E17" s="84">
        <v>419.9</v>
      </c>
      <c r="F17" s="84">
        <f t="shared" si="1"/>
        <v>100</v>
      </c>
      <c r="G17" s="82" t="s">
        <v>389</v>
      </c>
    </row>
    <row r="18" spans="1:7" ht="117" customHeight="1">
      <c r="A18" s="149"/>
      <c r="B18" s="79" t="s">
        <v>70</v>
      </c>
      <c r="C18" s="82" t="s">
        <v>20</v>
      </c>
      <c r="D18" s="84">
        <v>9519.4</v>
      </c>
      <c r="E18" s="84">
        <v>9485.7999999999993</v>
      </c>
      <c r="F18" s="84">
        <f t="shared" si="1"/>
        <v>99.64703657793558</v>
      </c>
      <c r="G18" s="82" t="s">
        <v>390</v>
      </c>
    </row>
    <row r="19" spans="1:7" ht="82.5" customHeight="1">
      <c r="A19" s="149"/>
      <c r="B19" s="79" t="s">
        <v>305</v>
      </c>
      <c r="C19" s="82" t="s">
        <v>20</v>
      </c>
      <c r="D19" s="84">
        <v>21.1</v>
      </c>
      <c r="E19" s="84">
        <v>21.1</v>
      </c>
      <c r="F19" s="84">
        <f t="shared" si="1"/>
        <v>100</v>
      </c>
      <c r="G19" s="82" t="s">
        <v>391</v>
      </c>
    </row>
    <row r="20" spans="1:7" ht="168.75" customHeight="1">
      <c r="A20" s="149" t="s">
        <v>31</v>
      </c>
      <c r="B20" s="79" t="s">
        <v>239</v>
      </c>
      <c r="C20" s="82" t="s">
        <v>20</v>
      </c>
      <c r="D20" s="84">
        <v>11351.4</v>
      </c>
      <c r="E20" s="84">
        <v>11191.1</v>
      </c>
      <c r="F20" s="84">
        <f t="shared" si="1"/>
        <v>98.587839385450266</v>
      </c>
      <c r="G20" s="82" t="s">
        <v>429</v>
      </c>
    </row>
    <row r="21" spans="1:7" ht="90" customHeight="1">
      <c r="A21" s="149"/>
      <c r="B21" s="79" t="s">
        <v>241</v>
      </c>
      <c r="C21" s="82" t="s">
        <v>20</v>
      </c>
      <c r="D21" s="84">
        <v>546.1</v>
      </c>
      <c r="E21" s="84">
        <v>546.1</v>
      </c>
      <c r="F21" s="84">
        <f t="shared" si="1"/>
        <v>100</v>
      </c>
      <c r="G21" s="82" t="s">
        <v>431</v>
      </c>
    </row>
    <row r="22" spans="1:7" ht="84" customHeight="1">
      <c r="A22" s="149"/>
      <c r="B22" s="79" t="s">
        <v>242</v>
      </c>
      <c r="C22" s="82" t="s">
        <v>20</v>
      </c>
      <c r="D22" s="84">
        <v>74.2</v>
      </c>
      <c r="E22" s="84">
        <v>74.2</v>
      </c>
      <c r="F22" s="84">
        <f t="shared" si="1"/>
        <v>100</v>
      </c>
      <c r="G22" s="82" t="s">
        <v>441</v>
      </c>
    </row>
    <row r="23" spans="1:7" s="73" customFormat="1" ht="79.5" customHeight="1">
      <c r="A23" s="149"/>
      <c r="B23" s="83" t="s">
        <v>243</v>
      </c>
      <c r="C23" s="89" t="s">
        <v>20</v>
      </c>
      <c r="D23" s="72">
        <v>0</v>
      </c>
      <c r="E23" s="72">
        <v>0</v>
      </c>
      <c r="F23" s="72">
        <v>0</v>
      </c>
      <c r="G23" s="82" t="s">
        <v>381</v>
      </c>
    </row>
    <row r="24" spans="1:7" ht="89.25" customHeight="1">
      <c r="A24" s="149"/>
      <c r="B24" s="79" t="s">
        <v>255</v>
      </c>
      <c r="C24" s="82" t="s">
        <v>20</v>
      </c>
      <c r="D24" s="84">
        <v>537.4</v>
      </c>
      <c r="E24" s="84">
        <v>537.4</v>
      </c>
      <c r="F24" s="84">
        <f t="shared" si="1"/>
        <v>100</v>
      </c>
      <c r="G24" s="82" t="s">
        <v>437</v>
      </c>
    </row>
    <row r="25" spans="1:7" ht="115.5" customHeight="1">
      <c r="A25" s="149"/>
      <c r="B25" s="79" t="s">
        <v>251</v>
      </c>
      <c r="C25" s="82" t="s">
        <v>20</v>
      </c>
      <c r="D25" s="84">
        <v>108</v>
      </c>
      <c r="E25" s="84">
        <v>108</v>
      </c>
      <c r="F25" s="84">
        <f t="shared" si="1"/>
        <v>100</v>
      </c>
      <c r="G25" s="82" t="s">
        <v>438</v>
      </c>
    </row>
    <row r="26" spans="1:7" ht="248.25" customHeight="1">
      <c r="A26" s="149" t="s">
        <v>28</v>
      </c>
      <c r="B26" s="79" t="s">
        <v>480</v>
      </c>
      <c r="C26" s="82" t="s">
        <v>20</v>
      </c>
      <c r="D26" s="84">
        <v>5070</v>
      </c>
      <c r="E26" s="84">
        <v>5000.7</v>
      </c>
      <c r="F26" s="84">
        <f t="shared" si="1"/>
        <v>98.633136094674555</v>
      </c>
      <c r="G26" s="82" t="s">
        <v>481</v>
      </c>
    </row>
    <row r="27" spans="1:7" ht="191.25" customHeight="1">
      <c r="A27" s="149"/>
      <c r="B27" s="79" t="s">
        <v>482</v>
      </c>
      <c r="C27" s="82" t="s">
        <v>20</v>
      </c>
      <c r="D27" s="84">
        <v>5159.5</v>
      </c>
      <c r="E27" s="84">
        <v>5146.7</v>
      </c>
      <c r="F27" s="84">
        <f t="shared" si="1"/>
        <v>99.751913945149724</v>
      </c>
      <c r="G27" s="113" t="s">
        <v>606</v>
      </c>
    </row>
    <row r="28" spans="1:7" ht="193.5" customHeight="1">
      <c r="A28" s="149"/>
      <c r="B28" s="79" t="s">
        <v>220</v>
      </c>
      <c r="C28" s="82" t="s">
        <v>20</v>
      </c>
      <c r="D28" s="84">
        <v>678.3</v>
      </c>
      <c r="E28" s="84">
        <v>656.9</v>
      </c>
      <c r="F28" s="84">
        <f t="shared" si="1"/>
        <v>96.845053810998081</v>
      </c>
      <c r="G28" s="82" t="s">
        <v>483</v>
      </c>
    </row>
    <row r="29" spans="1:7" ht="90" customHeight="1">
      <c r="A29" s="149"/>
      <c r="B29" s="79" t="s">
        <v>221</v>
      </c>
      <c r="C29" s="82" t="s">
        <v>20</v>
      </c>
      <c r="D29" s="84">
        <v>167</v>
      </c>
      <c r="E29" s="84">
        <v>167</v>
      </c>
      <c r="F29" s="84">
        <f t="shared" si="1"/>
        <v>100</v>
      </c>
      <c r="G29" s="82" t="s">
        <v>566</v>
      </c>
    </row>
    <row r="30" spans="1:7" ht="137.25" customHeight="1">
      <c r="A30" s="149"/>
      <c r="B30" s="79" t="s">
        <v>222</v>
      </c>
      <c r="C30" s="82" t="s">
        <v>20</v>
      </c>
      <c r="D30" s="84">
        <v>1084</v>
      </c>
      <c r="E30" s="84">
        <v>1084</v>
      </c>
      <c r="F30" s="84">
        <f t="shared" si="1"/>
        <v>100</v>
      </c>
      <c r="G30" s="82" t="s">
        <v>485</v>
      </c>
    </row>
    <row r="31" spans="1:7" ht="116.25" customHeight="1">
      <c r="A31" s="149"/>
      <c r="B31" s="79" t="s">
        <v>233</v>
      </c>
      <c r="C31" s="82" t="s">
        <v>20</v>
      </c>
      <c r="D31" s="84">
        <v>155.5</v>
      </c>
      <c r="E31" s="84">
        <v>155.5</v>
      </c>
      <c r="F31" s="84">
        <f t="shared" si="1"/>
        <v>100</v>
      </c>
      <c r="G31" s="82" t="s">
        <v>546</v>
      </c>
    </row>
    <row r="32" spans="1:7" ht="78.75" customHeight="1">
      <c r="A32" s="149" t="s">
        <v>29</v>
      </c>
      <c r="B32" s="79" t="s">
        <v>199</v>
      </c>
      <c r="C32" s="82" t="s">
        <v>20</v>
      </c>
      <c r="D32" s="84">
        <v>132.19999999999999</v>
      </c>
      <c r="E32" s="84">
        <v>132.19999999999999</v>
      </c>
      <c r="F32" s="84">
        <f t="shared" si="1"/>
        <v>100</v>
      </c>
      <c r="G32" s="82" t="s">
        <v>504</v>
      </c>
    </row>
    <row r="33" spans="1:7" ht="230.25" customHeight="1">
      <c r="A33" s="149"/>
      <c r="B33" s="79" t="s">
        <v>198</v>
      </c>
      <c r="C33" s="82" t="s">
        <v>20</v>
      </c>
      <c r="D33" s="84">
        <v>6102.6</v>
      </c>
      <c r="E33" s="84">
        <v>6040.6</v>
      </c>
      <c r="F33" s="84">
        <f t="shared" si="1"/>
        <v>98.984039589683078</v>
      </c>
      <c r="G33" s="82" t="s">
        <v>503</v>
      </c>
    </row>
    <row r="34" spans="1:7" ht="172.5" customHeight="1">
      <c r="A34" s="149"/>
      <c r="B34" s="79" t="s">
        <v>200</v>
      </c>
      <c r="C34" s="82" t="s">
        <v>20</v>
      </c>
      <c r="D34" s="84">
        <v>171.5</v>
      </c>
      <c r="E34" s="84">
        <v>162.6</v>
      </c>
      <c r="F34" s="84">
        <f>E34/D34*100</f>
        <v>94.81049562682216</v>
      </c>
      <c r="G34" s="82" t="s">
        <v>505</v>
      </c>
    </row>
    <row r="35" spans="1:7" ht="110.25" customHeight="1">
      <c r="A35" s="149"/>
      <c r="B35" s="79" t="s">
        <v>204</v>
      </c>
      <c r="C35" s="82" t="s">
        <v>20</v>
      </c>
      <c r="D35" s="84">
        <v>219.2</v>
      </c>
      <c r="E35" s="84">
        <v>219.2</v>
      </c>
      <c r="F35" s="84">
        <f t="shared" si="1"/>
        <v>100</v>
      </c>
      <c r="G35" s="82" t="s">
        <v>509</v>
      </c>
    </row>
    <row r="36" spans="1:7" ht="83.25" customHeight="1">
      <c r="A36" s="149"/>
      <c r="B36" s="79" t="s">
        <v>205</v>
      </c>
      <c r="C36" s="82" t="s">
        <v>20</v>
      </c>
      <c r="D36" s="84">
        <v>177.1</v>
      </c>
      <c r="E36" s="84">
        <v>177.1</v>
      </c>
      <c r="F36" s="84">
        <f t="shared" si="1"/>
        <v>100</v>
      </c>
      <c r="G36" s="82" t="s">
        <v>510</v>
      </c>
    </row>
    <row r="37" spans="1:7" ht="111.75" customHeight="1">
      <c r="A37" s="149"/>
      <c r="B37" s="79" t="s">
        <v>217</v>
      </c>
      <c r="C37" s="82" t="s">
        <v>20</v>
      </c>
      <c r="D37" s="84">
        <v>60</v>
      </c>
      <c r="E37" s="84">
        <v>60</v>
      </c>
      <c r="F37" s="84">
        <f t="shared" si="1"/>
        <v>100</v>
      </c>
      <c r="G37" s="82" t="s">
        <v>511</v>
      </c>
    </row>
    <row r="38" spans="1:7" ht="271.5" customHeight="1">
      <c r="A38" s="149" t="s">
        <v>30</v>
      </c>
      <c r="B38" s="79" t="s">
        <v>126</v>
      </c>
      <c r="C38" s="82" t="s">
        <v>20</v>
      </c>
      <c r="D38" s="84">
        <v>13888.7</v>
      </c>
      <c r="E38" s="84">
        <v>13617.6</v>
      </c>
      <c r="F38" s="84">
        <f t="shared" si="1"/>
        <v>98.048053453526961</v>
      </c>
      <c r="G38" s="113" t="s">
        <v>607</v>
      </c>
    </row>
    <row r="39" spans="1:7" ht="168.75" customHeight="1">
      <c r="A39" s="149"/>
      <c r="B39" s="79" t="s">
        <v>128</v>
      </c>
      <c r="C39" s="82" t="s">
        <v>20</v>
      </c>
      <c r="D39" s="84">
        <v>1020.1</v>
      </c>
      <c r="E39" s="84">
        <v>1020.1</v>
      </c>
      <c r="F39" s="84">
        <f t="shared" si="1"/>
        <v>100</v>
      </c>
      <c r="G39" s="82" t="s">
        <v>417</v>
      </c>
    </row>
    <row r="40" spans="1:7" ht="120.75" customHeight="1">
      <c r="A40" s="149"/>
      <c r="B40" s="79" t="s">
        <v>129</v>
      </c>
      <c r="C40" s="82" t="s">
        <v>20</v>
      </c>
      <c r="D40" s="84">
        <v>200</v>
      </c>
      <c r="E40" s="84">
        <v>184.6</v>
      </c>
      <c r="F40" s="84">
        <f t="shared" si="1"/>
        <v>92.3</v>
      </c>
      <c r="G40" s="113" t="s">
        <v>608</v>
      </c>
    </row>
    <row r="41" spans="1:7" ht="113.25" customHeight="1">
      <c r="A41" s="149"/>
      <c r="B41" s="79" t="s">
        <v>138</v>
      </c>
      <c r="C41" s="82" t="s">
        <v>20</v>
      </c>
      <c r="D41" s="77">
        <v>60</v>
      </c>
      <c r="E41" s="77">
        <v>60</v>
      </c>
      <c r="F41" s="84">
        <f t="shared" si="1"/>
        <v>100</v>
      </c>
      <c r="G41" s="82" t="s">
        <v>422</v>
      </c>
    </row>
    <row r="42" spans="1:7" ht="150" customHeight="1">
      <c r="A42" s="149" t="s">
        <v>32</v>
      </c>
      <c r="B42" s="79" t="s">
        <v>71</v>
      </c>
      <c r="C42" s="82" t="s">
        <v>20</v>
      </c>
      <c r="D42" s="84">
        <v>10768.7</v>
      </c>
      <c r="E42" s="84">
        <v>10768.7</v>
      </c>
      <c r="F42" s="84">
        <f t="shared" si="1"/>
        <v>100</v>
      </c>
      <c r="G42" s="82" t="s">
        <v>399</v>
      </c>
    </row>
    <row r="43" spans="1:7" ht="66.75" customHeight="1">
      <c r="A43" s="149"/>
      <c r="B43" s="79" t="s">
        <v>72</v>
      </c>
      <c r="C43" s="82" t="s">
        <v>20</v>
      </c>
      <c r="D43" s="84">
        <v>121.7</v>
      </c>
      <c r="E43" s="84">
        <v>121.7</v>
      </c>
      <c r="F43" s="84">
        <f t="shared" si="1"/>
        <v>100</v>
      </c>
      <c r="G43" s="82" t="s">
        <v>423</v>
      </c>
    </row>
    <row r="44" spans="1:7" ht="90.75" customHeight="1">
      <c r="A44" s="149"/>
      <c r="B44" s="79" t="s">
        <v>73</v>
      </c>
      <c r="C44" s="82" t="s">
        <v>20</v>
      </c>
      <c r="D44" s="84">
        <v>176.1</v>
      </c>
      <c r="E44" s="84">
        <v>176.1</v>
      </c>
      <c r="F44" s="84">
        <f t="shared" si="1"/>
        <v>100</v>
      </c>
      <c r="G44" s="82" t="s">
        <v>400</v>
      </c>
    </row>
    <row r="45" spans="1:7" ht="84" customHeight="1">
      <c r="A45" s="149"/>
      <c r="B45" s="79" t="s">
        <v>74</v>
      </c>
      <c r="C45" s="82" t="s">
        <v>20</v>
      </c>
      <c r="D45" s="84">
        <v>554.6</v>
      </c>
      <c r="E45" s="84">
        <v>554.6</v>
      </c>
      <c r="F45" s="84">
        <f t="shared" si="1"/>
        <v>100</v>
      </c>
      <c r="G45" s="82" t="s">
        <v>401</v>
      </c>
    </row>
    <row r="46" spans="1:7" ht="63.75" customHeight="1">
      <c r="A46" s="149"/>
      <c r="B46" s="79" t="s">
        <v>78</v>
      </c>
      <c r="C46" s="82" t="s">
        <v>20</v>
      </c>
      <c r="D46" s="84">
        <v>400</v>
      </c>
      <c r="E46" s="84">
        <v>400</v>
      </c>
      <c r="F46" s="84">
        <f t="shared" si="1"/>
        <v>100</v>
      </c>
      <c r="G46" s="82" t="s">
        <v>410</v>
      </c>
    </row>
    <row r="47" spans="1:7" ht="117.75" customHeight="1">
      <c r="A47" s="149"/>
      <c r="B47" s="79" t="s">
        <v>80</v>
      </c>
      <c r="C47" s="82" t="s">
        <v>20</v>
      </c>
      <c r="D47" s="84">
        <v>108</v>
      </c>
      <c r="E47" s="84">
        <v>108</v>
      </c>
      <c r="F47" s="84">
        <f t="shared" si="1"/>
        <v>100</v>
      </c>
      <c r="G47" s="82" t="s">
        <v>411</v>
      </c>
    </row>
    <row r="48" spans="1:7" ht="87" customHeight="1">
      <c r="A48" s="149" t="s">
        <v>33</v>
      </c>
      <c r="B48" s="79" t="s">
        <v>280</v>
      </c>
      <c r="C48" s="82" t="s">
        <v>20</v>
      </c>
      <c r="D48" s="84">
        <v>6335.3</v>
      </c>
      <c r="E48" s="84">
        <v>6335.3</v>
      </c>
      <c r="F48" s="84">
        <f t="shared" si="1"/>
        <v>100</v>
      </c>
      <c r="G48" s="82" t="s">
        <v>465</v>
      </c>
    </row>
    <row r="49" spans="1:7" ht="165" customHeight="1">
      <c r="A49" s="149"/>
      <c r="B49" s="79" t="s">
        <v>281</v>
      </c>
      <c r="C49" s="82" t="s">
        <v>20</v>
      </c>
      <c r="D49" s="84">
        <v>10126.6</v>
      </c>
      <c r="E49" s="84">
        <v>10126.6</v>
      </c>
      <c r="F49" s="84">
        <f t="shared" si="1"/>
        <v>100</v>
      </c>
      <c r="G49" s="82" t="s">
        <v>469</v>
      </c>
    </row>
    <row r="50" spans="1:7" ht="115.5" customHeight="1">
      <c r="A50" s="149"/>
      <c r="B50" s="79" t="s">
        <v>282</v>
      </c>
      <c r="C50" s="82" t="s">
        <v>20</v>
      </c>
      <c r="D50" s="84">
        <v>1014.1</v>
      </c>
      <c r="E50" s="84">
        <v>1014.1</v>
      </c>
      <c r="F50" s="84">
        <f t="shared" si="1"/>
        <v>100</v>
      </c>
      <c r="G50" s="113" t="s">
        <v>609</v>
      </c>
    </row>
    <row r="51" spans="1:7" ht="306" customHeight="1">
      <c r="A51" s="149"/>
      <c r="B51" s="79" t="s">
        <v>283</v>
      </c>
      <c r="C51" s="82" t="s">
        <v>20</v>
      </c>
      <c r="D51" s="84">
        <v>1210.5</v>
      </c>
      <c r="E51" s="84">
        <v>1210.5</v>
      </c>
      <c r="F51" s="84">
        <f t="shared" si="1"/>
        <v>100</v>
      </c>
      <c r="G51" s="82" t="s">
        <v>466</v>
      </c>
    </row>
    <row r="52" spans="1:7" ht="85.5" customHeight="1">
      <c r="A52" s="149"/>
      <c r="B52" s="79" t="s">
        <v>284</v>
      </c>
      <c r="C52" s="82" t="s">
        <v>20</v>
      </c>
      <c r="D52" s="84">
        <v>59.9</v>
      </c>
      <c r="E52" s="84">
        <v>59.9</v>
      </c>
      <c r="F52" s="84">
        <f t="shared" si="1"/>
        <v>100</v>
      </c>
      <c r="G52" s="82" t="s">
        <v>467</v>
      </c>
    </row>
    <row r="53" spans="1:7" ht="120.75" customHeight="1">
      <c r="A53" s="149"/>
      <c r="B53" s="79" t="s">
        <v>296</v>
      </c>
      <c r="C53" s="82" t="s">
        <v>20</v>
      </c>
      <c r="D53" s="84">
        <v>284.8</v>
      </c>
      <c r="E53" s="84">
        <v>284.8</v>
      </c>
      <c r="F53" s="84">
        <f t="shared" si="1"/>
        <v>100</v>
      </c>
      <c r="G53" s="82" t="s">
        <v>468</v>
      </c>
    </row>
    <row r="54" spans="1:7" ht="165" customHeight="1">
      <c r="A54" s="149" t="s">
        <v>34</v>
      </c>
      <c r="B54" s="79" t="s">
        <v>263</v>
      </c>
      <c r="C54" s="82" t="s">
        <v>20</v>
      </c>
      <c r="D54" s="84">
        <v>26838.7</v>
      </c>
      <c r="E54" s="84">
        <v>25679.8</v>
      </c>
      <c r="F54" s="84">
        <f t="shared" si="1"/>
        <v>95.681981616099137</v>
      </c>
      <c r="G54" s="82" t="s">
        <v>524</v>
      </c>
    </row>
    <row r="55" spans="1:7" ht="270.75" customHeight="1">
      <c r="A55" s="149"/>
      <c r="B55" s="79" t="s">
        <v>266</v>
      </c>
      <c r="C55" s="82" t="s">
        <v>20</v>
      </c>
      <c r="D55" s="86">
        <v>378.5</v>
      </c>
      <c r="E55" s="84">
        <v>378.2</v>
      </c>
      <c r="F55" s="84">
        <f t="shared" si="1"/>
        <v>99.920739762219284</v>
      </c>
      <c r="G55" s="82" t="s">
        <v>526</v>
      </c>
    </row>
    <row r="56" spans="1:7" ht="65.25" customHeight="1">
      <c r="A56" s="149"/>
      <c r="B56" s="79" t="s">
        <v>267</v>
      </c>
      <c r="C56" s="82" t="s">
        <v>20</v>
      </c>
      <c r="D56" s="84">
        <v>65</v>
      </c>
      <c r="E56" s="84">
        <v>65</v>
      </c>
      <c r="F56" s="84">
        <f t="shared" si="1"/>
        <v>100</v>
      </c>
      <c r="G56" s="113" t="s">
        <v>610</v>
      </c>
    </row>
    <row r="57" spans="1:7" ht="91.5" customHeight="1">
      <c r="A57" s="149"/>
      <c r="B57" s="79" t="s">
        <v>264</v>
      </c>
      <c r="C57" s="82" t="s">
        <v>20</v>
      </c>
      <c r="D57" s="84">
        <v>833.8</v>
      </c>
      <c r="E57" s="84">
        <v>833.8</v>
      </c>
      <c r="F57" s="84">
        <f t="shared" si="1"/>
        <v>100</v>
      </c>
      <c r="G57" s="113" t="s">
        <v>611</v>
      </c>
    </row>
    <row r="58" spans="1:7" ht="66" customHeight="1">
      <c r="A58" s="149"/>
      <c r="B58" s="79" t="s">
        <v>166</v>
      </c>
      <c r="C58" s="82" t="s">
        <v>20</v>
      </c>
      <c r="D58" s="84">
        <v>12.7</v>
      </c>
      <c r="E58" s="84">
        <v>12.7</v>
      </c>
      <c r="F58" s="84">
        <f t="shared" si="1"/>
        <v>100</v>
      </c>
      <c r="G58" s="113" t="s">
        <v>612</v>
      </c>
    </row>
    <row r="59" spans="1:7" ht="115.5" customHeight="1">
      <c r="A59" s="149"/>
      <c r="B59" s="79" t="s">
        <v>300</v>
      </c>
      <c r="C59" s="82" t="s">
        <v>20</v>
      </c>
      <c r="D59" s="84">
        <v>205.4</v>
      </c>
      <c r="E59" s="84">
        <v>205.4</v>
      </c>
      <c r="F59" s="84">
        <f t="shared" si="1"/>
        <v>100</v>
      </c>
      <c r="G59" s="82" t="s">
        <v>468</v>
      </c>
    </row>
    <row r="60" spans="1:7" ht="273.75" customHeight="1">
      <c r="A60" s="149" t="s">
        <v>35</v>
      </c>
      <c r="B60" s="79" t="s">
        <v>85</v>
      </c>
      <c r="C60" s="82" t="s">
        <v>20</v>
      </c>
      <c r="D60" s="84">
        <v>1185.8</v>
      </c>
      <c r="E60" s="84">
        <v>1124.4000000000001</v>
      </c>
      <c r="F60" s="84">
        <f t="shared" si="1"/>
        <v>94.822061055827305</v>
      </c>
      <c r="G60" s="89" t="s">
        <v>549</v>
      </c>
    </row>
    <row r="61" spans="1:7" ht="182.25" customHeight="1">
      <c r="A61" s="149"/>
      <c r="B61" s="79" t="s">
        <v>86</v>
      </c>
      <c r="C61" s="82" t="s">
        <v>20</v>
      </c>
      <c r="D61" s="84">
        <v>96117.6</v>
      </c>
      <c r="E61" s="84">
        <v>92403.9</v>
      </c>
      <c r="F61" s="84">
        <f t="shared" si="1"/>
        <v>96.136295537965978</v>
      </c>
      <c r="G61" s="82" t="s">
        <v>550</v>
      </c>
    </row>
    <row r="62" spans="1:7" ht="131.25" customHeight="1">
      <c r="A62" s="149"/>
      <c r="B62" s="79" t="s">
        <v>87</v>
      </c>
      <c r="C62" s="82" t="s">
        <v>20</v>
      </c>
      <c r="D62" s="84">
        <v>1771.9</v>
      </c>
      <c r="E62" s="84">
        <v>1771.9</v>
      </c>
      <c r="F62" s="84">
        <f t="shared" si="1"/>
        <v>100</v>
      </c>
      <c r="G62" s="82" t="s">
        <v>539</v>
      </c>
    </row>
    <row r="63" spans="1:7" ht="326.25" customHeight="1">
      <c r="A63" s="149"/>
      <c r="B63" s="79" t="s">
        <v>88</v>
      </c>
      <c r="C63" s="82" t="s">
        <v>20</v>
      </c>
      <c r="D63" s="84">
        <v>1621.7</v>
      </c>
      <c r="E63" s="84">
        <v>1537.7</v>
      </c>
      <c r="F63" s="84">
        <f t="shared" si="1"/>
        <v>94.820250354566198</v>
      </c>
      <c r="G63" s="113" t="s">
        <v>613</v>
      </c>
    </row>
    <row r="64" spans="1:7" ht="162" customHeight="1">
      <c r="A64" s="149"/>
      <c r="B64" s="79" t="s">
        <v>89</v>
      </c>
      <c r="C64" s="82" t="s">
        <v>20</v>
      </c>
      <c r="D64" s="84">
        <v>1129.5999999999999</v>
      </c>
      <c r="E64" s="84">
        <v>790.7</v>
      </c>
      <c r="F64" s="84">
        <f t="shared" si="1"/>
        <v>69.998229461756381</v>
      </c>
      <c r="G64" s="82" t="s">
        <v>552</v>
      </c>
    </row>
    <row r="65" spans="1:7" ht="111" customHeight="1">
      <c r="A65" s="149"/>
      <c r="B65" s="79" t="s">
        <v>173</v>
      </c>
      <c r="C65" s="82" t="s">
        <v>20</v>
      </c>
      <c r="D65" s="84">
        <v>70.3</v>
      </c>
      <c r="E65" s="84">
        <v>61.5</v>
      </c>
      <c r="F65" s="84">
        <f t="shared" si="1"/>
        <v>87.482219061166433</v>
      </c>
      <c r="G65" s="82" t="s">
        <v>561</v>
      </c>
    </row>
    <row r="66" spans="1:7" ht="165" customHeight="1">
      <c r="A66" s="149"/>
      <c r="B66" s="79" t="s">
        <v>91</v>
      </c>
      <c r="C66" s="82" t="s">
        <v>20</v>
      </c>
      <c r="D66" s="84">
        <v>390.7</v>
      </c>
      <c r="E66" s="84">
        <v>232.6</v>
      </c>
      <c r="F66" s="84">
        <f t="shared" si="1"/>
        <v>59.534169439467618</v>
      </c>
      <c r="G66" s="113" t="s">
        <v>614</v>
      </c>
    </row>
    <row r="67" spans="1:7" ht="180" customHeight="1">
      <c r="A67" s="149" t="s">
        <v>36</v>
      </c>
      <c r="B67" s="79" t="s">
        <v>174</v>
      </c>
      <c r="C67" s="82" t="s">
        <v>20</v>
      </c>
      <c r="D67" s="84">
        <v>8176</v>
      </c>
      <c r="E67" s="84">
        <v>8051.8</v>
      </c>
      <c r="F67" s="84">
        <f t="shared" si="1"/>
        <v>98.480919765166348</v>
      </c>
      <c r="G67" s="82" t="s">
        <v>442</v>
      </c>
    </row>
    <row r="68" spans="1:7" ht="91.5" customHeight="1">
      <c r="A68" s="149"/>
      <c r="B68" s="79" t="s">
        <v>175</v>
      </c>
      <c r="C68" s="82" t="s">
        <v>20</v>
      </c>
      <c r="D68" s="84">
        <v>53.1</v>
      </c>
      <c r="E68" s="84">
        <v>53.1</v>
      </c>
      <c r="F68" s="84">
        <f t="shared" si="1"/>
        <v>100</v>
      </c>
      <c r="G68" s="82" t="s">
        <v>443</v>
      </c>
    </row>
    <row r="69" spans="1:7" ht="84.75" customHeight="1">
      <c r="A69" s="149"/>
      <c r="B69" s="79" t="s">
        <v>177</v>
      </c>
      <c r="C69" s="82" t="s">
        <v>20</v>
      </c>
      <c r="D69" s="84">
        <v>112.8</v>
      </c>
      <c r="E69" s="84">
        <v>112.8</v>
      </c>
      <c r="F69" s="84">
        <f t="shared" si="1"/>
        <v>100</v>
      </c>
      <c r="G69" s="82" t="s">
        <v>445</v>
      </c>
    </row>
    <row r="70" spans="1:7" ht="116.25" customHeight="1">
      <c r="A70" s="149"/>
      <c r="B70" s="79" t="s">
        <v>256</v>
      </c>
      <c r="C70" s="82" t="s">
        <v>20</v>
      </c>
      <c r="D70" s="84">
        <v>592.29999999999995</v>
      </c>
      <c r="E70" s="84">
        <v>592.29999999999995</v>
      </c>
      <c r="F70" s="84">
        <f t="shared" si="1"/>
        <v>100</v>
      </c>
      <c r="G70" s="82" t="s">
        <v>446</v>
      </c>
    </row>
    <row r="71" spans="1:7" ht="88.5" customHeight="1">
      <c r="A71" s="149"/>
      <c r="B71" s="79" t="s">
        <v>257</v>
      </c>
      <c r="C71" s="82" t="s">
        <v>20</v>
      </c>
      <c r="D71" s="84">
        <v>8.9</v>
      </c>
      <c r="E71" s="84">
        <v>8.9</v>
      </c>
      <c r="F71" s="84">
        <f t="shared" si="1"/>
        <v>100</v>
      </c>
      <c r="G71" s="82" t="s">
        <v>447</v>
      </c>
    </row>
    <row r="72" spans="1:7" ht="90.75" customHeight="1">
      <c r="A72" s="149"/>
      <c r="B72" s="79" t="s">
        <v>190</v>
      </c>
      <c r="C72" s="82" t="s">
        <v>20</v>
      </c>
      <c r="D72" s="84">
        <v>170.7</v>
      </c>
      <c r="E72" s="84">
        <v>170.7</v>
      </c>
      <c r="F72" s="84">
        <f t="shared" si="1"/>
        <v>100</v>
      </c>
      <c r="G72" s="82" t="s">
        <v>457</v>
      </c>
    </row>
    <row r="73" spans="1:7" ht="62.25" customHeight="1">
      <c r="A73" s="149"/>
      <c r="B73" s="79" t="s">
        <v>191</v>
      </c>
      <c r="C73" s="82" t="s">
        <v>20</v>
      </c>
      <c r="D73" s="84">
        <v>34.6</v>
      </c>
      <c r="E73" s="84">
        <v>34.6</v>
      </c>
      <c r="F73" s="84">
        <f t="shared" si="1"/>
        <v>100</v>
      </c>
      <c r="G73" s="82" t="s">
        <v>458</v>
      </c>
    </row>
    <row r="74" spans="1:7" ht="116.25" customHeight="1">
      <c r="A74" s="149"/>
      <c r="B74" s="79" t="s">
        <v>187</v>
      </c>
      <c r="C74" s="82" t="s">
        <v>20</v>
      </c>
      <c r="D74" s="84">
        <v>24</v>
      </c>
      <c r="E74" s="84">
        <v>24</v>
      </c>
      <c r="F74" s="84">
        <f t="shared" si="1"/>
        <v>100</v>
      </c>
      <c r="G74" s="82" t="s">
        <v>422</v>
      </c>
    </row>
    <row r="75" spans="1:7" s="60" customFormat="1" ht="54" customHeight="1">
      <c r="A75" s="148" t="s">
        <v>82</v>
      </c>
      <c r="B75" s="148"/>
      <c r="C75" s="81" t="s">
        <v>109</v>
      </c>
      <c r="D75" s="59">
        <f>SUM(D6:D74)</f>
        <v>250066</v>
      </c>
      <c r="E75" s="59">
        <f>SUM(E6:E74)</f>
        <v>243456.30000000002</v>
      </c>
      <c r="F75" s="59">
        <f>E75/D75*100</f>
        <v>97.356817800100785</v>
      </c>
      <c r="G75" s="157"/>
    </row>
    <row r="76" spans="1:7" s="60" customFormat="1" ht="57" customHeight="1">
      <c r="A76" s="148"/>
      <c r="B76" s="148"/>
      <c r="C76" s="81" t="s">
        <v>20</v>
      </c>
      <c r="D76" s="61">
        <f>D6+D7+D8+D9+D10+D11+D12+D13+D14+D15+D16+D17+D18+D19+D20+D21+D22+D23+D24+D25+D26+D27+D28+D29+D30+D31+D32+D33+D34+D35+D36+D37+D38+D39+D40+D41+D42+D43+D44+D45+D46+D47+D48+D49+D50+D51+D52+D53+D54+D55+D56+D57+D58+D59+D60+D61+D62+D63+D64+D65+D66+D67+D68+D69+D70+D71+D72+D74+D73</f>
        <v>250066</v>
      </c>
      <c r="E76" s="61">
        <f>E6+E7+E8+E9+E10+E11+E12+E13+E14+E15+E16+E17+E18+E19+E20+E21+E22+E23+E24+E25+E26+E27+E28+E29+E30+E31+E32+E33+E34+E35+E36+E37+E38+E39+E40+E41+E42+E43+E44+E45+E46+E47+E48+E49+E50+E51+E52+E53+E54+E55+E56+E57+E58+E59+E60+E61+E62+E63+E64+E65+E66+E67+E68+E69+E70+E71+E72+E74+E73</f>
        <v>243456.30000000002</v>
      </c>
      <c r="F76" s="59">
        <f>E76/D76*100</f>
        <v>97.356817800100785</v>
      </c>
      <c r="G76" s="157"/>
    </row>
    <row r="77" spans="1:7" s="60" customFormat="1" ht="42.75" customHeight="1">
      <c r="A77" s="155" t="s">
        <v>159</v>
      </c>
      <c r="B77" s="155"/>
      <c r="C77" s="155"/>
      <c r="D77" s="155"/>
      <c r="E77" s="155"/>
      <c r="F77" s="155"/>
      <c r="G77" s="155"/>
    </row>
    <row r="78" spans="1:7" ht="111" customHeight="1">
      <c r="A78" s="79" t="s">
        <v>25</v>
      </c>
      <c r="B78" s="79" t="s">
        <v>41</v>
      </c>
      <c r="C78" s="82" t="s">
        <v>20</v>
      </c>
      <c r="D78" s="84">
        <v>96</v>
      </c>
      <c r="E78" s="84">
        <v>96</v>
      </c>
      <c r="F78" s="84">
        <f t="shared" ref="F78:F85" si="2">E78/D78*100</f>
        <v>100</v>
      </c>
      <c r="G78" s="82" t="s">
        <v>370</v>
      </c>
    </row>
    <row r="79" spans="1:7" ht="107.25" customHeight="1">
      <c r="A79" s="79" t="s">
        <v>31</v>
      </c>
      <c r="B79" s="79" t="s">
        <v>240</v>
      </c>
      <c r="C79" s="82" t="s">
        <v>20</v>
      </c>
      <c r="D79" s="84">
        <v>344.4</v>
      </c>
      <c r="E79" s="84">
        <v>344.4</v>
      </c>
      <c r="F79" s="84">
        <f t="shared" si="2"/>
        <v>100</v>
      </c>
      <c r="G79" s="82" t="s">
        <v>430</v>
      </c>
    </row>
    <row r="80" spans="1:7" ht="84" customHeight="1">
      <c r="A80" s="79" t="s">
        <v>28</v>
      </c>
      <c r="B80" s="79" t="s">
        <v>223</v>
      </c>
      <c r="C80" s="82" t="s">
        <v>20</v>
      </c>
      <c r="D80" s="84">
        <v>124.2</v>
      </c>
      <c r="E80" s="84">
        <v>124.2</v>
      </c>
      <c r="F80" s="84">
        <f t="shared" si="2"/>
        <v>100</v>
      </c>
      <c r="G80" s="82" t="s">
        <v>484</v>
      </c>
    </row>
    <row r="81" spans="1:7" ht="111" customHeight="1">
      <c r="A81" s="79" t="s">
        <v>29</v>
      </c>
      <c r="B81" s="79" t="s">
        <v>201</v>
      </c>
      <c r="C81" s="82" t="s">
        <v>20</v>
      </c>
      <c r="D81" s="84">
        <v>295</v>
      </c>
      <c r="E81" s="84">
        <v>295</v>
      </c>
      <c r="F81" s="84">
        <f t="shared" si="2"/>
        <v>100</v>
      </c>
      <c r="G81" s="82" t="s">
        <v>506</v>
      </c>
    </row>
    <row r="82" spans="1:7" ht="111" customHeight="1">
      <c r="A82" s="79" t="s">
        <v>30</v>
      </c>
      <c r="B82" s="79" t="s">
        <v>127</v>
      </c>
      <c r="C82" s="82" t="s">
        <v>20</v>
      </c>
      <c r="D82" s="84">
        <v>180</v>
      </c>
      <c r="E82" s="84">
        <v>180</v>
      </c>
      <c r="F82" s="84">
        <f t="shared" si="2"/>
        <v>100</v>
      </c>
      <c r="G82" s="82" t="s">
        <v>416</v>
      </c>
    </row>
    <row r="83" spans="1:7" ht="117.75" customHeight="1">
      <c r="A83" s="79" t="s">
        <v>34</v>
      </c>
      <c r="B83" s="79" t="s">
        <v>265</v>
      </c>
      <c r="C83" s="82" t="s">
        <v>20</v>
      </c>
      <c r="D83" s="84">
        <v>1004</v>
      </c>
      <c r="E83" s="84">
        <v>1004</v>
      </c>
      <c r="F83" s="84">
        <f t="shared" si="2"/>
        <v>100</v>
      </c>
      <c r="G83" s="82" t="s">
        <v>525</v>
      </c>
    </row>
    <row r="84" spans="1:7" ht="260.25" customHeight="1">
      <c r="A84" s="79" t="s">
        <v>35</v>
      </c>
      <c r="B84" s="79" t="s">
        <v>170</v>
      </c>
      <c r="C84" s="82" t="s">
        <v>20</v>
      </c>
      <c r="D84" s="84">
        <v>936</v>
      </c>
      <c r="E84" s="84">
        <v>900</v>
      </c>
      <c r="F84" s="84">
        <f t="shared" si="2"/>
        <v>96.15384615384616</v>
      </c>
      <c r="G84" s="82" t="s">
        <v>551</v>
      </c>
    </row>
    <row r="85" spans="1:7" ht="111" customHeight="1">
      <c r="A85" s="79" t="s">
        <v>36</v>
      </c>
      <c r="B85" s="79" t="s">
        <v>176</v>
      </c>
      <c r="C85" s="82" t="s">
        <v>20</v>
      </c>
      <c r="D85" s="84">
        <v>240</v>
      </c>
      <c r="E85" s="84">
        <v>240</v>
      </c>
      <c r="F85" s="84">
        <f t="shared" si="2"/>
        <v>100</v>
      </c>
      <c r="G85" s="82" t="s">
        <v>444</v>
      </c>
    </row>
    <row r="86" spans="1:7" ht="61.5" customHeight="1">
      <c r="A86" s="148" t="s">
        <v>82</v>
      </c>
      <c r="B86" s="148"/>
      <c r="C86" s="81" t="s">
        <v>109</v>
      </c>
      <c r="D86" s="59">
        <f>SUM(D78:D85)</f>
        <v>3219.6</v>
      </c>
      <c r="E86" s="59">
        <f>SUM(E78:E85)</f>
        <v>3183.6</v>
      </c>
      <c r="F86" s="59">
        <f>E86/D86*100</f>
        <v>98.881848676854261</v>
      </c>
      <c r="G86" s="144"/>
    </row>
    <row r="87" spans="1:7" ht="53.25" customHeight="1">
      <c r="A87" s="148"/>
      <c r="B87" s="148"/>
      <c r="C87" s="81" t="s">
        <v>20</v>
      </c>
      <c r="D87" s="61">
        <f>D78+D79+D80+D81+D82+D83+D84+D85</f>
        <v>3219.6</v>
      </c>
      <c r="E87" s="61">
        <f>E78+E79+E80+E81+E82+E83+E84+E85</f>
        <v>3183.6</v>
      </c>
      <c r="F87" s="59">
        <f>E87/D87*100</f>
        <v>98.881848676854261</v>
      </c>
      <c r="G87" s="144"/>
    </row>
    <row r="88" spans="1:7" s="60" customFormat="1" ht="44.25" customHeight="1">
      <c r="A88" s="155" t="s">
        <v>112</v>
      </c>
      <c r="B88" s="155"/>
      <c r="C88" s="155"/>
      <c r="D88" s="155"/>
      <c r="E88" s="155"/>
      <c r="F88" s="155"/>
      <c r="G88" s="155"/>
    </row>
    <row r="89" spans="1:7" ht="81" customHeight="1">
      <c r="A89" s="79" t="s">
        <v>25</v>
      </c>
      <c r="B89" s="79" t="s">
        <v>351</v>
      </c>
      <c r="C89" s="82" t="s">
        <v>20</v>
      </c>
      <c r="D89" s="84">
        <v>67.5</v>
      </c>
      <c r="E89" s="84">
        <v>67.5</v>
      </c>
      <c r="F89" s="84">
        <f t="shared" si="1"/>
        <v>100</v>
      </c>
      <c r="G89" s="82" t="s">
        <v>371</v>
      </c>
    </row>
    <row r="90" spans="1:7" ht="115.5" customHeight="1">
      <c r="A90" s="79" t="s">
        <v>26</v>
      </c>
      <c r="B90" s="79" t="s">
        <v>161</v>
      </c>
      <c r="C90" s="82" t="s">
        <v>20</v>
      </c>
      <c r="D90" s="84">
        <v>44.5</v>
      </c>
      <c r="E90" s="84">
        <v>21.9</v>
      </c>
      <c r="F90" s="84">
        <f t="shared" si="1"/>
        <v>49.213483146067411</v>
      </c>
      <c r="G90" s="113" t="s">
        <v>615</v>
      </c>
    </row>
    <row r="91" spans="1:7" ht="57" customHeight="1">
      <c r="A91" s="79" t="s">
        <v>27</v>
      </c>
      <c r="B91" s="79" t="s">
        <v>63</v>
      </c>
      <c r="C91" s="82" t="s">
        <v>20</v>
      </c>
      <c r="D91" s="84">
        <v>30</v>
      </c>
      <c r="E91" s="84">
        <v>30</v>
      </c>
      <c r="F91" s="84">
        <f t="shared" si="1"/>
        <v>100</v>
      </c>
      <c r="G91" s="82" t="s">
        <v>382</v>
      </c>
    </row>
    <row r="92" spans="1:7" ht="60" customHeight="1">
      <c r="A92" s="79" t="s">
        <v>31</v>
      </c>
      <c r="B92" s="79" t="s">
        <v>244</v>
      </c>
      <c r="C92" s="82" t="s">
        <v>20</v>
      </c>
      <c r="D92" s="84">
        <v>153.5</v>
      </c>
      <c r="E92" s="72">
        <v>153.5</v>
      </c>
      <c r="F92" s="84">
        <f t="shared" si="1"/>
        <v>100</v>
      </c>
      <c r="G92" s="82" t="s">
        <v>432</v>
      </c>
    </row>
    <row r="93" spans="1:7" ht="90.75" customHeight="1">
      <c r="A93" s="149" t="s">
        <v>28</v>
      </c>
      <c r="B93" s="79" t="s">
        <v>487</v>
      </c>
      <c r="C93" s="82" t="s">
        <v>20</v>
      </c>
      <c r="D93" s="84">
        <v>23.7</v>
      </c>
      <c r="E93" s="84">
        <v>23.7</v>
      </c>
      <c r="F93" s="84">
        <f t="shared" si="1"/>
        <v>100</v>
      </c>
      <c r="G93" s="82" t="s">
        <v>486</v>
      </c>
    </row>
    <row r="94" spans="1:7" s="73" customFormat="1" ht="61.5" customHeight="1">
      <c r="A94" s="149"/>
      <c r="B94" s="83" t="s">
        <v>224</v>
      </c>
      <c r="C94" s="89" t="s">
        <v>20</v>
      </c>
      <c r="D94" s="72">
        <v>6.6</v>
      </c>
      <c r="E94" s="72">
        <v>6.6</v>
      </c>
      <c r="F94" s="84">
        <f t="shared" si="1"/>
        <v>100</v>
      </c>
      <c r="G94" s="89" t="s">
        <v>489</v>
      </c>
    </row>
    <row r="95" spans="1:7" s="73" customFormat="1" ht="87.75" customHeight="1">
      <c r="A95" s="149"/>
      <c r="B95" s="83" t="s">
        <v>488</v>
      </c>
      <c r="C95" s="89" t="s">
        <v>20</v>
      </c>
      <c r="D95" s="72">
        <v>3</v>
      </c>
      <c r="E95" s="72">
        <v>3</v>
      </c>
      <c r="F95" s="84">
        <f t="shared" si="1"/>
        <v>100</v>
      </c>
      <c r="G95" s="89" t="s">
        <v>489</v>
      </c>
    </row>
    <row r="96" spans="1:7" ht="92.25" customHeight="1">
      <c r="A96" s="149" t="s">
        <v>29</v>
      </c>
      <c r="B96" s="79" t="s">
        <v>206</v>
      </c>
      <c r="C96" s="82" t="s">
        <v>20</v>
      </c>
      <c r="D96" s="84">
        <v>1</v>
      </c>
      <c r="E96" s="84">
        <v>1</v>
      </c>
      <c r="F96" s="84">
        <f t="shared" si="1"/>
        <v>100</v>
      </c>
      <c r="G96" s="82" t="s">
        <v>512</v>
      </c>
    </row>
    <row r="97" spans="1:7" ht="81.75" customHeight="1">
      <c r="A97" s="149"/>
      <c r="B97" s="79" t="s">
        <v>207</v>
      </c>
      <c r="C97" s="82" t="s">
        <v>20</v>
      </c>
      <c r="D97" s="84">
        <v>34.1</v>
      </c>
      <c r="E97" s="84">
        <v>34.1</v>
      </c>
      <c r="F97" s="84">
        <f t="shared" si="1"/>
        <v>100</v>
      </c>
      <c r="G97" s="113" t="s">
        <v>616</v>
      </c>
    </row>
    <row r="98" spans="1:7" ht="108.75" customHeight="1">
      <c r="A98" s="149"/>
      <c r="B98" s="79" t="s">
        <v>208</v>
      </c>
      <c r="C98" s="82" t="s">
        <v>20</v>
      </c>
      <c r="D98" s="84">
        <v>4.5</v>
      </c>
      <c r="E98" s="84">
        <v>4.5</v>
      </c>
      <c r="F98" s="84">
        <f t="shared" si="1"/>
        <v>100</v>
      </c>
      <c r="G98" s="82" t="s">
        <v>513</v>
      </c>
    </row>
    <row r="99" spans="1:7" ht="87" customHeight="1">
      <c r="A99" s="149"/>
      <c r="B99" s="79" t="s">
        <v>209</v>
      </c>
      <c r="C99" s="82" t="s">
        <v>20</v>
      </c>
      <c r="D99" s="84">
        <v>3</v>
      </c>
      <c r="E99" s="84">
        <v>3</v>
      </c>
      <c r="F99" s="84">
        <f t="shared" si="1"/>
        <v>100</v>
      </c>
      <c r="G99" s="82" t="s">
        <v>512</v>
      </c>
    </row>
    <row r="100" spans="1:7" ht="60.75" customHeight="1">
      <c r="A100" s="149" t="s">
        <v>30</v>
      </c>
      <c r="B100" s="79" t="s">
        <v>130</v>
      </c>
      <c r="C100" s="82" t="s">
        <v>20</v>
      </c>
      <c r="D100" s="84">
        <v>5</v>
      </c>
      <c r="E100" s="84">
        <v>5</v>
      </c>
      <c r="F100" s="84">
        <f t="shared" si="1"/>
        <v>100</v>
      </c>
      <c r="G100" s="82" t="s">
        <v>418</v>
      </c>
    </row>
    <row r="101" spans="1:7" ht="66.75" customHeight="1">
      <c r="A101" s="149"/>
      <c r="B101" s="79" t="s">
        <v>131</v>
      </c>
      <c r="C101" s="82" t="s">
        <v>20</v>
      </c>
      <c r="D101" s="84">
        <v>49.8</v>
      </c>
      <c r="E101" s="84">
        <v>49.8</v>
      </c>
      <c r="F101" s="84">
        <f t="shared" si="1"/>
        <v>100</v>
      </c>
      <c r="G101" s="82" t="s">
        <v>427</v>
      </c>
    </row>
    <row r="102" spans="1:7" ht="120.75" customHeight="1">
      <c r="A102" s="149"/>
      <c r="B102" s="79" t="s">
        <v>147</v>
      </c>
      <c r="C102" s="82" t="s">
        <v>20</v>
      </c>
      <c r="D102" s="84">
        <v>43.6</v>
      </c>
      <c r="E102" s="84">
        <v>43.6</v>
      </c>
      <c r="F102" s="84">
        <f t="shared" si="1"/>
        <v>100</v>
      </c>
      <c r="G102" s="82" t="s">
        <v>428</v>
      </c>
    </row>
    <row r="103" spans="1:7" ht="114" customHeight="1">
      <c r="A103" s="149" t="s">
        <v>32</v>
      </c>
      <c r="B103" s="79" t="s">
        <v>75</v>
      </c>
      <c r="C103" s="82" t="s">
        <v>20</v>
      </c>
      <c r="D103" s="84">
        <v>149.69999999999999</v>
      </c>
      <c r="E103" s="84">
        <v>149.69999999999999</v>
      </c>
      <c r="F103" s="84">
        <f t="shared" si="1"/>
        <v>100</v>
      </c>
      <c r="G103" s="113" t="s">
        <v>617</v>
      </c>
    </row>
    <row r="104" spans="1:7" ht="62.25" customHeight="1">
      <c r="A104" s="149"/>
      <c r="B104" s="79" t="s">
        <v>111</v>
      </c>
      <c r="C104" s="82" t="s">
        <v>20</v>
      </c>
      <c r="D104" s="84">
        <v>5.3</v>
      </c>
      <c r="E104" s="84">
        <v>5.3</v>
      </c>
      <c r="F104" s="84">
        <f>E104/D104*100</f>
        <v>100</v>
      </c>
      <c r="G104" s="89" t="s">
        <v>402</v>
      </c>
    </row>
    <row r="105" spans="1:7" ht="88.5" customHeight="1">
      <c r="A105" s="149" t="s">
        <v>33</v>
      </c>
      <c r="B105" s="79" t="s">
        <v>286</v>
      </c>
      <c r="C105" s="82" t="s">
        <v>20</v>
      </c>
      <c r="D105" s="84">
        <v>152.1</v>
      </c>
      <c r="E105" s="84">
        <v>152.1</v>
      </c>
      <c r="F105" s="84">
        <f t="shared" si="1"/>
        <v>100</v>
      </c>
      <c r="G105" s="82" t="s">
        <v>470</v>
      </c>
    </row>
    <row r="106" spans="1:7" ht="81.75" customHeight="1">
      <c r="A106" s="149"/>
      <c r="B106" s="79" t="s">
        <v>287</v>
      </c>
      <c r="C106" s="82" t="s">
        <v>20</v>
      </c>
      <c r="D106" s="84">
        <v>15</v>
      </c>
      <c r="E106" s="84">
        <v>15</v>
      </c>
      <c r="F106" s="84">
        <f t="shared" si="1"/>
        <v>100</v>
      </c>
      <c r="G106" s="82" t="s">
        <v>471</v>
      </c>
    </row>
    <row r="107" spans="1:7" ht="171" customHeight="1">
      <c r="A107" s="149" t="s">
        <v>34</v>
      </c>
      <c r="B107" s="79" t="s">
        <v>268</v>
      </c>
      <c r="C107" s="82" t="s">
        <v>20</v>
      </c>
      <c r="D107" s="84">
        <v>899.7</v>
      </c>
      <c r="E107" s="84">
        <v>899.7</v>
      </c>
      <c r="F107" s="84">
        <f t="shared" si="1"/>
        <v>100</v>
      </c>
      <c r="G107" s="82" t="s">
        <v>527</v>
      </c>
    </row>
    <row r="108" spans="1:7" s="73" customFormat="1" ht="60" customHeight="1">
      <c r="A108" s="149"/>
      <c r="B108" s="83" t="s">
        <v>163</v>
      </c>
      <c r="C108" s="89" t="s">
        <v>20</v>
      </c>
      <c r="D108" s="72">
        <v>10</v>
      </c>
      <c r="E108" s="72">
        <v>10</v>
      </c>
      <c r="F108" s="72">
        <f t="shared" si="1"/>
        <v>100</v>
      </c>
      <c r="G108" s="89" t="s">
        <v>529</v>
      </c>
    </row>
    <row r="109" spans="1:7" ht="60.75" customHeight="1">
      <c r="A109" s="149"/>
      <c r="B109" s="79" t="s">
        <v>269</v>
      </c>
      <c r="C109" s="82" t="s">
        <v>20</v>
      </c>
      <c r="D109" s="84">
        <v>3708.7</v>
      </c>
      <c r="E109" s="84">
        <v>3708.7</v>
      </c>
      <c r="F109" s="84">
        <f t="shared" si="1"/>
        <v>100</v>
      </c>
      <c r="G109" s="82" t="s">
        <v>528</v>
      </c>
    </row>
    <row r="110" spans="1:7" ht="140.25" customHeight="1">
      <c r="A110" s="149" t="s">
        <v>35</v>
      </c>
      <c r="B110" s="79" t="s">
        <v>90</v>
      </c>
      <c r="C110" s="82" t="s">
        <v>20</v>
      </c>
      <c r="D110" s="84">
        <v>100</v>
      </c>
      <c r="E110" s="84">
        <v>99.5</v>
      </c>
      <c r="F110" s="84">
        <f t="shared" si="1"/>
        <v>99.5</v>
      </c>
      <c r="G110" s="82" t="s">
        <v>562</v>
      </c>
    </row>
    <row r="111" spans="1:7" ht="185.25" customHeight="1">
      <c r="A111" s="149"/>
      <c r="B111" s="79" t="s">
        <v>346</v>
      </c>
      <c r="C111" s="82" t="s">
        <v>20</v>
      </c>
      <c r="D111" s="84">
        <v>6800</v>
      </c>
      <c r="E111" s="84">
        <v>0</v>
      </c>
      <c r="F111" s="84">
        <f>E111/D111*100</f>
        <v>0</v>
      </c>
      <c r="G111" s="82" t="s">
        <v>563</v>
      </c>
    </row>
    <row r="112" spans="1:7" ht="110.25" customHeight="1">
      <c r="A112" s="149"/>
      <c r="B112" s="79" t="s">
        <v>92</v>
      </c>
      <c r="C112" s="82" t="s">
        <v>20</v>
      </c>
      <c r="D112" s="84">
        <v>12.2</v>
      </c>
      <c r="E112" s="84">
        <v>8.4</v>
      </c>
      <c r="F112" s="84">
        <f t="shared" si="1"/>
        <v>68.852459016393453</v>
      </c>
      <c r="G112" s="82" t="s">
        <v>553</v>
      </c>
    </row>
    <row r="113" spans="1:7" ht="162.75" customHeight="1">
      <c r="A113" s="149"/>
      <c r="B113" s="79" t="s">
        <v>93</v>
      </c>
      <c r="C113" s="82" t="s">
        <v>20</v>
      </c>
      <c r="D113" s="84">
        <v>73.599999999999994</v>
      </c>
      <c r="E113" s="84">
        <v>50.6</v>
      </c>
      <c r="F113" s="84">
        <f t="shared" si="1"/>
        <v>68.750000000000014</v>
      </c>
      <c r="G113" s="113" t="s">
        <v>618</v>
      </c>
    </row>
    <row r="114" spans="1:7" ht="87" customHeight="1">
      <c r="A114" s="149" t="s">
        <v>36</v>
      </c>
      <c r="B114" s="79" t="s">
        <v>178</v>
      </c>
      <c r="C114" s="82" t="s">
        <v>20</v>
      </c>
      <c r="D114" s="84">
        <v>0</v>
      </c>
      <c r="E114" s="84">
        <v>0</v>
      </c>
      <c r="F114" s="84">
        <v>0</v>
      </c>
      <c r="G114" s="82" t="s">
        <v>381</v>
      </c>
    </row>
    <row r="115" spans="1:7" ht="101.25" customHeight="1">
      <c r="A115" s="149"/>
      <c r="B115" s="79" t="s">
        <v>179</v>
      </c>
      <c r="C115" s="82" t="s">
        <v>20</v>
      </c>
      <c r="D115" s="84">
        <v>68.5</v>
      </c>
      <c r="E115" s="84">
        <v>68.5</v>
      </c>
      <c r="F115" s="84">
        <f t="shared" si="1"/>
        <v>100</v>
      </c>
      <c r="G115" s="82" t="s">
        <v>448</v>
      </c>
    </row>
    <row r="116" spans="1:7" ht="84" customHeight="1">
      <c r="A116" s="149"/>
      <c r="B116" s="79" t="s">
        <v>180</v>
      </c>
      <c r="C116" s="82" t="s">
        <v>20</v>
      </c>
      <c r="D116" s="84">
        <v>3.2</v>
      </c>
      <c r="E116" s="84">
        <v>3.2</v>
      </c>
      <c r="F116" s="84">
        <f t="shared" si="1"/>
        <v>100</v>
      </c>
      <c r="G116" s="82" t="s">
        <v>449</v>
      </c>
    </row>
    <row r="117" spans="1:7" ht="55.5" customHeight="1">
      <c r="A117" s="148" t="s">
        <v>82</v>
      </c>
      <c r="B117" s="148"/>
      <c r="C117" s="81" t="s">
        <v>109</v>
      </c>
      <c r="D117" s="59">
        <f>SUM(D89:D116)</f>
        <v>12467.800000000001</v>
      </c>
      <c r="E117" s="59">
        <f>SUM(E89:E116)</f>
        <v>5617.9</v>
      </c>
      <c r="F117" s="59">
        <f>E117/D117*100</f>
        <v>45.059272686440266</v>
      </c>
      <c r="G117" s="144"/>
    </row>
    <row r="118" spans="1:7" ht="58.5" customHeight="1">
      <c r="A118" s="148"/>
      <c r="B118" s="148"/>
      <c r="C118" s="81" t="s">
        <v>20</v>
      </c>
      <c r="D118" s="61">
        <f>D89+D90+D91+D92+D93+D94+D95+D96+D97+D98+D99+D100+D101+D102+D103+D104+D105+D106+D107+D108+D109+D110+D111+D112+D113+D114+D115+D116</f>
        <v>12467.800000000001</v>
      </c>
      <c r="E118" s="61">
        <f>E89+E90+E91+E92+E93+E94+E95+E96+E97+E98+E99+E100+E101+E102+E103+E104+E105+E106+E107+E108+E109+E110+E111+E112+E113+E114+E115+E116</f>
        <v>5617.9</v>
      </c>
      <c r="F118" s="59">
        <f>E118/D118*100</f>
        <v>45.059272686440266</v>
      </c>
      <c r="G118" s="144"/>
    </row>
    <row r="119" spans="1:7" s="60" customFormat="1" ht="45.75" customHeight="1">
      <c r="A119" s="147" t="s">
        <v>37</v>
      </c>
      <c r="B119" s="147"/>
      <c r="C119" s="147"/>
      <c r="D119" s="147"/>
      <c r="E119" s="147"/>
      <c r="F119" s="147"/>
      <c r="G119" s="147"/>
    </row>
    <row r="120" spans="1:7" s="73" customFormat="1" ht="87.75" customHeight="1">
      <c r="A120" s="83" t="s">
        <v>31</v>
      </c>
      <c r="B120" s="123" t="s">
        <v>248</v>
      </c>
      <c r="C120" s="89" t="s">
        <v>20</v>
      </c>
      <c r="D120" s="72">
        <v>134.6</v>
      </c>
      <c r="E120" s="72">
        <v>134.6</v>
      </c>
      <c r="F120" s="72">
        <f t="shared" si="1"/>
        <v>100</v>
      </c>
      <c r="G120" s="121" t="s">
        <v>433</v>
      </c>
    </row>
    <row r="121" spans="1:7" ht="87.75" customHeight="1">
      <c r="A121" s="79" t="s">
        <v>28</v>
      </c>
      <c r="B121" s="122" t="s">
        <v>227</v>
      </c>
      <c r="C121" s="82" t="s">
        <v>20</v>
      </c>
      <c r="D121" s="84">
        <v>39.4</v>
      </c>
      <c r="E121" s="84">
        <v>39.4</v>
      </c>
      <c r="F121" s="84">
        <f t="shared" si="1"/>
        <v>100</v>
      </c>
      <c r="G121" s="120" t="s">
        <v>491</v>
      </c>
    </row>
    <row r="122" spans="1:7" ht="203.25" customHeight="1">
      <c r="A122" s="79" t="s">
        <v>29</v>
      </c>
      <c r="B122" s="122" t="s">
        <v>202</v>
      </c>
      <c r="C122" s="82" t="s">
        <v>20</v>
      </c>
      <c r="D122" s="84">
        <v>735.3</v>
      </c>
      <c r="E122" s="84">
        <v>667.9</v>
      </c>
      <c r="F122" s="84">
        <f t="shared" si="1"/>
        <v>90.833673330613365</v>
      </c>
      <c r="G122" s="120" t="s">
        <v>507</v>
      </c>
    </row>
    <row r="123" spans="1:7" s="73" customFormat="1" ht="87.75" customHeight="1">
      <c r="A123" s="83" t="s">
        <v>30</v>
      </c>
      <c r="B123" s="123" t="s">
        <v>162</v>
      </c>
      <c r="C123" s="89" t="s">
        <v>20</v>
      </c>
      <c r="D123" s="72">
        <v>306.60000000000002</v>
      </c>
      <c r="E123" s="72">
        <v>306.60000000000002</v>
      </c>
      <c r="F123" s="72">
        <f t="shared" si="1"/>
        <v>100</v>
      </c>
      <c r="G123" s="121" t="s">
        <v>420</v>
      </c>
    </row>
    <row r="124" spans="1:7" ht="88.5" customHeight="1">
      <c r="A124" s="85" t="s">
        <v>33</v>
      </c>
      <c r="B124" s="122" t="s">
        <v>289</v>
      </c>
      <c r="C124" s="82" t="s">
        <v>20</v>
      </c>
      <c r="D124" s="84">
        <v>21.3</v>
      </c>
      <c r="E124" s="84">
        <v>21.3</v>
      </c>
      <c r="F124" s="72">
        <f t="shared" si="1"/>
        <v>100</v>
      </c>
      <c r="G124" s="120" t="s">
        <v>472</v>
      </c>
    </row>
    <row r="125" spans="1:7" ht="254.25" customHeight="1">
      <c r="A125" s="79" t="s">
        <v>34</v>
      </c>
      <c r="B125" s="122" t="s">
        <v>169</v>
      </c>
      <c r="C125" s="82" t="s">
        <v>20</v>
      </c>
      <c r="D125" s="84">
        <v>1750</v>
      </c>
      <c r="E125" s="84">
        <v>949.4</v>
      </c>
      <c r="F125" s="84">
        <f t="shared" si="1"/>
        <v>54.251428571428576</v>
      </c>
      <c r="G125" s="120" t="s">
        <v>619</v>
      </c>
    </row>
    <row r="126" spans="1:7" ht="409.6" customHeight="1">
      <c r="A126" s="149" t="s">
        <v>35</v>
      </c>
      <c r="B126" s="158" t="s">
        <v>84</v>
      </c>
      <c r="C126" s="170" t="s">
        <v>20</v>
      </c>
      <c r="D126" s="167">
        <v>1109.8</v>
      </c>
      <c r="E126" s="167">
        <v>635.9</v>
      </c>
      <c r="F126" s="167">
        <f t="shared" si="1"/>
        <v>57.298612362587853</v>
      </c>
      <c r="G126" s="174" t="s">
        <v>548</v>
      </c>
    </row>
    <row r="127" spans="1:7" ht="409.6" customHeight="1">
      <c r="A127" s="149"/>
      <c r="B127" s="159"/>
      <c r="C127" s="171"/>
      <c r="D127" s="168"/>
      <c r="E127" s="168"/>
      <c r="F127" s="168"/>
      <c r="G127" s="180"/>
    </row>
    <row r="128" spans="1:7" ht="93" customHeight="1">
      <c r="A128" s="149"/>
      <c r="B128" s="163"/>
      <c r="C128" s="172"/>
      <c r="D128" s="169"/>
      <c r="E128" s="169"/>
      <c r="F128" s="169"/>
      <c r="G128" s="175"/>
    </row>
    <row r="129" spans="1:7" ht="195.75" customHeight="1">
      <c r="A129" s="149"/>
      <c r="B129" s="122" t="s">
        <v>171</v>
      </c>
      <c r="C129" s="82" t="s">
        <v>20</v>
      </c>
      <c r="D129" s="72">
        <v>1757.1</v>
      </c>
      <c r="E129" s="84">
        <v>0</v>
      </c>
      <c r="F129" s="84">
        <f t="shared" si="1"/>
        <v>0</v>
      </c>
      <c r="G129" s="120" t="s">
        <v>555</v>
      </c>
    </row>
    <row r="130" spans="1:7" ht="382.5" customHeight="1">
      <c r="A130" s="149"/>
      <c r="B130" s="79" t="s">
        <v>172</v>
      </c>
      <c r="C130" s="82" t="s">
        <v>20</v>
      </c>
      <c r="D130" s="72">
        <v>510.5</v>
      </c>
      <c r="E130" s="84">
        <v>316</v>
      </c>
      <c r="F130" s="84">
        <f t="shared" si="1"/>
        <v>61.900097943192947</v>
      </c>
      <c r="G130" s="120" t="s">
        <v>620</v>
      </c>
    </row>
    <row r="131" spans="1:7" s="73" customFormat="1" ht="240.75" customHeight="1">
      <c r="A131" s="149"/>
      <c r="B131" s="123" t="s">
        <v>148</v>
      </c>
      <c r="C131" s="89" t="s">
        <v>20</v>
      </c>
      <c r="D131" s="72">
        <v>375</v>
      </c>
      <c r="E131" s="72">
        <v>98.3</v>
      </c>
      <c r="F131" s="72">
        <f>E131/D131*100</f>
        <v>26.213333333333331</v>
      </c>
      <c r="G131" s="121" t="s">
        <v>564</v>
      </c>
    </row>
    <row r="132" spans="1:7" ht="57" customHeight="1">
      <c r="A132" s="148" t="s">
        <v>82</v>
      </c>
      <c r="B132" s="148"/>
      <c r="C132" s="81" t="s">
        <v>109</v>
      </c>
      <c r="D132" s="59">
        <f>SUM(D120:D131)</f>
        <v>6739.6</v>
      </c>
      <c r="E132" s="59">
        <f>SUM(E120:E131)</f>
        <v>3169.4</v>
      </c>
      <c r="F132" s="59">
        <f>E132/D132*100</f>
        <v>47.026529764377706</v>
      </c>
      <c r="G132" s="144"/>
    </row>
    <row r="133" spans="1:7" ht="57" customHeight="1">
      <c r="A133" s="148"/>
      <c r="B133" s="148"/>
      <c r="C133" s="81" t="s">
        <v>20</v>
      </c>
      <c r="D133" s="61">
        <f>D120+D121+D122+D123+D124+D125+D126+D129+D131+D130</f>
        <v>6739.6</v>
      </c>
      <c r="E133" s="61">
        <f>E120+E121+E122+E123+E124+E125+E126+E129+E131+E130</f>
        <v>3169.4</v>
      </c>
      <c r="F133" s="59">
        <f>E133/D133*100</f>
        <v>47.026529764377706</v>
      </c>
      <c r="G133" s="144"/>
    </row>
    <row r="134" spans="1:7" ht="39" customHeight="1">
      <c r="A134" s="147" t="s">
        <v>160</v>
      </c>
      <c r="B134" s="147"/>
      <c r="C134" s="147"/>
      <c r="D134" s="147"/>
      <c r="E134" s="147"/>
      <c r="F134" s="147"/>
      <c r="G134" s="147"/>
    </row>
    <row r="135" spans="1:7" s="73" customFormat="1" ht="71.25" customHeight="1">
      <c r="A135" s="149" t="s">
        <v>25</v>
      </c>
      <c r="B135" s="156" t="s">
        <v>314</v>
      </c>
      <c r="C135" s="72" t="s">
        <v>19</v>
      </c>
      <c r="D135" s="72">
        <v>4505.1000000000004</v>
      </c>
      <c r="E135" s="72">
        <v>4457.1000000000004</v>
      </c>
      <c r="F135" s="84">
        <f t="shared" si="1"/>
        <v>98.934540853699133</v>
      </c>
      <c r="G135" s="145" t="s">
        <v>567</v>
      </c>
    </row>
    <row r="136" spans="1:7" s="73" customFormat="1" ht="122.25" customHeight="1">
      <c r="A136" s="149"/>
      <c r="B136" s="156"/>
      <c r="C136" s="72" t="s">
        <v>20</v>
      </c>
      <c r="D136" s="72">
        <v>139.4</v>
      </c>
      <c r="E136" s="72">
        <v>137.9</v>
      </c>
      <c r="F136" s="84">
        <f t="shared" si="1"/>
        <v>98.923959827833571</v>
      </c>
      <c r="G136" s="145"/>
    </row>
    <row r="137" spans="1:7" ht="229.5" customHeight="1">
      <c r="A137" s="149"/>
      <c r="B137" s="79" t="s">
        <v>46</v>
      </c>
      <c r="C137" s="82" t="s">
        <v>20</v>
      </c>
      <c r="D137" s="84">
        <v>4368.2</v>
      </c>
      <c r="E137" s="84">
        <v>3591.8</v>
      </c>
      <c r="F137" s="84">
        <f t="shared" si="1"/>
        <v>82.226088549059114</v>
      </c>
      <c r="G137" s="82" t="s">
        <v>568</v>
      </c>
    </row>
    <row r="138" spans="1:7" ht="409.6" customHeight="1">
      <c r="A138" s="150" t="s">
        <v>26</v>
      </c>
      <c r="B138" s="150" t="s">
        <v>279</v>
      </c>
      <c r="C138" s="144" t="s">
        <v>20</v>
      </c>
      <c r="D138" s="151">
        <v>5651.3</v>
      </c>
      <c r="E138" s="151">
        <v>5473.3</v>
      </c>
      <c r="F138" s="151">
        <f t="shared" ref="F138:F144" si="3">E138/D138*100</f>
        <v>96.850282235945713</v>
      </c>
      <c r="G138" s="144" t="s">
        <v>622</v>
      </c>
    </row>
    <row r="139" spans="1:7" ht="87" customHeight="1">
      <c r="A139" s="150"/>
      <c r="B139" s="150"/>
      <c r="C139" s="144"/>
      <c r="D139" s="151"/>
      <c r="E139" s="151"/>
      <c r="F139" s="151"/>
      <c r="G139" s="144"/>
    </row>
    <row r="140" spans="1:7" ht="120" customHeight="1">
      <c r="A140" s="149" t="s">
        <v>27</v>
      </c>
      <c r="B140" s="156" t="s">
        <v>315</v>
      </c>
      <c r="C140" s="82" t="s">
        <v>19</v>
      </c>
      <c r="D140" s="84">
        <v>10859.8</v>
      </c>
      <c r="E140" s="84">
        <v>10190</v>
      </c>
      <c r="F140" s="84">
        <f t="shared" si="3"/>
        <v>93.832298937365337</v>
      </c>
      <c r="G140" s="144" t="s">
        <v>569</v>
      </c>
    </row>
    <row r="141" spans="1:7" ht="107.25" customHeight="1">
      <c r="A141" s="149"/>
      <c r="B141" s="156"/>
      <c r="C141" s="82" t="s">
        <v>20</v>
      </c>
      <c r="D141" s="84">
        <v>452.5</v>
      </c>
      <c r="E141" s="84">
        <v>424.6</v>
      </c>
      <c r="F141" s="84">
        <f t="shared" si="3"/>
        <v>93.834254143646405</v>
      </c>
      <c r="G141" s="144"/>
    </row>
    <row r="142" spans="1:7" ht="194.25" customHeight="1">
      <c r="A142" s="149"/>
      <c r="B142" s="79" t="s">
        <v>141</v>
      </c>
      <c r="C142" s="82" t="s">
        <v>20</v>
      </c>
      <c r="D142" s="84">
        <v>4600.3</v>
      </c>
      <c r="E142" s="84">
        <v>4505.2</v>
      </c>
      <c r="F142" s="84">
        <f t="shared" si="3"/>
        <v>97.932743516727157</v>
      </c>
      <c r="G142" s="82" t="s">
        <v>383</v>
      </c>
    </row>
    <row r="143" spans="1:7" ht="35.25" customHeight="1">
      <c r="A143" s="149" t="s">
        <v>31</v>
      </c>
      <c r="B143" s="156" t="s">
        <v>325</v>
      </c>
      <c r="C143" s="82" t="s">
        <v>19</v>
      </c>
      <c r="D143" s="84">
        <v>7983.8</v>
      </c>
      <c r="E143" s="84">
        <v>7915.6</v>
      </c>
      <c r="F143" s="84">
        <f t="shared" si="3"/>
        <v>99.145770184623856</v>
      </c>
      <c r="G143" s="144" t="s">
        <v>570</v>
      </c>
    </row>
    <row r="144" spans="1:7" ht="215.25" customHeight="1">
      <c r="A144" s="149"/>
      <c r="B144" s="156"/>
      <c r="C144" s="82" t="s">
        <v>20</v>
      </c>
      <c r="D144" s="84">
        <v>420.1</v>
      </c>
      <c r="E144" s="84">
        <v>416.6</v>
      </c>
      <c r="F144" s="84">
        <f t="shared" si="3"/>
        <v>99.166865032135206</v>
      </c>
      <c r="G144" s="144"/>
    </row>
    <row r="145" spans="1:7" s="73" customFormat="1" ht="222" customHeight="1">
      <c r="A145" s="149"/>
      <c r="B145" s="83" t="s">
        <v>245</v>
      </c>
      <c r="C145" s="89" t="s">
        <v>20</v>
      </c>
      <c r="D145" s="72">
        <v>5686.8</v>
      </c>
      <c r="E145" s="72">
        <v>5505</v>
      </c>
      <c r="F145" s="72">
        <f t="shared" si="1"/>
        <v>96.803123021734535</v>
      </c>
      <c r="G145" s="118" t="s">
        <v>621</v>
      </c>
    </row>
    <row r="146" spans="1:7" ht="84.75" customHeight="1">
      <c r="A146" s="149"/>
      <c r="B146" s="79" t="s">
        <v>246</v>
      </c>
      <c r="C146" s="82" t="s">
        <v>20</v>
      </c>
      <c r="D146" s="84">
        <v>1224.5</v>
      </c>
      <c r="E146" s="84">
        <v>1224.5</v>
      </c>
      <c r="F146" s="84">
        <f t="shared" si="1"/>
        <v>100</v>
      </c>
      <c r="G146" s="82" t="s">
        <v>572</v>
      </c>
    </row>
    <row r="147" spans="1:7" ht="30.75" customHeight="1">
      <c r="A147" s="153" t="s">
        <v>28</v>
      </c>
      <c r="B147" s="156" t="s">
        <v>340</v>
      </c>
      <c r="C147" s="82" t="s">
        <v>19</v>
      </c>
      <c r="D147" s="84">
        <v>3570.1</v>
      </c>
      <c r="E147" s="84">
        <v>3570.1</v>
      </c>
      <c r="F147" s="84">
        <f t="shared" si="1"/>
        <v>100</v>
      </c>
      <c r="G147" s="144" t="s">
        <v>571</v>
      </c>
    </row>
    <row r="148" spans="1:7" ht="161.25" customHeight="1">
      <c r="A148" s="153"/>
      <c r="B148" s="156"/>
      <c r="C148" s="82" t="s">
        <v>20</v>
      </c>
      <c r="D148" s="84">
        <v>187.9</v>
      </c>
      <c r="E148" s="84">
        <v>187.9</v>
      </c>
      <c r="F148" s="84">
        <f t="shared" si="1"/>
        <v>100</v>
      </c>
      <c r="G148" s="144"/>
    </row>
    <row r="149" spans="1:7" s="73" customFormat="1" ht="354.75" customHeight="1">
      <c r="A149" s="153"/>
      <c r="B149" s="83" t="s">
        <v>225</v>
      </c>
      <c r="C149" s="104" t="s">
        <v>20</v>
      </c>
      <c r="D149" s="104">
        <v>4061.2</v>
      </c>
      <c r="E149" s="104">
        <v>4031.4</v>
      </c>
      <c r="F149" s="72">
        <f>E149/D149*100</f>
        <v>99.266226731015479</v>
      </c>
      <c r="G149" s="114" t="s">
        <v>623</v>
      </c>
    </row>
    <row r="150" spans="1:7" ht="36.75" customHeight="1">
      <c r="A150" s="149" t="s">
        <v>29</v>
      </c>
      <c r="B150" s="149" t="s">
        <v>502</v>
      </c>
      <c r="C150" s="82" t="s">
        <v>19</v>
      </c>
      <c r="D150" s="84">
        <v>3976.9</v>
      </c>
      <c r="E150" s="84">
        <v>3583.8</v>
      </c>
      <c r="F150" s="84">
        <f t="shared" si="1"/>
        <v>90.115416530463435</v>
      </c>
      <c r="G150" s="144" t="s">
        <v>573</v>
      </c>
    </row>
    <row r="151" spans="1:7" ht="240" customHeight="1">
      <c r="A151" s="149"/>
      <c r="B151" s="149"/>
      <c r="C151" s="82" t="s">
        <v>20</v>
      </c>
      <c r="D151" s="84">
        <v>209.3</v>
      </c>
      <c r="E151" s="84">
        <v>209.3</v>
      </c>
      <c r="F151" s="84">
        <f t="shared" si="1"/>
        <v>100</v>
      </c>
      <c r="G151" s="144"/>
    </row>
    <row r="152" spans="1:7" ht="336" customHeight="1">
      <c r="A152" s="149"/>
      <c r="B152" s="79" t="s">
        <v>210</v>
      </c>
      <c r="C152" s="82" t="s">
        <v>20</v>
      </c>
      <c r="D152" s="84">
        <v>5752.2</v>
      </c>
      <c r="E152" s="84">
        <v>5738.1</v>
      </c>
      <c r="F152" s="84">
        <f t="shared" si="1"/>
        <v>99.754876395118401</v>
      </c>
      <c r="G152" s="82" t="s">
        <v>533</v>
      </c>
    </row>
    <row r="153" spans="1:7" ht="102" customHeight="1">
      <c r="A153" s="149" t="s">
        <v>30</v>
      </c>
      <c r="B153" s="156" t="s">
        <v>331</v>
      </c>
      <c r="C153" s="82" t="s">
        <v>19</v>
      </c>
      <c r="D153" s="84">
        <v>6658</v>
      </c>
      <c r="E153" s="84">
        <v>4605.7</v>
      </c>
      <c r="F153" s="84">
        <f>E153/D153*100</f>
        <v>69.175428056473407</v>
      </c>
      <c r="G153" s="144" t="s">
        <v>604</v>
      </c>
    </row>
    <row r="154" spans="1:7" ht="100.5" customHeight="1">
      <c r="A154" s="149"/>
      <c r="B154" s="156"/>
      <c r="C154" s="82" t="s">
        <v>20</v>
      </c>
      <c r="D154" s="84">
        <v>425</v>
      </c>
      <c r="E154" s="84">
        <v>293.89999999999998</v>
      </c>
      <c r="F154" s="84">
        <f>E154/D154*100</f>
        <v>69.152941176470577</v>
      </c>
      <c r="G154" s="144"/>
    </row>
    <row r="155" spans="1:7" ht="222" customHeight="1">
      <c r="A155" s="149"/>
      <c r="B155" s="79" t="s">
        <v>125</v>
      </c>
      <c r="C155" s="82" t="s">
        <v>20</v>
      </c>
      <c r="D155" s="84">
        <v>2336.8000000000002</v>
      </c>
      <c r="E155" s="84">
        <v>2033.9</v>
      </c>
      <c r="F155" s="84">
        <f t="shared" si="1"/>
        <v>87.037829510441625</v>
      </c>
      <c r="G155" s="113" t="s">
        <v>624</v>
      </c>
    </row>
    <row r="156" spans="1:7" ht="297.75" customHeight="1">
      <c r="A156" s="149"/>
      <c r="B156" s="79" t="s">
        <v>132</v>
      </c>
      <c r="C156" s="82" t="s">
        <v>20</v>
      </c>
      <c r="D156" s="84">
        <v>3921.1</v>
      </c>
      <c r="E156" s="84">
        <v>3284.4</v>
      </c>
      <c r="F156" s="84">
        <f t="shared" si="1"/>
        <v>83.762209584045294</v>
      </c>
      <c r="G156" s="117" t="s">
        <v>625</v>
      </c>
    </row>
    <row r="157" spans="1:7" ht="78.75" customHeight="1">
      <c r="A157" s="153" t="s">
        <v>32</v>
      </c>
      <c r="B157" s="156" t="s">
        <v>320</v>
      </c>
      <c r="C157" s="82" t="s">
        <v>19</v>
      </c>
      <c r="D157" s="84">
        <v>5599.3</v>
      </c>
      <c r="E157" s="84">
        <v>4193.8999999999996</v>
      </c>
      <c r="F157" s="84">
        <f t="shared" si="1"/>
        <v>74.900433982819266</v>
      </c>
      <c r="G157" s="144" t="s">
        <v>627</v>
      </c>
    </row>
    <row r="158" spans="1:7" ht="102.75" customHeight="1">
      <c r="A158" s="153"/>
      <c r="B158" s="156"/>
      <c r="C158" s="82" t="s">
        <v>20</v>
      </c>
      <c r="D158" s="84">
        <v>315.60000000000002</v>
      </c>
      <c r="E158" s="84">
        <v>315.60000000000002</v>
      </c>
      <c r="F158" s="84">
        <f t="shared" si="1"/>
        <v>100</v>
      </c>
      <c r="G158" s="144"/>
    </row>
    <row r="159" spans="1:7" s="73" customFormat="1" ht="87" customHeight="1">
      <c r="A159" s="153"/>
      <c r="B159" s="83" t="s">
        <v>157</v>
      </c>
      <c r="C159" s="89" t="s">
        <v>20</v>
      </c>
      <c r="D159" s="72">
        <v>6835.6</v>
      </c>
      <c r="E159" s="72">
        <v>6835.6</v>
      </c>
      <c r="F159" s="72">
        <f>E159/D159*100</f>
        <v>100</v>
      </c>
      <c r="G159" s="113" t="s">
        <v>626</v>
      </c>
    </row>
    <row r="160" spans="1:7" s="73" customFormat="1" ht="86.25" customHeight="1">
      <c r="A160" s="153"/>
      <c r="B160" s="83" t="s">
        <v>156</v>
      </c>
      <c r="C160" s="89" t="s">
        <v>20</v>
      </c>
      <c r="D160" s="72">
        <v>334.5</v>
      </c>
      <c r="E160" s="72">
        <v>334.5</v>
      </c>
      <c r="F160" s="72">
        <f t="shared" si="1"/>
        <v>100</v>
      </c>
      <c r="G160" s="89" t="s">
        <v>403</v>
      </c>
    </row>
    <row r="161" spans="1:7" s="73" customFormat="1" ht="32.25" customHeight="1">
      <c r="A161" s="149" t="s">
        <v>33</v>
      </c>
      <c r="B161" s="156" t="s">
        <v>312</v>
      </c>
      <c r="C161" s="82" t="s">
        <v>19</v>
      </c>
      <c r="D161" s="72">
        <v>2670.6</v>
      </c>
      <c r="E161" s="72">
        <v>1869.4</v>
      </c>
      <c r="F161" s="72">
        <f>E161/D161*100</f>
        <v>69.999251104620683</v>
      </c>
      <c r="G161" s="145" t="s">
        <v>574</v>
      </c>
    </row>
    <row r="162" spans="1:7" s="73" customFormat="1" ht="145.5" customHeight="1">
      <c r="A162" s="149"/>
      <c r="B162" s="156"/>
      <c r="C162" s="82" t="s">
        <v>20</v>
      </c>
      <c r="D162" s="72">
        <v>201</v>
      </c>
      <c r="E162" s="72">
        <v>140.69999999999999</v>
      </c>
      <c r="F162" s="72">
        <f>E162/D162*100</f>
        <v>70</v>
      </c>
      <c r="G162" s="145"/>
    </row>
    <row r="163" spans="1:7" s="73" customFormat="1" ht="201" customHeight="1">
      <c r="A163" s="149"/>
      <c r="B163" s="105" t="s">
        <v>313</v>
      </c>
      <c r="C163" s="82" t="s">
        <v>19</v>
      </c>
      <c r="D163" s="72">
        <v>2095</v>
      </c>
      <c r="E163" s="72">
        <v>2095</v>
      </c>
      <c r="F163" s="72">
        <f>E163/D163*100</f>
        <v>100</v>
      </c>
      <c r="G163" s="89" t="s">
        <v>575</v>
      </c>
    </row>
    <row r="164" spans="1:7" s="73" customFormat="1" ht="331.5" customHeight="1">
      <c r="A164" s="149"/>
      <c r="B164" s="83" t="s">
        <v>288</v>
      </c>
      <c r="C164" s="89" t="s">
        <v>20</v>
      </c>
      <c r="D164" s="72">
        <v>9211.2999999999993</v>
      </c>
      <c r="E164" s="72">
        <v>6899.2</v>
      </c>
      <c r="F164" s="72">
        <f t="shared" si="1"/>
        <v>74.899308458089521</v>
      </c>
      <c r="G164" s="89" t="s">
        <v>476</v>
      </c>
    </row>
    <row r="165" spans="1:7" s="106" customFormat="1" ht="353.25" customHeight="1">
      <c r="A165" s="83" t="s">
        <v>34</v>
      </c>
      <c r="B165" s="83" t="s">
        <v>270</v>
      </c>
      <c r="C165" s="89" t="s">
        <v>20</v>
      </c>
      <c r="D165" s="89">
        <v>107063.9</v>
      </c>
      <c r="E165" s="89">
        <v>70779.3</v>
      </c>
      <c r="F165" s="72">
        <f>E165/D165*100</f>
        <v>66.109398219194333</v>
      </c>
      <c r="G165" s="114" t="s">
        <v>628</v>
      </c>
    </row>
    <row r="166" spans="1:7" s="73" customFormat="1" ht="409.5" customHeight="1">
      <c r="A166" s="149" t="s">
        <v>35</v>
      </c>
      <c r="B166" s="178" t="s">
        <v>95</v>
      </c>
      <c r="C166" s="174" t="s">
        <v>20</v>
      </c>
      <c r="D166" s="176">
        <v>27987</v>
      </c>
      <c r="E166" s="176">
        <v>16634.2</v>
      </c>
      <c r="F166" s="176">
        <f>E166/D166*100</f>
        <v>59.435452174223748</v>
      </c>
      <c r="G166" s="174" t="s">
        <v>629</v>
      </c>
    </row>
    <row r="167" spans="1:7" s="73" customFormat="1" ht="371.25" customHeight="1">
      <c r="A167" s="149"/>
      <c r="B167" s="179"/>
      <c r="C167" s="175"/>
      <c r="D167" s="177"/>
      <c r="E167" s="177"/>
      <c r="F167" s="177"/>
      <c r="G167" s="175"/>
    </row>
    <row r="168" spans="1:7" s="73" customFormat="1" ht="241.5" customHeight="1">
      <c r="A168" s="149"/>
      <c r="B168" s="83" t="s">
        <v>94</v>
      </c>
      <c r="C168" s="89" t="s">
        <v>20</v>
      </c>
      <c r="D168" s="84">
        <v>5234.3</v>
      </c>
      <c r="E168" s="84">
        <v>4791.7</v>
      </c>
      <c r="F168" s="72">
        <f t="shared" si="1"/>
        <v>91.544237051754763</v>
      </c>
      <c r="G168" s="89" t="s">
        <v>554</v>
      </c>
    </row>
    <row r="169" spans="1:7" s="73" customFormat="1" ht="67.5" customHeight="1">
      <c r="A169" s="149" t="s">
        <v>36</v>
      </c>
      <c r="B169" s="153" t="s">
        <v>316</v>
      </c>
      <c r="C169" s="89" t="s">
        <v>19</v>
      </c>
      <c r="D169" s="84">
        <v>6996.3</v>
      </c>
      <c r="E169" s="84">
        <v>4749.8</v>
      </c>
      <c r="F169" s="72">
        <f t="shared" si="1"/>
        <v>67.890170518702746</v>
      </c>
      <c r="G169" s="145" t="s">
        <v>630</v>
      </c>
    </row>
    <row r="170" spans="1:7" s="73" customFormat="1" ht="159" customHeight="1">
      <c r="A170" s="152"/>
      <c r="B170" s="152"/>
      <c r="C170" s="89" t="s">
        <v>20</v>
      </c>
      <c r="D170" s="84">
        <v>526.5</v>
      </c>
      <c r="E170" s="84">
        <v>357.5</v>
      </c>
      <c r="F170" s="72">
        <f>E170/D170*100</f>
        <v>67.901234567901241</v>
      </c>
      <c r="G170" s="145"/>
    </row>
    <row r="171" spans="1:7" s="73" customFormat="1" ht="199.5" customHeight="1">
      <c r="A171" s="152"/>
      <c r="B171" s="83" t="s">
        <v>181</v>
      </c>
      <c r="C171" s="89" t="s">
        <v>20</v>
      </c>
      <c r="D171" s="72">
        <v>2400.9</v>
      </c>
      <c r="E171" s="72">
        <v>2399</v>
      </c>
      <c r="F171" s="72">
        <f t="shared" si="1"/>
        <v>99.920863009704689</v>
      </c>
      <c r="G171" s="114" t="s">
        <v>631</v>
      </c>
    </row>
    <row r="172" spans="1:7" s="73" customFormat="1" ht="93.75" customHeight="1">
      <c r="A172" s="152"/>
      <c r="B172" s="83" t="s">
        <v>258</v>
      </c>
      <c r="C172" s="89" t="s">
        <v>20</v>
      </c>
      <c r="D172" s="72">
        <v>1716.2</v>
      </c>
      <c r="E172" s="72">
        <v>1716.2</v>
      </c>
      <c r="F172" s="72">
        <f t="shared" si="1"/>
        <v>100</v>
      </c>
      <c r="G172" s="114" t="s">
        <v>632</v>
      </c>
    </row>
    <row r="173" spans="1:7" ht="56.25" customHeight="1">
      <c r="A173" s="148" t="s">
        <v>82</v>
      </c>
      <c r="B173" s="148"/>
      <c r="C173" s="81" t="s">
        <v>109</v>
      </c>
      <c r="D173" s="59">
        <f>SUM(D135:D172)</f>
        <v>256178.30000000002</v>
      </c>
      <c r="E173" s="59">
        <f>SUM(E135:E172)</f>
        <v>195491.7</v>
      </c>
      <c r="F173" s="59">
        <f>E173/D173*100</f>
        <v>76.310796035417511</v>
      </c>
      <c r="G173" s="144"/>
    </row>
    <row r="174" spans="1:7" ht="57.75" customHeight="1">
      <c r="A174" s="148"/>
      <c r="B174" s="148"/>
      <c r="C174" s="81" t="s">
        <v>19</v>
      </c>
      <c r="D174" s="59">
        <f>D135+D140+D143+D147+D150+D153+D157+D161+D163+D169</f>
        <v>54914.9</v>
      </c>
      <c r="E174" s="59">
        <f>E135+E140+E143+E147+E150+E153+E157+E161+E163+E169</f>
        <v>47230.400000000001</v>
      </c>
      <c r="F174" s="59">
        <v>0</v>
      </c>
      <c r="G174" s="144"/>
    </row>
    <row r="175" spans="1:7" ht="60.75" customHeight="1">
      <c r="A175" s="148"/>
      <c r="B175" s="148"/>
      <c r="C175" s="81" t="s">
        <v>20</v>
      </c>
      <c r="D175" s="59">
        <f>D136+D137+D138+D141+D142+D144+D145+D146+D148+D149+D151+D152+D154+D155+D156+D158+D159+D160+D162+D164+D165+D166+D168+D170+D171+D172</f>
        <v>201263.4</v>
      </c>
      <c r="E175" s="59">
        <f>E136+E137+E138+E141+E142+E144+E145+E146+E148+E149+E151+E152+E154+E155+E156+E158+E159+E160+E162+E164+E165+E166+E168+E170+E171+E172</f>
        <v>148261.30000000005</v>
      </c>
      <c r="F175" s="59">
        <f>E175/D175*100</f>
        <v>73.665306260353375</v>
      </c>
      <c r="G175" s="144"/>
    </row>
    <row r="176" spans="1:7" ht="33.75" customHeight="1">
      <c r="A176" s="147" t="s">
        <v>56</v>
      </c>
      <c r="B176" s="147"/>
      <c r="C176" s="147"/>
      <c r="D176" s="147"/>
      <c r="E176" s="147"/>
      <c r="F176" s="147"/>
      <c r="G176" s="147"/>
    </row>
    <row r="177" spans="1:7" ht="88.5" customHeight="1">
      <c r="A177" s="79" t="s">
        <v>25</v>
      </c>
      <c r="B177" s="79" t="s">
        <v>380</v>
      </c>
      <c r="C177" s="82" t="s">
        <v>20</v>
      </c>
      <c r="D177" s="84">
        <v>0</v>
      </c>
      <c r="E177" s="84">
        <v>0</v>
      </c>
      <c r="F177" s="84">
        <v>0</v>
      </c>
      <c r="G177" s="82" t="s">
        <v>381</v>
      </c>
    </row>
    <row r="178" spans="1:7" ht="139.5" customHeight="1">
      <c r="A178" s="79" t="s">
        <v>26</v>
      </c>
      <c r="B178" s="79" t="s">
        <v>359</v>
      </c>
      <c r="C178" s="82" t="s">
        <v>20</v>
      </c>
      <c r="D178" s="84">
        <v>0</v>
      </c>
      <c r="E178" s="84">
        <v>0</v>
      </c>
      <c r="F178" s="84">
        <v>0</v>
      </c>
      <c r="G178" s="117" t="s">
        <v>633</v>
      </c>
    </row>
    <row r="179" spans="1:7" ht="81.75" customHeight="1">
      <c r="A179" s="79" t="s">
        <v>27</v>
      </c>
      <c r="B179" s="79" t="s">
        <v>64</v>
      </c>
      <c r="C179" s="82" t="s">
        <v>20</v>
      </c>
      <c r="D179" s="84">
        <v>10</v>
      </c>
      <c r="E179" s="84">
        <v>10</v>
      </c>
      <c r="F179" s="84">
        <f t="shared" ref="F179:F188" si="4">E179/D179*100</f>
        <v>100</v>
      </c>
      <c r="G179" s="82" t="s">
        <v>450</v>
      </c>
    </row>
    <row r="180" spans="1:7" ht="81.75" customHeight="1">
      <c r="A180" s="79" t="s">
        <v>31</v>
      </c>
      <c r="B180" s="79" t="s">
        <v>247</v>
      </c>
      <c r="C180" s="82" t="s">
        <v>20</v>
      </c>
      <c r="D180" s="84">
        <v>17.899999999999999</v>
      </c>
      <c r="E180" s="84">
        <v>17.899999999999999</v>
      </c>
      <c r="F180" s="84">
        <f t="shared" si="4"/>
        <v>100</v>
      </c>
      <c r="G180" s="82" t="s">
        <v>434</v>
      </c>
    </row>
    <row r="181" spans="1:7" ht="86.25" customHeight="1">
      <c r="A181" s="79" t="s">
        <v>28</v>
      </c>
      <c r="B181" s="79" t="s">
        <v>226</v>
      </c>
      <c r="C181" s="82" t="s">
        <v>20</v>
      </c>
      <c r="D181" s="84">
        <v>8.5</v>
      </c>
      <c r="E181" s="84">
        <v>8.5</v>
      </c>
      <c r="F181" s="84">
        <f t="shared" si="4"/>
        <v>100</v>
      </c>
      <c r="G181" s="82" t="s">
        <v>490</v>
      </c>
    </row>
    <row r="182" spans="1:7" ht="80.25" customHeight="1">
      <c r="A182" s="79" t="s">
        <v>29</v>
      </c>
      <c r="B182" s="79" t="s">
        <v>211</v>
      </c>
      <c r="C182" s="82" t="s">
        <v>20</v>
      </c>
      <c r="D182" s="84">
        <v>2</v>
      </c>
      <c r="E182" s="84">
        <v>2</v>
      </c>
      <c r="F182" s="84">
        <f t="shared" si="4"/>
        <v>100</v>
      </c>
      <c r="G182" s="82" t="s">
        <v>451</v>
      </c>
    </row>
    <row r="183" spans="1:7" ht="84.75" customHeight="1">
      <c r="A183" s="79" t="s">
        <v>30</v>
      </c>
      <c r="B183" s="79" t="s">
        <v>133</v>
      </c>
      <c r="C183" s="82" t="s">
        <v>20</v>
      </c>
      <c r="D183" s="84">
        <v>5</v>
      </c>
      <c r="E183" s="84">
        <v>5</v>
      </c>
      <c r="F183" s="84">
        <f t="shared" si="4"/>
        <v>100</v>
      </c>
      <c r="G183" s="82" t="s">
        <v>419</v>
      </c>
    </row>
    <row r="184" spans="1:7" ht="86.25" customHeight="1">
      <c r="A184" s="79" t="s">
        <v>32</v>
      </c>
      <c r="B184" s="79" t="s">
        <v>547</v>
      </c>
      <c r="C184" s="82" t="s">
        <v>20</v>
      </c>
      <c r="D184" s="84">
        <v>4</v>
      </c>
      <c r="E184" s="84">
        <v>4</v>
      </c>
      <c r="F184" s="84">
        <f t="shared" si="4"/>
        <v>100</v>
      </c>
      <c r="G184" s="82" t="s">
        <v>404</v>
      </c>
    </row>
    <row r="185" spans="1:7" ht="117" customHeight="1">
      <c r="A185" s="79" t="s">
        <v>33</v>
      </c>
      <c r="B185" s="79" t="s">
        <v>290</v>
      </c>
      <c r="C185" s="82" t="s">
        <v>20</v>
      </c>
      <c r="D185" s="84">
        <v>10</v>
      </c>
      <c r="E185" s="84">
        <v>9.3000000000000007</v>
      </c>
      <c r="F185" s="84">
        <f t="shared" si="4"/>
        <v>93</v>
      </c>
      <c r="G185" s="82" t="s">
        <v>473</v>
      </c>
    </row>
    <row r="186" spans="1:7" ht="93" customHeight="1">
      <c r="A186" s="79" t="s">
        <v>34</v>
      </c>
      <c r="B186" s="79" t="s">
        <v>271</v>
      </c>
      <c r="C186" s="82" t="s">
        <v>20</v>
      </c>
      <c r="D186" s="84">
        <v>20</v>
      </c>
      <c r="E186" s="84">
        <v>20</v>
      </c>
      <c r="F186" s="84">
        <f t="shared" si="4"/>
        <v>100</v>
      </c>
      <c r="G186" s="82" t="s">
        <v>530</v>
      </c>
    </row>
    <row r="187" spans="1:7" ht="117" customHeight="1">
      <c r="A187" s="79" t="s">
        <v>35</v>
      </c>
      <c r="B187" s="79" t="s">
        <v>96</v>
      </c>
      <c r="C187" s="82" t="s">
        <v>20</v>
      </c>
      <c r="D187" s="84">
        <v>50</v>
      </c>
      <c r="E187" s="84">
        <v>0</v>
      </c>
      <c r="F187" s="84">
        <f t="shared" si="4"/>
        <v>0</v>
      </c>
      <c r="G187" s="82" t="s">
        <v>540</v>
      </c>
    </row>
    <row r="188" spans="1:7" ht="90" customHeight="1">
      <c r="A188" s="79" t="s">
        <v>36</v>
      </c>
      <c r="B188" s="79" t="s">
        <v>259</v>
      </c>
      <c r="C188" s="82" t="s">
        <v>20</v>
      </c>
      <c r="D188" s="84">
        <v>2</v>
      </c>
      <c r="E188" s="84">
        <v>2</v>
      </c>
      <c r="F188" s="84">
        <f t="shared" si="4"/>
        <v>100</v>
      </c>
      <c r="G188" s="82" t="s">
        <v>451</v>
      </c>
    </row>
    <row r="189" spans="1:7" ht="65.25" customHeight="1">
      <c r="A189" s="148" t="s">
        <v>82</v>
      </c>
      <c r="B189" s="148"/>
      <c r="C189" s="81" t="s">
        <v>109</v>
      </c>
      <c r="D189" s="59">
        <f>SUM(D177:D188)</f>
        <v>129.4</v>
      </c>
      <c r="E189" s="59">
        <f>SUM(E177:E188)</f>
        <v>78.7</v>
      </c>
      <c r="F189" s="59">
        <f>E189/D189*100</f>
        <v>60.819165378670789</v>
      </c>
      <c r="G189" s="144"/>
    </row>
    <row r="190" spans="1:7" ht="60.75" customHeight="1">
      <c r="A190" s="148"/>
      <c r="B190" s="148"/>
      <c r="C190" s="81" t="s">
        <v>20</v>
      </c>
      <c r="D190" s="59">
        <f>D177+D178+D179+D180+D181+D182+D183+D184+D185+D186+D187+D188</f>
        <v>129.4</v>
      </c>
      <c r="E190" s="59">
        <f>E177+E178+E179+E180+E181+E182+E183+E184+E185+E186+E187+E188</f>
        <v>78.7</v>
      </c>
      <c r="F190" s="59">
        <f>E190/D190*100</f>
        <v>60.819165378670789</v>
      </c>
      <c r="G190" s="144"/>
    </row>
    <row r="191" spans="1:7" ht="36" customHeight="1">
      <c r="A191" s="147" t="s">
        <v>116</v>
      </c>
      <c r="B191" s="147"/>
      <c r="C191" s="147"/>
      <c r="D191" s="147"/>
      <c r="E191" s="147"/>
      <c r="F191" s="147"/>
      <c r="G191" s="147"/>
    </row>
    <row r="192" spans="1:7" ht="361.5" customHeight="1">
      <c r="A192" s="79" t="s">
        <v>25</v>
      </c>
      <c r="B192" s="79" t="s">
        <v>45</v>
      </c>
      <c r="C192" s="82" t="s">
        <v>20</v>
      </c>
      <c r="D192" s="84">
        <v>8660.7999999999993</v>
      </c>
      <c r="E192" s="84">
        <v>8399.5</v>
      </c>
      <c r="F192" s="84">
        <f t="shared" ref="F192:F224" si="5">E192/D192*100</f>
        <v>96.982957694439321</v>
      </c>
      <c r="G192" s="107" t="s">
        <v>534</v>
      </c>
    </row>
    <row r="193" spans="1:7" ht="167.25" customHeight="1">
      <c r="A193" s="150" t="s">
        <v>26</v>
      </c>
      <c r="B193" s="124" t="s">
        <v>356</v>
      </c>
      <c r="C193" s="82" t="s">
        <v>19</v>
      </c>
      <c r="D193" s="84">
        <v>212.5</v>
      </c>
      <c r="E193" s="84">
        <v>212.5</v>
      </c>
      <c r="F193" s="84">
        <f t="shared" si="5"/>
        <v>100</v>
      </c>
      <c r="G193" s="120" t="s">
        <v>535</v>
      </c>
    </row>
    <row r="194" spans="1:7" ht="409.6" customHeight="1">
      <c r="A194" s="150"/>
      <c r="B194" s="150" t="s">
        <v>108</v>
      </c>
      <c r="C194" s="144" t="s">
        <v>20</v>
      </c>
      <c r="D194" s="151">
        <v>5907.4</v>
      </c>
      <c r="E194" s="151">
        <v>5840.2</v>
      </c>
      <c r="F194" s="151">
        <f t="shared" si="5"/>
        <v>98.862443714662973</v>
      </c>
      <c r="G194" s="144" t="s">
        <v>634</v>
      </c>
    </row>
    <row r="195" spans="1:7" ht="61.5" customHeight="1">
      <c r="A195" s="150"/>
      <c r="B195" s="150"/>
      <c r="C195" s="144"/>
      <c r="D195" s="151"/>
      <c r="E195" s="151"/>
      <c r="F195" s="151"/>
      <c r="G195" s="144"/>
    </row>
    <row r="196" spans="1:7" s="73" customFormat="1" ht="258.75" customHeight="1">
      <c r="A196" s="83" t="s">
        <v>27</v>
      </c>
      <c r="B196" s="83" t="s">
        <v>350</v>
      </c>
      <c r="C196" s="89" t="s">
        <v>20</v>
      </c>
      <c r="D196" s="72">
        <v>20231.2</v>
      </c>
      <c r="E196" s="72">
        <v>20231.2</v>
      </c>
      <c r="F196" s="72">
        <f t="shared" si="5"/>
        <v>100</v>
      </c>
      <c r="G196" s="114" t="s">
        <v>635</v>
      </c>
    </row>
    <row r="197" spans="1:7" ht="37.5" customHeight="1">
      <c r="A197" s="149" t="s">
        <v>31</v>
      </c>
      <c r="B197" s="149" t="s">
        <v>301</v>
      </c>
      <c r="C197" s="82" t="s">
        <v>19</v>
      </c>
      <c r="D197" s="84">
        <v>300</v>
      </c>
      <c r="E197" s="84">
        <v>300</v>
      </c>
      <c r="F197" s="84">
        <f t="shared" si="5"/>
        <v>100</v>
      </c>
      <c r="G197" s="82" t="s">
        <v>536</v>
      </c>
    </row>
    <row r="198" spans="1:7" ht="301.5" customHeight="1">
      <c r="A198" s="149"/>
      <c r="B198" s="149"/>
      <c r="C198" s="82" t="s">
        <v>20</v>
      </c>
      <c r="D198" s="84">
        <v>18180.2</v>
      </c>
      <c r="E198" s="84">
        <v>16776.3</v>
      </c>
      <c r="F198" s="84">
        <f t="shared" si="5"/>
        <v>92.277862729782939</v>
      </c>
      <c r="G198" s="113" t="s">
        <v>636</v>
      </c>
    </row>
    <row r="199" spans="1:7" ht="87" customHeight="1">
      <c r="A199" s="149"/>
      <c r="B199" s="79" t="s">
        <v>249</v>
      </c>
      <c r="C199" s="82" t="s">
        <v>20</v>
      </c>
      <c r="D199" s="84">
        <v>0</v>
      </c>
      <c r="E199" s="84">
        <v>0</v>
      </c>
      <c r="F199" s="84">
        <v>0</v>
      </c>
      <c r="G199" s="82" t="s">
        <v>381</v>
      </c>
    </row>
    <row r="200" spans="1:7" ht="409.6" customHeight="1">
      <c r="A200" s="150" t="s">
        <v>28</v>
      </c>
      <c r="B200" s="158" t="s">
        <v>228</v>
      </c>
      <c r="C200" s="170" t="s">
        <v>20</v>
      </c>
      <c r="D200" s="167">
        <v>829.4</v>
      </c>
      <c r="E200" s="167">
        <v>370.9</v>
      </c>
      <c r="F200" s="167">
        <f>E200/D200*100</f>
        <v>44.719074029418856</v>
      </c>
      <c r="G200" s="170" t="s">
        <v>637</v>
      </c>
    </row>
    <row r="201" spans="1:7" ht="22.5" customHeight="1">
      <c r="A201" s="150"/>
      <c r="B201" s="163"/>
      <c r="C201" s="172"/>
      <c r="D201" s="169"/>
      <c r="E201" s="169"/>
      <c r="F201" s="169"/>
      <c r="G201" s="172"/>
    </row>
    <row r="202" spans="1:7" ht="90.75" customHeight="1">
      <c r="A202" s="150"/>
      <c r="B202" s="150" t="s">
        <v>229</v>
      </c>
      <c r="C202" s="89" t="s">
        <v>349</v>
      </c>
      <c r="D202" s="72">
        <v>550</v>
      </c>
      <c r="E202" s="72">
        <v>550</v>
      </c>
      <c r="F202" s="84">
        <f>E202/D202*100</f>
        <v>100</v>
      </c>
      <c r="G202" s="82" t="s">
        <v>492</v>
      </c>
    </row>
    <row r="203" spans="1:7" ht="409.5" customHeight="1">
      <c r="A203" s="150"/>
      <c r="B203" s="150"/>
      <c r="C203" s="144" t="s">
        <v>20</v>
      </c>
      <c r="D203" s="151">
        <v>5368.2</v>
      </c>
      <c r="E203" s="151">
        <v>4893.2</v>
      </c>
      <c r="F203" s="151">
        <f t="shared" si="5"/>
        <v>91.151596438284713</v>
      </c>
      <c r="G203" s="144" t="s">
        <v>493</v>
      </c>
    </row>
    <row r="204" spans="1:7" ht="117" customHeight="1">
      <c r="A204" s="150"/>
      <c r="B204" s="150"/>
      <c r="C204" s="144"/>
      <c r="D204" s="151"/>
      <c r="E204" s="151"/>
      <c r="F204" s="151"/>
      <c r="G204" s="144"/>
    </row>
    <row r="205" spans="1:7" ht="162.75" customHeight="1">
      <c r="A205" s="149" t="s">
        <v>29</v>
      </c>
      <c r="B205" s="79" t="s">
        <v>338</v>
      </c>
      <c r="C205" s="82" t="s">
        <v>307</v>
      </c>
      <c r="D205" s="84">
        <v>100</v>
      </c>
      <c r="E205" s="84">
        <v>100</v>
      </c>
      <c r="F205" s="84">
        <f t="shared" si="5"/>
        <v>100</v>
      </c>
      <c r="G205" s="82" t="s">
        <v>537</v>
      </c>
    </row>
    <row r="206" spans="1:7" ht="409.5" customHeight="1">
      <c r="A206" s="149"/>
      <c r="B206" s="79" t="s">
        <v>214</v>
      </c>
      <c r="C206" s="82" t="s">
        <v>20</v>
      </c>
      <c r="D206" s="84">
        <v>2878.9</v>
      </c>
      <c r="E206" s="84">
        <v>2749.2</v>
      </c>
      <c r="F206" s="84">
        <f t="shared" si="5"/>
        <v>95.494807044357216</v>
      </c>
      <c r="G206" s="82" t="s">
        <v>515</v>
      </c>
    </row>
    <row r="207" spans="1:7" ht="326.25" customHeight="1">
      <c r="A207" s="79" t="s">
        <v>30</v>
      </c>
      <c r="B207" s="79" t="s">
        <v>136</v>
      </c>
      <c r="C207" s="82" t="s">
        <v>20</v>
      </c>
      <c r="D207" s="84">
        <v>8181.5</v>
      </c>
      <c r="E207" s="84">
        <v>5435.3</v>
      </c>
      <c r="F207" s="84">
        <f t="shared" si="5"/>
        <v>66.434027989977395</v>
      </c>
      <c r="G207" s="113" t="s">
        <v>638</v>
      </c>
    </row>
    <row r="208" spans="1:7" ht="57.75" customHeight="1">
      <c r="A208" s="149" t="s">
        <v>32</v>
      </c>
      <c r="B208" s="79" t="s">
        <v>145</v>
      </c>
      <c r="C208" s="82" t="s">
        <v>20</v>
      </c>
      <c r="D208" s="84">
        <v>290.7</v>
      </c>
      <c r="E208" s="84">
        <v>290.7</v>
      </c>
      <c r="F208" s="84">
        <f t="shared" si="5"/>
        <v>100</v>
      </c>
      <c r="G208" s="82" t="s">
        <v>405</v>
      </c>
    </row>
    <row r="209" spans="1:7" ht="115.5" customHeight="1">
      <c r="A209" s="149"/>
      <c r="B209" s="79" t="s">
        <v>415</v>
      </c>
      <c r="C209" s="82" t="s">
        <v>20</v>
      </c>
      <c r="D209" s="84">
        <v>9415.6</v>
      </c>
      <c r="E209" s="84">
        <v>9415.6</v>
      </c>
      <c r="F209" s="84">
        <f t="shared" si="5"/>
        <v>100</v>
      </c>
      <c r="G209" s="82" t="s">
        <v>406</v>
      </c>
    </row>
    <row r="210" spans="1:7" ht="31.5" customHeight="1">
      <c r="A210" s="150" t="s">
        <v>33</v>
      </c>
      <c r="B210" s="149" t="s">
        <v>317</v>
      </c>
      <c r="C210" s="82" t="s">
        <v>19</v>
      </c>
      <c r="D210" s="84">
        <v>11473.7</v>
      </c>
      <c r="E210" s="84">
        <v>10119.1</v>
      </c>
      <c r="F210" s="84">
        <f t="shared" si="5"/>
        <v>88.193869457977797</v>
      </c>
      <c r="G210" s="144" t="s">
        <v>639</v>
      </c>
    </row>
    <row r="211" spans="1:7" ht="238.5" customHeight="1">
      <c r="A211" s="150"/>
      <c r="B211" s="149"/>
      <c r="C211" s="82" t="s">
        <v>20</v>
      </c>
      <c r="D211" s="84">
        <v>863.7</v>
      </c>
      <c r="E211" s="84">
        <v>761.7</v>
      </c>
      <c r="F211" s="84">
        <f t="shared" si="5"/>
        <v>88.190343869399101</v>
      </c>
      <c r="G211" s="144"/>
    </row>
    <row r="212" spans="1:7" ht="171.75" customHeight="1">
      <c r="A212" s="150"/>
      <c r="B212" s="79" t="s">
        <v>354</v>
      </c>
      <c r="C212" s="82" t="s">
        <v>19</v>
      </c>
      <c r="D212" s="84">
        <v>405</v>
      </c>
      <c r="E212" s="84">
        <v>405</v>
      </c>
      <c r="F212" s="84">
        <f t="shared" si="5"/>
        <v>100</v>
      </c>
      <c r="G212" s="82" t="s">
        <v>576</v>
      </c>
    </row>
    <row r="213" spans="1:7" ht="409.5" customHeight="1">
      <c r="A213" s="150"/>
      <c r="B213" s="150" t="s">
        <v>291</v>
      </c>
      <c r="C213" s="144" t="s">
        <v>20</v>
      </c>
      <c r="D213" s="151">
        <v>3388.4</v>
      </c>
      <c r="E213" s="151">
        <v>2352.1</v>
      </c>
      <c r="F213" s="151">
        <f t="shared" si="5"/>
        <v>69.416243654822324</v>
      </c>
      <c r="G213" s="144" t="s">
        <v>640</v>
      </c>
    </row>
    <row r="214" spans="1:7" ht="153.75" customHeight="1">
      <c r="A214" s="150"/>
      <c r="B214" s="150"/>
      <c r="C214" s="144"/>
      <c r="D214" s="151"/>
      <c r="E214" s="151"/>
      <c r="F214" s="151"/>
      <c r="G214" s="144"/>
    </row>
    <row r="215" spans="1:7" ht="84.75" customHeight="1">
      <c r="A215" s="150"/>
      <c r="B215" s="79" t="s">
        <v>309</v>
      </c>
      <c r="C215" s="82" t="s">
        <v>20</v>
      </c>
      <c r="D215" s="84">
        <v>0</v>
      </c>
      <c r="E215" s="84">
        <v>0</v>
      </c>
      <c r="F215" s="84">
        <v>0</v>
      </c>
      <c r="G215" s="82" t="s">
        <v>381</v>
      </c>
    </row>
    <row r="216" spans="1:7" ht="79.5" customHeight="1">
      <c r="A216" s="150"/>
      <c r="B216" s="79" t="s">
        <v>479</v>
      </c>
      <c r="C216" s="82" t="s">
        <v>20</v>
      </c>
      <c r="D216" s="84">
        <v>0</v>
      </c>
      <c r="E216" s="84">
        <v>0</v>
      </c>
      <c r="F216" s="84">
        <v>0</v>
      </c>
      <c r="G216" s="82" t="s">
        <v>381</v>
      </c>
    </row>
    <row r="217" spans="1:7" ht="409.5" customHeight="1">
      <c r="A217" s="150" t="s">
        <v>34</v>
      </c>
      <c r="B217" s="150" t="s">
        <v>275</v>
      </c>
      <c r="C217" s="144" t="s">
        <v>20</v>
      </c>
      <c r="D217" s="151">
        <v>42068.4</v>
      </c>
      <c r="E217" s="151">
        <v>35939.9</v>
      </c>
      <c r="F217" s="151">
        <f t="shared" si="5"/>
        <v>85.432058267012764</v>
      </c>
      <c r="G217" s="144" t="s">
        <v>538</v>
      </c>
    </row>
    <row r="218" spans="1:7" ht="24.75" customHeight="1">
      <c r="A218" s="150"/>
      <c r="B218" s="150"/>
      <c r="C218" s="144"/>
      <c r="D218" s="151"/>
      <c r="E218" s="151"/>
      <c r="F218" s="151"/>
      <c r="G218" s="144"/>
    </row>
    <row r="219" spans="1:7" ht="409.5" customHeight="1">
      <c r="A219" s="160" t="s">
        <v>35</v>
      </c>
      <c r="B219" s="150" t="s">
        <v>100</v>
      </c>
      <c r="C219" s="170" t="s">
        <v>20</v>
      </c>
      <c r="D219" s="167">
        <f>15838.1+214.5</f>
        <v>16052.6</v>
      </c>
      <c r="E219" s="167">
        <v>14727.5</v>
      </c>
      <c r="F219" s="167">
        <f t="shared" si="5"/>
        <v>91.745262449696625</v>
      </c>
      <c r="G219" s="170" t="s">
        <v>644</v>
      </c>
    </row>
    <row r="220" spans="1:7" ht="154.5" customHeight="1">
      <c r="A220" s="161"/>
      <c r="B220" s="150"/>
      <c r="C220" s="172"/>
      <c r="D220" s="169"/>
      <c r="E220" s="169"/>
      <c r="F220" s="169"/>
      <c r="G220" s="172"/>
    </row>
    <row r="221" spans="1:7" s="73" customFormat="1" ht="163.5" customHeight="1">
      <c r="A221" s="161"/>
      <c r="B221" s="150"/>
      <c r="C221" s="114" t="s">
        <v>349</v>
      </c>
      <c r="D221" s="72">
        <v>785.5</v>
      </c>
      <c r="E221" s="72">
        <v>785.5</v>
      </c>
      <c r="F221" s="72">
        <f t="shared" si="5"/>
        <v>100</v>
      </c>
      <c r="G221" s="121" t="s">
        <v>557</v>
      </c>
    </row>
    <row r="222" spans="1:7" ht="198" customHeight="1">
      <c r="A222" s="162"/>
      <c r="B222" s="79" t="s">
        <v>101</v>
      </c>
      <c r="C222" s="82" t="s">
        <v>20</v>
      </c>
      <c r="D222" s="84">
        <v>1281.7</v>
      </c>
      <c r="E222" s="84">
        <v>1207.5999999999999</v>
      </c>
      <c r="F222" s="84">
        <f t="shared" si="5"/>
        <v>94.218615900756802</v>
      </c>
      <c r="G222" s="113" t="s">
        <v>641</v>
      </c>
    </row>
    <row r="223" spans="1:7" ht="192" customHeight="1">
      <c r="A223" s="150" t="s">
        <v>36</v>
      </c>
      <c r="B223" s="150" t="s">
        <v>184</v>
      </c>
      <c r="C223" s="82" t="s">
        <v>20</v>
      </c>
      <c r="D223" s="84">
        <v>7350.2</v>
      </c>
      <c r="E223" s="84">
        <v>4850.1000000000004</v>
      </c>
      <c r="F223" s="84">
        <f t="shared" si="5"/>
        <v>65.985959565726105</v>
      </c>
      <c r="G223" s="113" t="s">
        <v>464</v>
      </c>
    </row>
    <row r="224" spans="1:7" s="73" customFormat="1" ht="55.5" customHeight="1">
      <c r="A224" s="150"/>
      <c r="B224" s="150"/>
      <c r="C224" s="89" t="s">
        <v>349</v>
      </c>
      <c r="D224" s="72">
        <v>200</v>
      </c>
      <c r="E224" s="72">
        <v>200</v>
      </c>
      <c r="F224" s="84">
        <f t="shared" si="5"/>
        <v>100</v>
      </c>
      <c r="G224" s="114" t="s">
        <v>642</v>
      </c>
    </row>
    <row r="225" spans="1:7" s="73" customFormat="1" ht="65.25" customHeight="1">
      <c r="A225" s="150"/>
      <c r="B225" s="85" t="s">
        <v>463</v>
      </c>
      <c r="C225" s="89" t="s">
        <v>20</v>
      </c>
      <c r="D225" s="72">
        <v>0</v>
      </c>
      <c r="E225" s="72">
        <v>0</v>
      </c>
      <c r="F225" s="84">
        <v>0</v>
      </c>
      <c r="G225" s="82" t="s">
        <v>381</v>
      </c>
    </row>
    <row r="226" spans="1:7" ht="54" customHeight="1">
      <c r="A226" s="148" t="s">
        <v>82</v>
      </c>
      <c r="B226" s="148"/>
      <c r="C226" s="81" t="s">
        <v>109</v>
      </c>
      <c r="D226" s="59">
        <f>SUM(D192:D224)</f>
        <v>164975.60000000003</v>
      </c>
      <c r="E226" s="59">
        <f>SUM(E192:E224)</f>
        <v>146913.1</v>
      </c>
      <c r="F226" s="59">
        <f>E226/D226*100</f>
        <v>89.051411238995328</v>
      </c>
      <c r="G226" s="151"/>
    </row>
    <row r="227" spans="1:7" ht="53.25" customHeight="1">
      <c r="A227" s="148"/>
      <c r="B227" s="148"/>
      <c r="C227" s="81" t="s">
        <v>19</v>
      </c>
      <c r="D227" s="59">
        <f>D193+D197+D202+D205+D210+D212+D221</f>
        <v>13826.7</v>
      </c>
      <c r="E227" s="59">
        <f>E193+E197+E202+E205+E210+E212+E221</f>
        <v>12472.1</v>
      </c>
      <c r="F227" s="59">
        <f>E227/D227*100</f>
        <v>90.203013011058303</v>
      </c>
      <c r="G227" s="151"/>
    </row>
    <row r="228" spans="1:7" ht="58.5" customHeight="1">
      <c r="A228" s="148"/>
      <c r="B228" s="148"/>
      <c r="C228" s="81" t="s">
        <v>20</v>
      </c>
      <c r="D228" s="59">
        <f>D192+D194+D196+D198+D199+D200+D203+D206+D207+D208+D209+D211+D213+D215+D217+D219+D222+D223+D224+D225+D216</f>
        <v>151148.90000000002</v>
      </c>
      <c r="E228" s="59">
        <f>E192+E194+E196+E198+E199+E200+E203+E206+E207+E208+E209+E211+E213+E215+E217+E219+E222+E223+E224+E225+E216</f>
        <v>134441</v>
      </c>
      <c r="F228" s="59">
        <f>E228/D228*100</f>
        <v>88.94606576693576</v>
      </c>
      <c r="G228" s="151"/>
    </row>
    <row r="229" spans="1:7" ht="43.5" customHeight="1">
      <c r="A229" s="147" t="s">
        <v>57</v>
      </c>
      <c r="B229" s="147"/>
      <c r="C229" s="147"/>
      <c r="D229" s="147"/>
      <c r="E229" s="147"/>
      <c r="F229" s="147"/>
      <c r="G229" s="147"/>
    </row>
    <row r="230" spans="1:7" ht="68.25" customHeight="1">
      <c r="A230" s="79" t="s">
        <v>31</v>
      </c>
      <c r="B230" s="79" t="s">
        <v>250</v>
      </c>
      <c r="C230" s="82" t="s">
        <v>20</v>
      </c>
      <c r="D230" s="84">
        <v>0</v>
      </c>
      <c r="E230" s="84">
        <v>0</v>
      </c>
      <c r="F230" s="84">
        <v>0</v>
      </c>
      <c r="G230" s="82" t="s">
        <v>381</v>
      </c>
    </row>
    <row r="231" spans="1:7" ht="58.5" customHeight="1">
      <c r="A231" s="149" t="s">
        <v>29</v>
      </c>
      <c r="B231" s="149" t="s">
        <v>212</v>
      </c>
      <c r="C231" s="82" t="s">
        <v>349</v>
      </c>
      <c r="D231" s="84">
        <v>700</v>
      </c>
      <c r="E231" s="84">
        <v>700</v>
      </c>
      <c r="F231" s="84">
        <f t="shared" si="1"/>
        <v>100</v>
      </c>
      <c r="G231" s="82" t="s">
        <v>514</v>
      </c>
    </row>
    <row r="232" spans="1:7" ht="66.75" customHeight="1">
      <c r="A232" s="149"/>
      <c r="B232" s="149"/>
      <c r="C232" s="82" t="s">
        <v>20</v>
      </c>
      <c r="D232" s="84">
        <v>517.70000000000005</v>
      </c>
      <c r="E232" s="84">
        <v>517.5</v>
      </c>
      <c r="F232" s="84">
        <f>E232/D232*100</f>
        <v>99.961367587405832</v>
      </c>
      <c r="G232" s="113" t="s">
        <v>643</v>
      </c>
    </row>
    <row r="233" spans="1:7" ht="167.25" customHeight="1">
      <c r="A233" s="79" t="s">
        <v>34</v>
      </c>
      <c r="B233" s="79" t="s">
        <v>273</v>
      </c>
      <c r="C233" s="82" t="s">
        <v>20</v>
      </c>
      <c r="D233" s="84">
        <v>8958</v>
      </c>
      <c r="E233" s="84">
        <v>8958</v>
      </c>
      <c r="F233" s="84">
        <f t="shared" si="1"/>
        <v>100</v>
      </c>
      <c r="G233" s="82" t="s">
        <v>556</v>
      </c>
    </row>
    <row r="234" spans="1:7" ht="409.6" customHeight="1">
      <c r="A234" s="158" t="s">
        <v>35</v>
      </c>
      <c r="B234" s="158" t="s">
        <v>98</v>
      </c>
      <c r="C234" s="170" t="s">
        <v>20</v>
      </c>
      <c r="D234" s="167">
        <v>12047.4</v>
      </c>
      <c r="E234" s="167">
        <v>2899</v>
      </c>
      <c r="F234" s="167">
        <f t="shared" si="1"/>
        <v>24.063283364045354</v>
      </c>
      <c r="G234" s="170" t="s">
        <v>645</v>
      </c>
    </row>
    <row r="235" spans="1:7" ht="409.6" customHeight="1">
      <c r="A235" s="159"/>
      <c r="B235" s="159"/>
      <c r="C235" s="171"/>
      <c r="D235" s="168"/>
      <c r="E235" s="168"/>
      <c r="F235" s="168"/>
      <c r="G235" s="171"/>
    </row>
    <row r="236" spans="1:7" ht="101.25" customHeight="1">
      <c r="A236" s="159"/>
      <c r="B236" s="163"/>
      <c r="C236" s="172"/>
      <c r="D236" s="169"/>
      <c r="E236" s="169"/>
      <c r="F236" s="169"/>
      <c r="G236" s="172"/>
    </row>
    <row r="237" spans="1:7" ht="409.6" customHeight="1">
      <c r="A237" s="159"/>
      <c r="B237" s="158" t="s">
        <v>119</v>
      </c>
      <c r="C237" s="170" t="s">
        <v>20</v>
      </c>
      <c r="D237" s="167">
        <v>12330.6</v>
      </c>
      <c r="E237" s="167">
        <v>3197.5</v>
      </c>
      <c r="F237" s="167">
        <f t="shared" si="1"/>
        <v>25.931422639612023</v>
      </c>
      <c r="G237" s="170" t="s">
        <v>646</v>
      </c>
    </row>
    <row r="238" spans="1:7" ht="409.6" customHeight="1">
      <c r="A238" s="159"/>
      <c r="B238" s="159"/>
      <c r="C238" s="171"/>
      <c r="D238" s="168"/>
      <c r="E238" s="168"/>
      <c r="F238" s="168"/>
      <c r="G238" s="171"/>
    </row>
    <row r="239" spans="1:7" ht="56.25" customHeight="1">
      <c r="A239" s="79" t="s">
        <v>36</v>
      </c>
      <c r="B239" s="79" t="s">
        <v>260</v>
      </c>
      <c r="C239" s="82" t="s">
        <v>20</v>
      </c>
      <c r="D239" s="84">
        <v>56</v>
      </c>
      <c r="E239" s="84">
        <v>56</v>
      </c>
      <c r="F239" s="84">
        <f t="shared" si="1"/>
        <v>100</v>
      </c>
      <c r="G239" s="82" t="s">
        <v>577</v>
      </c>
    </row>
    <row r="240" spans="1:7" ht="54.75" customHeight="1">
      <c r="A240" s="148" t="s">
        <v>82</v>
      </c>
      <c r="B240" s="148"/>
      <c r="C240" s="81" t="s">
        <v>109</v>
      </c>
      <c r="D240" s="59">
        <f>SUM(D230:D239)</f>
        <v>34609.699999999997</v>
      </c>
      <c r="E240" s="59">
        <f>SUM(E230:E239)</f>
        <v>16328</v>
      </c>
      <c r="F240" s="59">
        <f>E240/D240*100</f>
        <v>47.177525375833945</v>
      </c>
      <c r="G240" s="144"/>
    </row>
    <row r="241" spans="1:7" ht="55.5" customHeight="1">
      <c r="A241" s="148"/>
      <c r="B241" s="148"/>
      <c r="C241" s="81" t="s">
        <v>307</v>
      </c>
      <c r="D241" s="59">
        <f>D231</f>
        <v>700</v>
      </c>
      <c r="E241" s="59">
        <f>E231</f>
        <v>700</v>
      </c>
      <c r="F241" s="59">
        <f>E241/D241*100</f>
        <v>100</v>
      </c>
      <c r="G241" s="144"/>
    </row>
    <row r="242" spans="1:7" ht="54" customHeight="1">
      <c r="A242" s="148"/>
      <c r="B242" s="148"/>
      <c r="C242" s="81" t="s">
        <v>20</v>
      </c>
      <c r="D242" s="59">
        <f>D230+D233+D234+D237+D239+D232</f>
        <v>33909.699999999997</v>
      </c>
      <c r="E242" s="59">
        <f>E230+E233+E234+E237+E239+E232</f>
        <v>15628</v>
      </c>
      <c r="F242" s="59">
        <f>E242/D242*100</f>
        <v>46.087107818706748</v>
      </c>
      <c r="G242" s="144"/>
    </row>
    <row r="243" spans="1:7" ht="37.5" customHeight="1">
      <c r="A243" s="147" t="s">
        <v>58</v>
      </c>
      <c r="B243" s="147"/>
      <c r="C243" s="147"/>
      <c r="D243" s="147"/>
      <c r="E243" s="147"/>
      <c r="F243" s="147"/>
      <c r="G243" s="147"/>
    </row>
    <row r="244" spans="1:7" ht="54" customHeight="1">
      <c r="A244" s="79" t="s">
        <v>25</v>
      </c>
      <c r="B244" s="79" t="s">
        <v>52</v>
      </c>
      <c r="C244" s="82" t="s">
        <v>20</v>
      </c>
      <c r="D244" s="84">
        <v>0.1</v>
      </c>
      <c r="E244" s="84">
        <v>0.1</v>
      </c>
      <c r="F244" s="84">
        <f t="shared" si="1"/>
        <v>100</v>
      </c>
      <c r="G244" s="87" t="s">
        <v>379</v>
      </c>
    </row>
    <row r="245" spans="1:7" ht="32.25" customHeight="1">
      <c r="A245" s="149" t="s">
        <v>29</v>
      </c>
      <c r="B245" s="149" t="s">
        <v>333</v>
      </c>
      <c r="C245" s="82" t="s">
        <v>19</v>
      </c>
      <c r="D245" s="84">
        <v>1991.7</v>
      </c>
      <c r="E245" s="84">
        <v>1991.7</v>
      </c>
      <c r="F245" s="84">
        <f>E245/D245*100</f>
        <v>100</v>
      </c>
      <c r="G245" s="164" t="s">
        <v>578</v>
      </c>
    </row>
    <row r="246" spans="1:7" ht="177" customHeight="1">
      <c r="A246" s="149"/>
      <c r="B246" s="149"/>
      <c r="C246" s="82" t="s">
        <v>20</v>
      </c>
      <c r="D246" s="84">
        <v>246.2</v>
      </c>
      <c r="E246" s="84">
        <v>246.2</v>
      </c>
      <c r="F246" s="84">
        <f>E246/D246*100</f>
        <v>100</v>
      </c>
      <c r="G246" s="164"/>
    </row>
    <row r="247" spans="1:7" ht="34.5" customHeight="1">
      <c r="A247" s="149"/>
      <c r="B247" s="149" t="s">
        <v>335</v>
      </c>
      <c r="C247" s="82" t="s">
        <v>19</v>
      </c>
      <c r="D247" s="84">
        <v>2725</v>
      </c>
      <c r="E247" s="84">
        <v>2725</v>
      </c>
      <c r="F247" s="84">
        <f>E247/D247*100</f>
        <v>100</v>
      </c>
      <c r="G247" s="164" t="s">
        <v>579</v>
      </c>
    </row>
    <row r="248" spans="1:7" ht="106.5" customHeight="1">
      <c r="A248" s="149"/>
      <c r="B248" s="149"/>
      <c r="C248" s="82" t="s">
        <v>20</v>
      </c>
      <c r="D248" s="84">
        <v>337.4</v>
      </c>
      <c r="E248" s="84">
        <v>337.4</v>
      </c>
      <c r="F248" s="84">
        <f>E248/D248*100</f>
        <v>100</v>
      </c>
      <c r="G248" s="164"/>
    </row>
    <row r="249" spans="1:7" ht="144" customHeight="1">
      <c r="A249" s="149"/>
      <c r="B249" s="79" t="s">
        <v>213</v>
      </c>
      <c r="C249" s="82" t="s">
        <v>20</v>
      </c>
      <c r="D249" s="84">
        <f>271.2+559.4</f>
        <v>830.59999999999991</v>
      </c>
      <c r="E249" s="84">
        <f>271+559.4</f>
        <v>830.4</v>
      </c>
      <c r="F249" s="84">
        <f>E249/D249*100</f>
        <v>99.975921020948718</v>
      </c>
      <c r="G249" s="87" t="s">
        <v>501</v>
      </c>
    </row>
    <row r="250" spans="1:7" s="73" customFormat="1" ht="63" customHeight="1">
      <c r="A250" s="83" t="s">
        <v>30</v>
      </c>
      <c r="B250" s="83" t="s">
        <v>134</v>
      </c>
      <c r="C250" s="89" t="s">
        <v>20</v>
      </c>
      <c r="D250" s="72">
        <v>0</v>
      </c>
      <c r="E250" s="72">
        <v>0</v>
      </c>
      <c r="F250" s="72">
        <v>0</v>
      </c>
      <c r="G250" s="82" t="s">
        <v>381</v>
      </c>
    </row>
    <row r="251" spans="1:7" ht="112.5" customHeight="1">
      <c r="A251" s="79" t="s">
        <v>34</v>
      </c>
      <c r="B251" s="79" t="s">
        <v>272</v>
      </c>
      <c r="C251" s="82" t="s">
        <v>20</v>
      </c>
      <c r="D251" s="84">
        <v>50</v>
      </c>
      <c r="E251" s="84">
        <v>0</v>
      </c>
      <c r="F251" s="84">
        <f>E251/D251*100</f>
        <v>0</v>
      </c>
      <c r="G251" s="117" t="s">
        <v>647</v>
      </c>
    </row>
    <row r="252" spans="1:7" ht="225" customHeight="1">
      <c r="A252" s="79" t="s">
        <v>35</v>
      </c>
      <c r="B252" s="79" t="s">
        <v>99</v>
      </c>
      <c r="C252" s="82" t="s">
        <v>20</v>
      </c>
      <c r="D252" s="84">
        <v>1064.0999999999999</v>
      </c>
      <c r="E252" s="84">
        <v>0</v>
      </c>
      <c r="F252" s="84">
        <v>0</v>
      </c>
      <c r="G252" s="117" t="s">
        <v>648</v>
      </c>
    </row>
    <row r="253" spans="1:7" ht="102" customHeight="1">
      <c r="A253" s="79" t="s">
        <v>36</v>
      </c>
      <c r="B253" s="79" t="s">
        <v>182</v>
      </c>
      <c r="C253" s="82" t="s">
        <v>20</v>
      </c>
      <c r="D253" s="84">
        <v>1091.0999999999999</v>
      </c>
      <c r="E253" s="84">
        <v>1091.0999999999999</v>
      </c>
      <c r="F253" s="84">
        <f>E253/D253*100</f>
        <v>100</v>
      </c>
      <c r="G253" s="87" t="s">
        <v>452</v>
      </c>
    </row>
    <row r="254" spans="1:7" ht="52.5" customHeight="1">
      <c r="A254" s="148" t="s">
        <v>82</v>
      </c>
      <c r="B254" s="148"/>
      <c r="C254" s="81" t="s">
        <v>109</v>
      </c>
      <c r="D254" s="59">
        <f>SUM(D244:D253)</f>
        <v>8336.2000000000007</v>
      </c>
      <c r="E254" s="59">
        <f>SUM(E244:E253)</f>
        <v>7221.9</v>
      </c>
      <c r="F254" s="59">
        <f>E254/D254*100</f>
        <v>86.632998248602462</v>
      </c>
      <c r="G254" s="144"/>
    </row>
    <row r="255" spans="1:7" ht="52.5" customHeight="1">
      <c r="A255" s="148"/>
      <c r="B255" s="148"/>
      <c r="C255" s="81" t="s">
        <v>307</v>
      </c>
      <c r="D255" s="59">
        <f>D245+D247</f>
        <v>4716.7</v>
      </c>
      <c r="E255" s="59">
        <f>E245+E247</f>
        <v>4716.7</v>
      </c>
      <c r="F255" s="59">
        <f>E255/D255*100</f>
        <v>100</v>
      </c>
      <c r="G255" s="144"/>
    </row>
    <row r="256" spans="1:7" ht="58.5" customHeight="1">
      <c r="A256" s="148"/>
      <c r="B256" s="148"/>
      <c r="C256" s="81" t="s">
        <v>20</v>
      </c>
      <c r="D256" s="59">
        <f>D244+D246+D248+D249+D250+D251+D252+D253</f>
        <v>3619.4999999999995</v>
      </c>
      <c r="E256" s="59">
        <f>E244+E246+E248+E249+E250+E251+E252+E253</f>
        <v>2505.1999999999998</v>
      </c>
      <c r="F256" s="59">
        <f>E256/D256*100</f>
        <v>69.213979831468436</v>
      </c>
      <c r="G256" s="144"/>
    </row>
    <row r="257" spans="1:7" ht="42.75" customHeight="1">
      <c r="A257" s="147" t="s">
        <v>59</v>
      </c>
      <c r="B257" s="147"/>
      <c r="C257" s="147"/>
      <c r="D257" s="147"/>
      <c r="E257" s="147"/>
      <c r="F257" s="147"/>
      <c r="G257" s="147"/>
    </row>
    <row r="258" spans="1:7" ht="72" customHeight="1">
      <c r="A258" s="79" t="s">
        <v>25</v>
      </c>
      <c r="B258" s="79" t="s">
        <v>51</v>
      </c>
      <c r="C258" s="82" t="s">
        <v>20</v>
      </c>
      <c r="D258" s="84">
        <v>529.20000000000005</v>
      </c>
      <c r="E258" s="84">
        <v>529.20000000000005</v>
      </c>
      <c r="F258" s="84">
        <f>E258/D258*100</f>
        <v>100</v>
      </c>
      <c r="G258" s="87" t="s">
        <v>367</v>
      </c>
    </row>
    <row r="259" spans="1:7" s="73" customFormat="1" ht="66" customHeight="1">
      <c r="A259" s="153" t="s">
        <v>31</v>
      </c>
      <c r="B259" s="83" t="s">
        <v>601</v>
      </c>
      <c r="C259" s="89" t="s">
        <v>20</v>
      </c>
      <c r="D259" s="72">
        <v>0</v>
      </c>
      <c r="E259" s="72">
        <v>0</v>
      </c>
      <c r="F259" s="72">
        <v>0</v>
      </c>
      <c r="G259" s="82" t="s">
        <v>381</v>
      </c>
    </row>
    <row r="260" spans="1:7" s="73" customFormat="1" ht="84" customHeight="1">
      <c r="A260" s="153"/>
      <c r="B260" s="83" t="s">
        <v>602</v>
      </c>
      <c r="C260" s="89" t="s">
        <v>20</v>
      </c>
      <c r="D260" s="72">
        <v>0</v>
      </c>
      <c r="E260" s="72">
        <v>0</v>
      </c>
      <c r="F260" s="72">
        <v>0</v>
      </c>
      <c r="G260" s="82" t="s">
        <v>381</v>
      </c>
    </row>
    <row r="261" spans="1:7" s="73" customFormat="1" ht="88.5" customHeight="1">
      <c r="A261" s="83" t="s">
        <v>28</v>
      </c>
      <c r="B261" s="83" t="s">
        <v>603</v>
      </c>
      <c r="C261" s="89" t="s">
        <v>20</v>
      </c>
      <c r="D261" s="72">
        <v>0</v>
      </c>
      <c r="E261" s="72">
        <v>0</v>
      </c>
      <c r="F261" s="72">
        <v>0</v>
      </c>
      <c r="G261" s="82" t="s">
        <v>381</v>
      </c>
    </row>
    <row r="262" spans="1:7" ht="91.5" customHeight="1">
      <c r="A262" s="149" t="s">
        <v>29</v>
      </c>
      <c r="B262" s="79" t="s">
        <v>215</v>
      </c>
      <c r="C262" s="82" t="s">
        <v>20</v>
      </c>
      <c r="D262" s="84">
        <v>81.3</v>
      </c>
      <c r="E262" s="84">
        <v>81.3</v>
      </c>
      <c r="F262" s="84">
        <f t="shared" ref="F262:F269" si="6">E262/D262*100</f>
        <v>100</v>
      </c>
      <c r="G262" s="87" t="s">
        <v>366</v>
      </c>
    </row>
    <row r="263" spans="1:7" ht="80.25" customHeight="1">
      <c r="A263" s="149"/>
      <c r="B263" s="79" t="s">
        <v>516</v>
      </c>
      <c r="C263" s="82" t="s">
        <v>20</v>
      </c>
      <c r="D263" s="84">
        <v>30</v>
      </c>
      <c r="E263" s="84">
        <v>30</v>
      </c>
      <c r="F263" s="84">
        <f t="shared" si="6"/>
        <v>100</v>
      </c>
      <c r="G263" s="117" t="s">
        <v>649</v>
      </c>
    </row>
    <row r="264" spans="1:7" ht="363" customHeight="1">
      <c r="A264" s="79" t="s">
        <v>34</v>
      </c>
      <c r="B264" s="79" t="s">
        <v>343</v>
      </c>
      <c r="C264" s="82" t="s">
        <v>20</v>
      </c>
      <c r="D264" s="86">
        <v>9606</v>
      </c>
      <c r="E264" s="84">
        <v>8517.4</v>
      </c>
      <c r="F264" s="84">
        <f t="shared" si="6"/>
        <v>88.66749947949198</v>
      </c>
      <c r="G264" s="117" t="s">
        <v>650</v>
      </c>
    </row>
    <row r="265" spans="1:7" ht="409.6" customHeight="1">
      <c r="A265" s="150" t="s">
        <v>35</v>
      </c>
      <c r="B265" s="150" t="s">
        <v>97</v>
      </c>
      <c r="C265" s="144" t="s">
        <v>20</v>
      </c>
      <c r="D265" s="173">
        <v>9522.2999999999993</v>
      </c>
      <c r="E265" s="151">
        <v>1566.2</v>
      </c>
      <c r="F265" s="151">
        <f t="shared" si="6"/>
        <v>16.447706961553408</v>
      </c>
      <c r="G265" s="164" t="s">
        <v>651</v>
      </c>
    </row>
    <row r="266" spans="1:7" ht="19.5" customHeight="1">
      <c r="A266" s="150"/>
      <c r="B266" s="150"/>
      <c r="C266" s="144"/>
      <c r="D266" s="173"/>
      <c r="E266" s="151"/>
      <c r="F266" s="151"/>
      <c r="G266" s="164"/>
    </row>
    <row r="267" spans="1:7" ht="102" customHeight="1">
      <c r="A267" s="79" t="s">
        <v>36</v>
      </c>
      <c r="B267" s="79" t="s">
        <v>183</v>
      </c>
      <c r="C267" s="82" t="s">
        <v>20</v>
      </c>
      <c r="D267" s="84">
        <v>2140.5</v>
      </c>
      <c r="E267" s="84">
        <v>2070.5</v>
      </c>
      <c r="F267" s="84">
        <f t="shared" si="6"/>
        <v>96.729736042980605</v>
      </c>
      <c r="G267" s="87" t="s">
        <v>580</v>
      </c>
    </row>
    <row r="268" spans="1:7" ht="53.25" customHeight="1">
      <c r="A268" s="148" t="s">
        <v>82</v>
      </c>
      <c r="B268" s="148"/>
      <c r="C268" s="81" t="s">
        <v>109</v>
      </c>
      <c r="D268" s="59">
        <f>SUM(D258:D267)</f>
        <v>21909.3</v>
      </c>
      <c r="E268" s="59">
        <f>SUM(E258:E267)</f>
        <v>12794.6</v>
      </c>
      <c r="F268" s="59">
        <f t="shared" si="6"/>
        <v>58.398031886002755</v>
      </c>
      <c r="G268" s="144"/>
    </row>
    <row r="269" spans="1:7" ht="54.75" customHeight="1">
      <c r="A269" s="148"/>
      <c r="B269" s="148"/>
      <c r="C269" s="81" t="s">
        <v>20</v>
      </c>
      <c r="D269" s="59">
        <f>D258+D259+D260+D262+D263+D264+D265+D267+D261</f>
        <v>21909.3</v>
      </c>
      <c r="E269" s="59">
        <f>E258+E259+E260+E262+E263+E264+E265+E267+E261</f>
        <v>12794.6</v>
      </c>
      <c r="F269" s="59">
        <f t="shared" si="6"/>
        <v>58.398031886002755</v>
      </c>
      <c r="G269" s="144"/>
    </row>
    <row r="270" spans="1:7" s="62" customFormat="1" ht="38.25" customHeight="1">
      <c r="A270" s="155" t="s">
        <v>303</v>
      </c>
      <c r="B270" s="155"/>
      <c r="C270" s="155"/>
      <c r="D270" s="155"/>
      <c r="E270" s="155"/>
      <c r="F270" s="155"/>
      <c r="G270" s="155"/>
    </row>
    <row r="271" spans="1:7" ht="91.5" customHeight="1">
      <c r="A271" s="79" t="s">
        <v>25</v>
      </c>
      <c r="B271" s="79" t="s">
        <v>304</v>
      </c>
      <c r="C271" s="82" t="s">
        <v>20</v>
      </c>
      <c r="D271" s="84">
        <v>0</v>
      </c>
      <c r="E271" s="84">
        <v>0</v>
      </c>
      <c r="F271" s="84">
        <v>0</v>
      </c>
      <c r="G271" s="82" t="s">
        <v>381</v>
      </c>
    </row>
    <row r="272" spans="1:7" ht="66.75" customHeight="1">
      <c r="A272" s="79" t="s">
        <v>26</v>
      </c>
      <c r="B272" s="79" t="s">
        <v>360</v>
      </c>
      <c r="C272" s="82" t="s">
        <v>20</v>
      </c>
      <c r="D272" s="84">
        <v>265</v>
      </c>
      <c r="E272" s="84">
        <v>265</v>
      </c>
      <c r="F272" s="84">
        <f t="shared" ref="F272:F289" si="7">E272/D272*100</f>
        <v>100</v>
      </c>
      <c r="G272" s="82" t="s">
        <v>393</v>
      </c>
    </row>
    <row r="273" spans="1:7" ht="56.25" customHeight="1">
      <c r="A273" s="149" t="s">
        <v>31</v>
      </c>
      <c r="B273" s="149" t="s">
        <v>328</v>
      </c>
      <c r="C273" s="82" t="s">
        <v>192</v>
      </c>
      <c r="D273" s="84">
        <v>16536.900000000001</v>
      </c>
      <c r="E273" s="84">
        <v>16536.8</v>
      </c>
      <c r="F273" s="84">
        <f t="shared" si="7"/>
        <v>99.999395291741493</v>
      </c>
      <c r="G273" s="144" t="s">
        <v>652</v>
      </c>
    </row>
    <row r="274" spans="1:7" ht="44.25" customHeight="1">
      <c r="A274" s="149"/>
      <c r="B274" s="149"/>
      <c r="C274" s="82" t="s">
        <v>307</v>
      </c>
      <c r="D274" s="84">
        <v>689</v>
      </c>
      <c r="E274" s="84">
        <v>689</v>
      </c>
      <c r="F274" s="84">
        <f t="shared" si="7"/>
        <v>100</v>
      </c>
      <c r="G274" s="144"/>
    </row>
    <row r="275" spans="1:7" ht="48" customHeight="1">
      <c r="A275" s="149"/>
      <c r="B275" s="149"/>
      <c r="C275" s="82" t="s">
        <v>20</v>
      </c>
      <c r="D275" s="84">
        <v>1913.98</v>
      </c>
      <c r="E275" s="84">
        <v>1914</v>
      </c>
      <c r="F275" s="84">
        <f t="shared" si="7"/>
        <v>100.00104494299835</v>
      </c>
      <c r="G275" s="144"/>
    </row>
    <row r="276" spans="1:7" ht="64.5" customHeight="1">
      <c r="A276" s="149"/>
      <c r="B276" s="79" t="s">
        <v>329</v>
      </c>
      <c r="C276" s="82" t="s">
        <v>20</v>
      </c>
      <c r="D276" s="84">
        <v>287.10000000000002</v>
      </c>
      <c r="E276" s="84">
        <v>287.10000000000002</v>
      </c>
      <c r="F276" s="84">
        <f t="shared" si="7"/>
        <v>100</v>
      </c>
      <c r="G276" s="82" t="s">
        <v>440</v>
      </c>
    </row>
    <row r="277" spans="1:7" ht="59.25" customHeight="1">
      <c r="A277" s="149" t="s">
        <v>28</v>
      </c>
      <c r="B277" s="149" t="s">
        <v>341</v>
      </c>
      <c r="C277" s="82" t="s">
        <v>192</v>
      </c>
      <c r="D277" s="84">
        <v>16447.3</v>
      </c>
      <c r="E277" s="84">
        <v>16300.1</v>
      </c>
      <c r="F277" s="84">
        <f t="shared" si="7"/>
        <v>99.10502027688436</v>
      </c>
      <c r="G277" s="144" t="s">
        <v>653</v>
      </c>
    </row>
    <row r="278" spans="1:7" ht="45.75" customHeight="1">
      <c r="A278" s="149"/>
      <c r="B278" s="149"/>
      <c r="C278" s="82" t="s">
        <v>307</v>
      </c>
      <c r="D278" s="84">
        <v>685.3</v>
      </c>
      <c r="E278" s="84">
        <v>679.2</v>
      </c>
      <c r="F278" s="84">
        <f t="shared" si="7"/>
        <v>99.109878885159802</v>
      </c>
      <c r="G278" s="144"/>
    </row>
    <row r="279" spans="1:7" ht="69" customHeight="1">
      <c r="A279" s="149"/>
      <c r="B279" s="149"/>
      <c r="C279" s="82" t="s">
        <v>20</v>
      </c>
      <c r="D279" s="84">
        <v>2117.5</v>
      </c>
      <c r="E279" s="84">
        <v>2098.6</v>
      </c>
      <c r="F279" s="84">
        <f t="shared" si="7"/>
        <v>99.107438016528931</v>
      </c>
      <c r="G279" s="144"/>
    </row>
    <row r="280" spans="1:7" ht="192" customHeight="1">
      <c r="A280" s="149"/>
      <c r="B280" s="79" t="s">
        <v>342</v>
      </c>
      <c r="C280" s="82" t="s">
        <v>20</v>
      </c>
      <c r="D280" s="84">
        <v>546.5</v>
      </c>
      <c r="E280" s="84">
        <v>546.5</v>
      </c>
      <c r="F280" s="84">
        <f t="shared" si="7"/>
        <v>100</v>
      </c>
      <c r="G280" s="113" t="s">
        <v>654</v>
      </c>
    </row>
    <row r="281" spans="1:7" ht="147" customHeight="1">
      <c r="A281" s="79" t="s">
        <v>29</v>
      </c>
      <c r="B281" s="79" t="s">
        <v>337</v>
      </c>
      <c r="C281" s="82" t="s">
        <v>20</v>
      </c>
      <c r="D281" s="84">
        <v>400.3</v>
      </c>
      <c r="E281" s="84">
        <v>400.3</v>
      </c>
      <c r="F281" s="84">
        <f t="shared" si="7"/>
        <v>100</v>
      </c>
      <c r="G281" s="87" t="s">
        <v>517</v>
      </c>
    </row>
    <row r="282" spans="1:7" ht="69" customHeight="1">
      <c r="A282" s="79" t="s">
        <v>30</v>
      </c>
      <c r="B282" s="79" t="s">
        <v>332</v>
      </c>
      <c r="C282" s="82" t="s">
        <v>20</v>
      </c>
      <c r="D282" s="84">
        <v>154.80000000000001</v>
      </c>
      <c r="E282" s="84">
        <v>154.80000000000001</v>
      </c>
      <c r="F282" s="84">
        <f t="shared" si="7"/>
        <v>100</v>
      </c>
      <c r="G282" s="82" t="s">
        <v>425</v>
      </c>
    </row>
    <row r="283" spans="1:7" ht="62.25" customHeight="1">
      <c r="A283" s="149" t="s">
        <v>32</v>
      </c>
      <c r="B283" s="149" t="s">
        <v>322</v>
      </c>
      <c r="C283" s="82" t="s">
        <v>192</v>
      </c>
      <c r="D283" s="84">
        <v>6173.8</v>
      </c>
      <c r="E283" s="84">
        <v>6173.8</v>
      </c>
      <c r="F283" s="84">
        <f t="shared" si="7"/>
        <v>100</v>
      </c>
      <c r="G283" s="144" t="s">
        <v>581</v>
      </c>
    </row>
    <row r="284" spans="1:7" ht="43.5" customHeight="1">
      <c r="A284" s="149"/>
      <c r="B284" s="149"/>
      <c r="C284" s="82" t="s">
        <v>307</v>
      </c>
      <c r="D284" s="84">
        <v>257.2</v>
      </c>
      <c r="E284" s="84">
        <v>257.2</v>
      </c>
      <c r="F284" s="84">
        <f t="shared" si="7"/>
        <v>100</v>
      </c>
      <c r="G284" s="144"/>
    </row>
    <row r="285" spans="1:7" ht="39" customHeight="1">
      <c r="A285" s="149"/>
      <c r="B285" s="149"/>
      <c r="C285" s="82" t="s">
        <v>20</v>
      </c>
      <c r="D285" s="84">
        <v>1046.9000000000001</v>
      </c>
      <c r="E285" s="84">
        <v>1046.9000000000001</v>
      </c>
      <c r="F285" s="84">
        <f t="shared" si="7"/>
        <v>100</v>
      </c>
      <c r="G285" s="144"/>
    </row>
    <row r="286" spans="1:7" ht="65.25" customHeight="1">
      <c r="A286" s="149"/>
      <c r="B286" s="79" t="s">
        <v>142</v>
      </c>
      <c r="C286" s="82" t="s">
        <v>20</v>
      </c>
      <c r="D286" s="84">
        <v>2513</v>
      </c>
      <c r="E286" s="84">
        <v>2513</v>
      </c>
      <c r="F286" s="84">
        <f t="shared" si="7"/>
        <v>100</v>
      </c>
      <c r="G286" s="87" t="s">
        <v>407</v>
      </c>
    </row>
    <row r="287" spans="1:7" ht="57" customHeight="1">
      <c r="A287" s="149" t="s">
        <v>33</v>
      </c>
      <c r="B287" s="149" t="s">
        <v>318</v>
      </c>
      <c r="C287" s="82" t="s">
        <v>192</v>
      </c>
      <c r="D287" s="84">
        <v>33780.800000000003</v>
      </c>
      <c r="E287" s="84">
        <v>33310.9</v>
      </c>
      <c r="F287" s="84">
        <f t="shared" si="7"/>
        <v>98.608973144508113</v>
      </c>
      <c r="G287" s="144" t="s">
        <v>582</v>
      </c>
    </row>
    <row r="288" spans="1:7" ht="36.75" customHeight="1">
      <c r="A288" s="149"/>
      <c r="B288" s="149"/>
      <c r="C288" s="82" t="s">
        <v>307</v>
      </c>
      <c r="D288" s="84">
        <v>1407.5</v>
      </c>
      <c r="E288" s="84">
        <v>1369.9</v>
      </c>
      <c r="F288" s="84">
        <f t="shared" si="7"/>
        <v>97.328596802841929</v>
      </c>
      <c r="G288" s="144"/>
    </row>
    <row r="289" spans="1:7" ht="78" customHeight="1">
      <c r="A289" s="149"/>
      <c r="B289" s="149"/>
      <c r="C289" s="82" t="s">
        <v>20</v>
      </c>
      <c r="D289" s="84">
        <v>5728.2</v>
      </c>
      <c r="E289" s="84">
        <v>5645.8</v>
      </c>
      <c r="F289" s="84">
        <f t="shared" si="7"/>
        <v>98.561502740826086</v>
      </c>
      <c r="G289" s="144"/>
    </row>
    <row r="290" spans="1:7" ht="105.75" customHeight="1">
      <c r="A290" s="149"/>
      <c r="B290" s="79" t="s">
        <v>308</v>
      </c>
      <c r="C290" s="82" t="s">
        <v>20</v>
      </c>
      <c r="D290" s="84">
        <v>279.39999999999998</v>
      </c>
      <c r="E290" s="84">
        <v>279.39999999999998</v>
      </c>
      <c r="F290" s="84">
        <f t="shared" ref="F290:F295" si="8">E290/D290*100</f>
        <v>100</v>
      </c>
      <c r="G290" s="82" t="s">
        <v>474</v>
      </c>
    </row>
    <row r="291" spans="1:7" ht="220.5" customHeight="1">
      <c r="A291" s="79" t="s">
        <v>34</v>
      </c>
      <c r="B291" s="79" t="s">
        <v>165</v>
      </c>
      <c r="C291" s="82" t="s">
        <v>20</v>
      </c>
      <c r="D291" s="84">
        <v>314.7</v>
      </c>
      <c r="E291" s="84">
        <v>0</v>
      </c>
      <c r="F291" s="84">
        <f t="shared" si="8"/>
        <v>0</v>
      </c>
      <c r="G291" s="113" t="s">
        <v>655</v>
      </c>
    </row>
    <row r="292" spans="1:7" ht="63" customHeight="1">
      <c r="A292" s="150" t="s">
        <v>35</v>
      </c>
      <c r="B292" s="149" t="s">
        <v>344</v>
      </c>
      <c r="C292" s="82" t="s">
        <v>192</v>
      </c>
      <c r="D292" s="84">
        <v>16964.900000000001</v>
      </c>
      <c r="E292" s="84">
        <v>14314.5</v>
      </c>
      <c r="F292" s="84">
        <f t="shared" si="8"/>
        <v>84.377155185117502</v>
      </c>
      <c r="G292" s="144" t="s">
        <v>656</v>
      </c>
    </row>
    <row r="293" spans="1:7" ht="39" customHeight="1">
      <c r="A293" s="150"/>
      <c r="B293" s="149"/>
      <c r="C293" s="82" t="s">
        <v>307</v>
      </c>
      <c r="D293" s="84">
        <v>706.9</v>
      </c>
      <c r="E293" s="84">
        <v>596.4</v>
      </c>
      <c r="F293" s="84">
        <f t="shared" si="8"/>
        <v>84.368368934785693</v>
      </c>
      <c r="G293" s="144"/>
    </row>
    <row r="294" spans="1:7" ht="310.5" customHeight="1">
      <c r="A294" s="150"/>
      <c r="B294" s="149"/>
      <c r="C294" s="82" t="s">
        <v>20</v>
      </c>
      <c r="D294" s="84">
        <v>1747.8</v>
      </c>
      <c r="E294" s="84">
        <v>1474.8</v>
      </c>
      <c r="F294" s="84">
        <f t="shared" si="8"/>
        <v>84.38036388602815</v>
      </c>
      <c r="G294" s="144"/>
    </row>
    <row r="295" spans="1:7" ht="409.6" customHeight="1">
      <c r="A295" s="150"/>
      <c r="B295" s="150" t="s">
        <v>345</v>
      </c>
      <c r="C295" s="144" t="s">
        <v>20</v>
      </c>
      <c r="D295" s="151">
        <v>2850.6</v>
      </c>
      <c r="E295" s="151">
        <v>2550.9</v>
      </c>
      <c r="F295" s="151">
        <f t="shared" si="8"/>
        <v>89.486423910755647</v>
      </c>
      <c r="G295" s="144" t="s">
        <v>657</v>
      </c>
    </row>
    <row r="296" spans="1:7" ht="156" customHeight="1">
      <c r="A296" s="150"/>
      <c r="B296" s="150"/>
      <c r="C296" s="144"/>
      <c r="D296" s="151"/>
      <c r="E296" s="151"/>
      <c r="F296" s="151"/>
      <c r="G296" s="144"/>
    </row>
    <row r="297" spans="1:7" ht="78" customHeight="1">
      <c r="A297" s="79" t="s">
        <v>36</v>
      </c>
      <c r="B297" s="79" t="s">
        <v>462</v>
      </c>
      <c r="C297" s="82" t="s">
        <v>20</v>
      </c>
      <c r="D297" s="84">
        <v>0</v>
      </c>
      <c r="E297" s="84">
        <v>0</v>
      </c>
      <c r="F297" s="84">
        <v>0</v>
      </c>
      <c r="G297" s="82" t="s">
        <v>381</v>
      </c>
    </row>
    <row r="298" spans="1:7" ht="57.75" customHeight="1">
      <c r="A298" s="148" t="s">
        <v>82</v>
      </c>
      <c r="B298" s="148"/>
      <c r="C298" s="81" t="s">
        <v>109</v>
      </c>
      <c r="D298" s="59">
        <f>SUM(D271:D297)</f>
        <v>113815.37999999999</v>
      </c>
      <c r="E298" s="59">
        <f>SUM(E271:E297)</f>
        <v>109404.9</v>
      </c>
      <c r="F298" s="59">
        <f>E298/D298*100</f>
        <v>96.124882243506988</v>
      </c>
      <c r="G298" s="82"/>
    </row>
    <row r="299" spans="1:7" ht="57.75" customHeight="1">
      <c r="A299" s="148"/>
      <c r="B299" s="148"/>
      <c r="C299" s="81" t="s">
        <v>192</v>
      </c>
      <c r="D299" s="59">
        <f>D273+D277+D283+D287+D292</f>
        <v>89903.700000000012</v>
      </c>
      <c r="E299" s="59">
        <f>E273+E277+E283+E287+E292</f>
        <v>86636.1</v>
      </c>
      <c r="F299" s="59">
        <f>E299/D299*100</f>
        <v>96.365444358797234</v>
      </c>
      <c r="G299" s="82"/>
    </row>
    <row r="300" spans="1:7" ht="52.5" customHeight="1">
      <c r="A300" s="148"/>
      <c r="B300" s="148"/>
      <c r="C300" s="81" t="s">
        <v>307</v>
      </c>
      <c r="D300" s="59">
        <f>D274+D278+D284+D288+D293</f>
        <v>3745.9</v>
      </c>
      <c r="E300" s="59">
        <f>E274+E278+E284+E288+E293</f>
        <v>3591.7000000000003</v>
      </c>
      <c r="F300" s="59">
        <f>E300/D300*100</f>
        <v>95.883499292559875</v>
      </c>
      <c r="G300" s="82"/>
    </row>
    <row r="301" spans="1:7" ht="60" customHeight="1">
      <c r="A301" s="148"/>
      <c r="B301" s="148"/>
      <c r="C301" s="81" t="s">
        <v>20</v>
      </c>
      <c r="D301" s="59">
        <f>D271+D272+D275+D276+D279+D280+D281+D282+D285+D286+D289+D290+D291+D294+D295+D297</f>
        <v>20165.78</v>
      </c>
      <c r="E301" s="59">
        <f>E271+E272+E275+E276+E279+E280+E281+E282+E285+E286+E289+E290+E291+E294+E295+E297</f>
        <v>19177.100000000002</v>
      </c>
      <c r="F301" s="59">
        <f>E301/D301*100</f>
        <v>95.097238986044701</v>
      </c>
      <c r="G301" s="82"/>
    </row>
    <row r="302" spans="1:7" ht="33" customHeight="1">
      <c r="A302" s="147" t="s">
        <v>60</v>
      </c>
      <c r="B302" s="147"/>
      <c r="C302" s="147"/>
      <c r="D302" s="147"/>
      <c r="E302" s="147"/>
      <c r="F302" s="147"/>
      <c r="G302" s="147"/>
    </row>
    <row r="303" spans="1:7" s="73" customFormat="1" ht="97.5" customHeight="1">
      <c r="A303" s="83" t="s">
        <v>31</v>
      </c>
      <c r="B303" s="83" t="s">
        <v>365</v>
      </c>
      <c r="C303" s="89" t="s">
        <v>20</v>
      </c>
      <c r="D303" s="72">
        <v>51.4</v>
      </c>
      <c r="E303" s="72">
        <v>51.4</v>
      </c>
      <c r="F303" s="72">
        <f t="shared" ref="F303:F312" si="9">E303/D303*100</f>
        <v>100</v>
      </c>
      <c r="G303" s="125" t="s">
        <v>658</v>
      </c>
    </row>
    <row r="304" spans="1:7" ht="64.5" customHeight="1">
      <c r="A304" s="79" t="s">
        <v>30</v>
      </c>
      <c r="B304" s="79" t="s">
        <v>135</v>
      </c>
      <c r="C304" s="82" t="s">
        <v>20</v>
      </c>
      <c r="D304" s="84">
        <v>0</v>
      </c>
      <c r="E304" s="84">
        <v>0</v>
      </c>
      <c r="F304" s="84">
        <v>0</v>
      </c>
      <c r="G304" s="82" t="s">
        <v>381</v>
      </c>
    </row>
    <row r="305" spans="1:7" ht="56.25" customHeight="1">
      <c r="A305" s="149" t="s">
        <v>35</v>
      </c>
      <c r="B305" s="149" t="s">
        <v>414</v>
      </c>
      <c r="C305" s="82" t="s">
        <v>192</v>
      </c>
      <c r="D305" s="84">
        <v>240.3</v>
      </c>
      <c r="E305" s="84">
        <v>240.3</v>
      </c>
      <c r="F305" s="84">
        <f t="shared" si="9"/>
        <v>100</v>
      </c>
      <c r="G305" s="144" t="s">
        <v>541</v>
      </c>
    </row>
    <row r="306" spans="1:7" ht="46.5" customHeight="1">
      <c r="A306" s="149"/>
      <c r="B306" s="149"/>
      <c r="C306" s="82" t="s">
        <v>19</v>
      </c>
      <c r="D306" s="84">
        <v>226.3</v>
      </c>
      <c r="E306" s="84">
        <v>226.3</v>
      </c>
      <c r="F306" s="84">
        <f t="shared" si="9"/>
        <v>100</v>
      </c>
      <c r="G306" s="144"/>
    </row>
    <row r="307" spans="1:7" ht="37.5" customHeight="1">
      <c r="A307" s="149"/>
      <c r="B307" s="149"/>
      <c r="C307" s="82" t="s">
        <v>20</v>
      </c>
      <c r="D307" s="84">
        <v>448.2</v>
      </c>
      <c r="E307" s="84">
        <v>448.2</v>
      </c>
      <c r="F307" s="84">
        <f t="shared" si="9"/>
        <v>100</v>
      </c>
      <c r="G307" s="144"/>
    </row>
    <row r="308" spans="1:7" ht="87" customHeight="1">
      <c r="A308" s="149"/>
      <c r="B308" s="79" t="s">
        <v>143</v>
      </c>
      <c r="C308" s="82" t="s">
        <v>20</v>
      </c>
      <c r="D308" s="84">
        <v>7319.3</v>
      </c>
      <c r="E308" s="84">
        <v>2538.6999999999998</v>
      </c>
      <c r="F308" s="84">
        <f t="shared" si="9"/>
        <v>34.685010861694423</v>
      </c>
      <c r="G308" s="120" t="s">
        <v>565</v>
      </c>
    </row>
    <row r="309" spans="1:7" ht="54" customHeight="1">
      <c r="A309" s="148" t="s">
        <v>82</v>
      </c>
      <c r="B309" s="148"/>
      <c r="C309" s="81" t="s">
        <v>109</v>
      </c>
      <c r="D309" s="59">
        <f>SUM(D303:D308)</f>
        <v>8285.5</v>
      </c>
      <c r="E309" s="59">
        <f>SUM(E303:E308)</f>
        <v>3504.8999999999996</v>
      </c>
      <c r="F309" s="59">
        <f t="shared" si="9"/>
        <v>42.301611248566765</v>
      </c>
      <c r="G309" s="144"/>
    </row>
    <row r="310" spans="1:7" ht="49.5" customHeight="1">
      <c r="A310" s="148"/>
      <c r="B310" s="148"/>
      <c r="C310" s="81" t="s">
        <v>192</v>
      </c>
      <c r="D310" s="59">
        <f>D305</f>
        <v>240.3</v>
      </c>
      <c r="E310" s="59">
        <f>E305</f>
        <v>240.3</v>
      </c>
      <c r="F310" s="59">
        <f t="shared" si="9"/>
        <v>100</v>
      </c>
      <c r="G310" s="144"/>
    </row>
    <row r="311" spans="1:7" ht="54.75" customHeight="1">
      <c r="A311" s="148"/>
      <c r="B311" s="148"/>
      <c r="C311" s="81" t="s">
        <v>19</v>
      </c>
      <c r="D311" s="59">
        <f>D306</f>
        <v>226.3</v>
      </c>
      <c r="E311" s="59">
        <f>E306</f>
        <v>226.3</v>
      </c>
      <c r="F311" s="59">
        <f t="shared" si="9"/>
        <v>100</v>
      </c>
      <c r="G311" s="144"/>
    </row>
    <row r="312" spans="1:7" ht="61.5" customHeight="1">
      <c r="A312" s="148"/>
      <c r="B312" s="148"/>
      <c r="C312" s="81" t="s">
        <v>20</v>
      </c>
      <c r="D312" s="59">
        <f>D307+D304+D308+D303</f>
        <v>7818.9</v>
      </c>
      <c r="E312" s="59">
        <f>E307+E304+E308+E303</f>
        <v>3038.2999999999997</v>
      </c>
      <c r="F312" s="59">
        <f t="shared" si="9"/>
        <v>38.858407192827634</v>
      </c>
      <c r="G312" s="144"/>
    </row>
    <row r="313" spans="1:7" ht="43.5" customHeight="1">
      <c r="A313" s="147" t="s">
        <v>55</v>
      </c>
      <c r="B313" s="147"/>
      <c r="C313" s="147"/>
      <c r="D313" s="147"/>
      <c r="E313" s="147"/>
      <c r="F313" s="147"/>
      <c r="G313" s="147"/>
    </row>
    <row r="314" spans="1:7" ht="87" customHeight="1">
      <c r="A314" s="79" t="s">
        <v>25</v>
      </c>
      <c r="B314" s="79" t="s">
        <v>48</v>
      </c>
      <c r="C314" s="82" t="s">
        <v>20</v>
      </c>
      <c r="D314" s="84">
        <v>60</v>
      </c>
      <c r="E314" s="84">
        <v>60</v>
      </c>
      <c r="F314" s="84">
        <f t="shared" ref="F314:F324" si="10">E314/D314*100</f>
        <v>100</v>
      </c>
      <c r="G314" s="82" t="s">
        <v>375</v>
      </c>
    </row>
    <row r="315" spans="1:7" ht="67.5" customHeight="1">
      <c r="A315" s="79" t="s">
        <v>26</v>
      </c>
      <c r="B315" s="79" t="s">
        <v>361</v>
      </c>
      <c r="C315" s="82" t="s">
        <v>20</v>
      </c>
      <c r="D315" s="84">
        <v>75</v>
      </c>
      <c r="E315" s="84">
        <v>75</v>
      </c>
      <c r="F315" s="84">
        <f t="shared" si="10"/>
        <v>100</v>
      </c>
      <c r="G315" s="82" t="s">
        <v>394</v>
      </c>
    </row>
    <row r="316" spans="1:7" ht="90.75" customHeight="1">
      <c r="A316" s="79" t="s">
        <v>27</v>
      </c>
      <c r="B316" s="79" t="s">
        <v>68</v>
      </c>
      <c r="C316" s="82" t="s">
        <v>20</v>
      </c>
      <c r="D316" s="84">
        <v>36.700000000000003</v>
      </c>
      <c r="E316" s="84">
        <v>36.700000000000003</v>
      </c>
      <c r="F316" s="84">
        <f t="shared" si="10"/>
        <v>100</v>
      </c>
      <c r="G316" s="82" t="s">
        <v>388</v>
      </c>
    </row>
    <row r="317" spans="1:7" ht="95.25" customHeight="1">
      <c r="A317" s="79" t="s">
        <v>31</v>
      </c>
      <c r="B317" s="79" t="s">
        <v>327</v>
      </c>
      <c r="C317" s="82" t="s">
        <v>20</v>
      </c>
      <c r="D317" s="84">
        <v>369.4</v>
      </c>
      <c r="E317" s="84">
        <v>369.4</v>
      </c>
      <c r="F317" s="84">
        <f t="shared" si="10"/>
        <v>100</v>
      </c>
      <c r="G317" s="82" t="s">
        <v>435</v>
      </c>
    </row>
    <row r="318" spans="1:7" ht="142.5" customHeight="1">
      <c r="A318" s="79" t="s">
        <v>28</v>
      </c>
      <c r="B318" s="79" t="s">
        <v>230</v>
      </c>
      <c r="C318" s="82" t="s">
        <v>20</v>
      </c>
      <c r="D318" s="84">
        <v>58.1</v>
      </c>
      <c r="E318" s="84">
        <v>58.1</v>
      </c>
      <c r="F318" s="84">
        <f t="shared" si="10"/>
        <v>100</v>
      </c>
      <c r="G318" s="82" t="s">
        <v>494</v>
      </c>
    </row>
    <row r="319" spans="1:7" ht="67.5" customHeight="1">
      <c r="A319" s="79" t="s">
        <v>29</v>
      </c>
      <c r="B319" s="79" t="s">
        <v>216</v>
      </c>
      <c r="C319" s="82" t="s">
        <v>20</v>
      </c>
      <c r="D319" s="84">
        <v>23.4</v>
      </c>
      <c r="E319" s="84">
        <v>23.4</v>
      </c>
      <c r="F319" s="84">
        <f t="shared" si="10"/>
        <v>100</v>
      </c>
      <c r="G319" s="82" t="s">
        <v>518</v>
      </c>
    </row>
    <row r="320" spans="1:7" ht="87.75" customHeight="1">
      <c r="A320" s="79" t="s">
        <v>32</v>
      </c>
      <c r="B320" s="79" t="s">
        <v>76</v>
      </c>
      <c r="C320" s="82" t="s">
        <v>20</v>
      </c>
      <c r="D320" s="84">
        <v>95.3</v>
      </c>
      <c r="E320" s="84">
        <v>95.3</v>
      </c>
      <c r="F320" s="84">
        <f t="shared" si="10"/>
        <v>100</v>
      </c>
      <c r="G320" s="82" t="s">
        <v>408</v>
      </c>
    </row>
    <row r="321" spans="1:7" ht="87" customHeight="1">
      <c r="A321" s="79" t="s">
        <v>33</v>
      </c>
      <c r="B321" s="79" t="s">
        <v>292</v>
      </c>
      <c r="C321" s="82" t="s">
        <v>20</v>
      </c>
      <c r="D321" s="84">
        <v>62.6</v>
      </c>
      <c r="E321" s="84">
        <v>62.6</v>
      </c>
      <c r="F321" s="84">
        <f t="shared" si="10"/>
        <v>100</v>
      </c>
      <c r="G321" s="82" t="s">
        <v>475</v>
      </c>
    </row>
    <row r="322" spans="1:7" s="73" customFormat="1" ht="143.25" customHeight="1">
      <c r="A322" s="83" t="s">
        <v>34</v>
      </c>
      <c r="B322" s="83" t="s">
        <v>274</v>
      </c>
      <c r="C322" s="89" t="s">
        <v>20</v>
      </c>
      <c r="D322" s="108">
        <v>437</v>
      </c>
      <c r="E322" s="72">
        <v>428.1</v>
      </c>
      <c r="F322" s="72">
        <f t="shared" si="10"/>
        <v>97.9633867276888</v>
      </c>
      <c r="G322" s="89" t="s">
        <v>531</v>
      </c>
    </row>
    <row r="323" spans="1:7" ht="171.75" customHeight="1">
      <c r="A323" s="79" t="s">
        <v>35</v>
      </c>
      <c r="B323" s="79" t="s">
        <v>102</v>
      </c>
      <c r="C323" s="82" t="s">
        <v>20</v>
      </c>
      <c r="D323" s="84">
        <v>4125</v>
      </c>
      <c r="E323" s="84">
        <v>3995.5</v>
      </c>
      <c r="F323" s="84">
        <f t="shared" si="10"/>
        <v>96.860606060606059</v>
      </c>
      <c r="G323" s="82" t="s">
        <v>558</v>
      </c>
    </row>
    <row r="324" spans="1:7" ht="85.5" customHeight="1">
      <c r="A324" s="79" t="s">
        <v>36</v>
      </c>
      <c r="B324" s="79" t="s">
        <v>261</v>
      </c>
      <c r="C324" s="82" t="s">
        <v>20</v>
      </c>
      <c r="D324" s="84">
        <v>35</v>
      </c>
      <c r="E324" s="84">
        <v>35</v>
      </c>
      <c r="F324" s="84">
        <f t="shared" si="10"/>
        <v>100</v>
      </c>
      <c r="G324" s="82" t="s">
        <v>453</v>
      </c>
    </row>
    <row r="325" spans="1:7" ht="59.25" customHeight="1">
      <c r="A325" s="148" t="s">
        <v>82</v>
      </c>
      <c r="B325" s="148"/>
      <c r="C325" s="81" t="s">
        <v>109</v>
      </c>
      <c r="D325" s="59">
        <f>SUM(D314:D324)</f>
        <v>5377.5</v>
      </c>
      <c r="E325" s="59">
        <f>SUM(E314:E324)</f>
        <v>5239.1000000000004</v>
      </c>
      <c r="F325" s="59">
        <f>E325/D325*100</f>
        <v>97.426313342631346</v>
      </c>
      <c r="G325" s="144"/>
    </row>
    <row r="326" spans="1:7" ht="62.25" customHeight="1">
      <c r="A326" s="148"/>
      <c r="B326" s="148"/>
      <c r="C326" s="81" t="s">
        <v>20</v>
      </c>
      <c r="D326" s="59">
        <f>D314+D315+D316+D317+D318+D319+D320+D321+D322+D323+D324</f>
        <v>5377.5</v>
      </c>
      <c r="E326" s="59">
        <f>E314+E315+E316+E317+E318+E319+E320+E321+E322+E323+E324</f>
        <v>5239.1000000000004</v>
      </c>
      <c r="F326" s="59">
        <f>E326/D326*100</f>
        <v>97.426313342631346</v>
      </c>
      <c r="G326" s="144"/>
    </row>
    <row r="327" spans="1:7" ht="38.25" customHeight="1">
      <c r="A327" s="147" t="s">
        <v>114</v>
      </c>
      <c r="B327" s="147"/>
      <c r="C327" s="147"/>
      <c r="D327" s="147"/>
      <c r="E327" s="147"/>
      <c r="F327" s="147"/>
      <c r="G327" s="147"/>
    </row>
    <row r="328" spans="1:7" ht="66.75" customHeight="1">
      <c r="A328" s="149" t="s">
        <v>25</v>
      </c>
      <c r="B328" s="79" t="s">
        <v>49</v>
      </c>
      <c r="C328" s="82" t="s">
        <v>20</v>
      </c>
      <c r="D328" s="84">
        <v>5764.2</v>
      </c>
      <c r="E328" s="72">
        <v>5764.2</v>
      </c>
      <c r="F328" s="84">
        <f t="shared" ref="F328:F372" si="11">E328/D328*100</f>
        <v>100</v>
      </c>
      <c r="G328" s="82" t="s">
        <v>376</v>
      </c>
    </row>
    <row r="329" spans="1:7" ht="93" customHeight="1">
      <c r="A329" s="149"/>
      <c r="B329" s="79" t="s">
        <v>44</v>
      </c>
      <c r="C329" s="82" t="s">
        <v>20</v>
      </c>
      <c r="D329" s="84">
        <v>0.8</v>
      </c>
      <c r="E329" s="84">
        <v>0.8</v>
      </c>
      <c r="F329" s="84">
        <f t="shared" si="11"/>
        <v>100</v>
      </c>
      <c r="G329" s="82" t="s">
        <v>373</v>
      </c>
    </row>
    <row r="330" spans="1:7" ht="90" customHeight="1">
      <c r="A330" s="149"/>
      <c r="B330" s="79" t="s">
        <v>54</v>
      </c>
      <c r="C330" s="82" t="s">
        <v>20</v>
      </c>
      <c r="D330" s="84">
        <v>0</v>
      </c>
      <c r="E330" s="84">
        <v>0</v>
      </c>
      <c r="F330" s="84">
        <v>0</v>
      </c>
      <c r="G330" s="82" t="s">
        <v>381</v>
      </c>
    </row>
    <row r="331" spans="1:7" ht="36.75" customHeight="1">
      <c r="A331" s="150" t="s">
        <v>26</v>
      </c>
      <c r="B331" s="149" t="s">
        <v>357</v>
      </c>
      <c r="C331" s="82" t="s">
        <v>19</v>
      </c>
      <c r="D331" s="84">
        <v>263</v>
      </c>
      <c r="E331" s="84">
        <v>263</v>
      </c>
      <c r="F331" s="84">
        <f t="shared" si="11"/>
        <v>100</v>
      </c>
      <c r="G331" s="144" t="s">
        <v>583</v>
      </c>
    </row>
    <row r="332" spans="1:7" ht="108" customHeight="1">
      <c r="A332" s="150"/>
      <c r="B332" s="149"/>
      <c r="C332" s="82" t="s">
        <v>123</v>
      </c>
      <c r="D332" s="84">
        <v>16.8</v>
      </c>
      <c r="E332" s="84">
        <v>16.8</v>
      </c>
      <c r="F332" s="84">
        <f t="shared" si="11"/>
        <v>100</v>
      </c>
      <c r="G332" s="144"/>
    </row>
    <row r="333" spans="1:7" ht="63.75" customHeight="1">
      <c r="A333" s="150"/>
      <c r="B333" s="149" t="s">
        <v>362</v>
      </c>
      <c r="C333" s="82" t="s">
        <v>349</v>
      </c>
      <c r="D333" s="84">
        <v>600</v>
      </c>
      <c r="E333" s="84">
        <v>600</v>
      </c>
      <c r="F333" s="84">
        <f t="shared" si="11"/>
        <v>100</v>
      </c>
      <c r="G333" s="82" t="s">
        <v>395</v>
      </c>
    </row>
    <row r="334" spans="1:7" ht="116.25" customHeight="1">
      <c r="A334" s="150"/>
      <c r="B334" s="149"/>
      <c r="C334" s="82" t="s">
        <v>20</v>
      </c>
      <c r="D334" s="84">
        <v>16511.400000000001</v>
      </c>
      <c r="E334" s="84">
        <v>16490.7</v>
      </c>
      <c r="F334" s="84">
        <f t="shared" si="11"/>
        <v>99.874632072386348</v>
      </c>
      <c r="G334" s="82" t="s">
        <v>396</v>
      </c>
    </row>
    <row r="335" spans="1:7" ht="61.5" customHeight="1">
      <c r="A335" s="150" t="s">
        <v>27</v>
      </c>
      <c r="B335" s="150" t="s">
        <v>319</v>
      </c>
      <c r="C335" s="82" t="s">
        <v>192</v>
      </c>
      <c r="D335" s="84">
        <v>1641.6</v>
      </c>
      <c r="E335" s="84">
        <v>1641.6</v>
      </c>
      <c r="F335" s="84">
        <f t="shared" si="11"/>
        <v>100</v>
      </c>
      <c r="G335" s="144" t="s">
        <v>584</v>
      </c>
    </row>
    <row r="336" spans="1:7" ht="32.25" customHeight="1">
      <c r="A336" s="150"/>
      <c r="B336" s="150"/>
      <c r="C336" s="82" t="s">
        <v>19</v>
      </c>
      <c r="D336" s="84">
        <v>518.4</v>
      </c>
      <c r="E336" s="84">
        <v>518.4</v>
      </c>
      <c r="F336" s="84">
        <f t="shared" si="11"/>
        <v>100</v>
      </c>
      <c r="G336" s="144"/>
    </row>
    <row r="337" spans="1:7" ht="49.5" customHeight="1">
      <c r="A337" s="150"/>
      <c r="B337" s="150"/>
      <c r="C337" s="82" t="s">
        <v>20</v>
      </c>
      <c r="D337" s="84">
        <v>162.6</v>
      </c>
      <c r="E337" s="84">
        <v>162.6</v>
      </c>
      <c r="F337" s="84">
        <f t="shared" si="11"/>
        <v>100</v>
      </c>
      <c r="G337" s="144"/>
    </row>
    <row r="338" spans="1:7" ht="91.5" customHeight="1">
      <c r="A338" s="150"/>
      <c r="B338" s="150" t="s">
        <v>65</v>
      </c>
      <c r="C338" s="82" t="s">
        <v>20</v>
      </c>
      <c r="D338" s="84">
        <v>9722.6</v>
      </c>
      <c r="E338" s="84">
        <v>9722.6</v>
      </c>
      <c r="F338" s="84">
        <f t="shared" si="11"/>
        <v>100</v>
      </c>
      <c r="G338" s="82" t="s">
        <v>384</v>
      </c>
    </row>
    <row r="339" spans="1:7" ht="60" customHeight="1">
      <c r="A339" s="150"/>
      <c r="B339" s="150"/>
      <c r="C339" s="82" t="s">
        <v>349</v>
      </c>
      <c r="D339" s="84">
        <v>50</v>
      </c>
      <c r="E339" s="84">
        <v>50</v>
      </c>
      <c r="F339" s="84">
        <f t="shared" si="11"/>
        <v>100</v>
      </c>
      <c r="G339" s="82" t="s">
        <v>385</v>
      </c>
    </row>
    <row r="340" spans="1:7" ht="116.25" customHeight="1">
      <c r="A340" s="150"/>
      <c r="B340" s="109" t="s">
        <v>364</v>
      </c>
      <c r="C340" s="82" t="s">
        <v>20</v>
      </c>
      <c r="D340" s="84">
        <v>40</v>
      </c>
      <c r="E340" s="84">
        <v>40</v>
      </c>
      <c r="F340" s="84">
        <f t="shared" si="11"/>
        <v>100</v>
      </c>
      <c r="G340" s="113" t="s">
        <v>659</v>
      </c>
    </row>
    <row r="341" spans="1:7" ht="57.75" customHeight="1">
      <c r="A341" s="149" t="s">
        <v>31</v>
      </c>
      <c r="B341" s="149" t="s">
        <v>330</v>
      </c>
      <c r="C341" s="82" t="s">
        <v>192</v>
      </c>
      <c r="D341" s="84">
        <v>12.4</v>
      </c>
      <c r="E341" s="84">
        <v>12.4</v>
      </c>
      <c r="F341" s="84">
        <f t="shared" si="11"/>
        <v>100</v>
      </c>
      <c r="G341" s="144" t="s">
        <v>585</v>
      </c>
    </row>
    <row r="342" spans="1:7" ht="40.5" customHeight="1">
      <c r="A342" s="149"/>
      <c r="B342" s="149"/>
      <c r="C342" s="82" t="s">
        <v>19</v>
      </c>
      <c r="D342" s="84">
        <v>3.9</v>
      </c>
      <c r="E342" s="84">
        <v>3.9</v>
      </c>
      <c r="F342" s="84">
        <f t="shared" si="11"/>
        <v>100</v>
      </c>
      <c r="G342" s="144"/>
    </row>
    <row r="343" spans="1:7" ht="48" customHeight="1">
      <c r="A343" s="149"/>
      <c r="B343" s="149"/>
      <c r="C343" s="82" t="s">
        <v>20</v>
      </c>
      <c r="D343" s="84">
        <v>1.8</v>
      </c>
      <c r="E343" s="84">
        <v>1.8</v>
      </c>
      <c r="F343" s="84">
        <f t="shared" si="11"/>
        <v>100</v>
      </c>
      <c r="G343" s="144"/>
    </row>
    <row r="344" spans="1:7" ht="203.25" customHeight="1">
      <c r="A344" s="149"/>
      <c r="B344" s="79" t="s">
        <v>238</v>
      </c>
      <c r="C344" s="82" t="s">
        <v>20</v>
      </c>
      <c r="D344" s="72">
        <v>11362.3</v>
      </c>
      <c r="E344" s="72">
        <v>10863.3</v>
      </c>
      <c r="F344" s="84">
        <f t="shared" si="11"/>
        <v>95.608283534143609</v>
      </c>
      <c r="G344" s="113" t="s">
        <v>660</v>
      </c>
    </row>
    <row r="345" spans="1:7" ht="119.25" customHeight="1">
      <c r="A345" s="149"/>
      <c r="B345" s="109" t="s">
        <v>254</v>
      </c>
      <c r="C345" s="82" t="s">
        <v>20</v>
      </c>
      <c r="D345" s="84">
        <v>1243.0999999999999</v>
      </c>
      <c r="E345" s="84">
        <v>1243.0999999999999</v>
      </c>
      <c r="F345" s="84">
        <f t="shared" si="11"/>
        <v>100</v>
      </c>
      <c r="G345" s="82" t="s">
        <v>436</v>
      </c>
    </row>
    <row r="346" spans="1:7" ht="112.5" customHeight="1">
      <c r="A346" s="149" t="s">
        <v>28</v>
      </c>
      <c r="B346" s="115" t="s">
        <v>231</v>
      </c>
      <c r="C346" s="113" t="s">
        <v>20</v>
      </c>
      <c r="D346" s="116">
        <v>15514.5</v>
      </c>
      <c r="E346" s="116">
        <v>15511.9</v>
      </c>
      <c r="F346" s="116">
        <f t="shared" si="11"/>
        <v>99.983241483773241</v>
      </c>
      <c r="G346" s="113" t="s">
        <v>661</v>
      </c>
    </row>
    <row r="347" spans="1:7" ht="114" customHeight="1">
      <c r="A347" s="149"/>
      <c r="B347" s="79" t="s">
        <v>232</v>
      </c>
      <c r="C347" s="82" t="s">
        <v>20</v>
      </c>
      <c r="D347" s="84">
        <v>130.9</v>
      </c>
      <c r="E347" s="84">
        <v>130.9</v>
      </c>
      <c r="F347" s="84">
        <f t="shared" si="11"/>
        <v>100</v>
      </c>
      <c r="G347" s="82" t="s">
        <v>495</v>
      </c>
    </row>
    <row r="348" spans="1:7" ht="59.25" customHeight="1">
      <c r="A348" s="149" t="s">
        <v>29</v>
      </c>
      <c r="B348" s="149" t="s">
        <v>197</v>
      </c>
      <c r="C348" s="82" t="s">
        <v>349</v>
      </c>
      <c r="D348" s="84">
        <v>300</v>
      </c>
      <c r="E348" s="84">
        <v>300</v>
      </c>
      <c r="F348" s="84">
        <f t="shared" si="11"/>
        <v>100</v>
      </c>
      <c r="G348" s="120" t="s">
        <v>519</v>
      </c>
    </row>
    <row r="349" spans="1:7" ht="195" customHeight="1">
      <c r="A349" s="149"/>
      <c r="B349" s="149"/>
      <c r="C349" s="82" t="s">
        <v>20</v>
      </c>
      <c r="D349" s="84">
        <v>11200</v>
      </c>
      <c r="E349" s="84">
        <v>11200</v>
      </c>
      <c r="F349" s="84">
        <f t="shared" si="11"/>
        <v>100</v>
      </c>
      <c r="G349" s="82" t="s">
        <v>520</v>
      </c>
    </row>
    <row r="350" spans="1:7" ht="86.25" customHeight="1">
      <c r="A350" s="149"/>
      <c r="B350" s="79" t="s">
        <v>218</v>
      </c>
      <c r="C350" s="82" t="s">
        <v>20</v>
      </c>
      <c r="D350" s="84">
        <v>99.9</v>
      </c>
      <c r="E350" s="84">
        <v>99.9</v>
      </c>
      <c r="F350" s="84">
        <f t="shared" si="11"/>
        <v>100</v>
      </c>
      <c r="G350" s="82" t="s">
        <v>521</v>
      </c>
    </row>
    <row r="351" spans="1:7" ht="204" customHeight="1">
      <c r="A351" s="149" t="s">
        <v>30</v>
      </c>
      <c r="B351" s="79" t="s">
        <v>124</v>
      </c>
      <c r="C351" s="82" t="s">
        <v>20</v>
      </c>
      <c r="D351" s="84">
        <v>13382.3</v>
      </c>
      <c r="E351" s="84">
        <v>13379.1</v>
      </c>
      <c r="F351" s="84">
        <f t="shared" si="11"/>
        <v>99.976087817490281</v>
      </c>
      <c r="G351" s="82" t="s">
        <v>421</v>
      </c>
    </row>
    <row r="352" spans="1:7" ht="84.75" customHeight="1">
      <c r="A352" s="149"/>
      <c r="B352" s="79" t="s">
        <v>137</v>
      </c>
      <c r="C352" s="82" t="s">
        <v>20</v>
      </c>
      <c r="D352" s="84">
        <v>179.3</v>
      </c>
      <c r="E352" s="84">
        <v>177.3</v>
      </c>
      <c r="F352" s="84">
        <f t="shared" si="11"/>
        <v>98.884551031790295</v>
      </c>
      <c r="G352" s="82" t="s">
        <v>426</v>
      </c>
    </row>
    <row r="353" spans="1:7" ht="87" customHeight="1">
      <c r="A353" s="149" t="s">
        <v>32</v>
      </c>
      <c r="B353" s="79" t="s">
        <v>77</v>
      </c>
      <c r="C353" s="82" t="s">
        <v>20</v>
      </c>
      <c r="D353" s="84">
        <v>8617.4</v>
      </c>
      <c r="E353" s="84">
        <v>8617.4</v>
      </c>
      <c r="F353" s="84">
        <f t="shared" si="11"/>
        <v>100</v>
      </c>
      <c r="G353" s="82" t="s">
        <v>409</v>
      </c>
    </row>
    <row r="354" spans="1:7" ht="120" customHeight="1">
      <c r="A354" s="149"/>
      <c r="B354" s="79" t="s">
        <v>79</v>
      </c>
      <c r="C354" s="82" t="s">
        <v>20</v>
      </c>
      <c r="D354" s="84">
        <v>559.4</v>
      </c>
      <c r="E354" s="84">
        <v>559.4</v>
      </c>
      <c r="F354" s="84">
        <f t="shared" si="11"/>
        <v>100</v>
      </c>
      <c r="G354" s="89" t="s">
        <v>412</v>
      </c>
    </row>
    <row r="355" spans="1:7" ht="169.5" customHeight="1">
      <c r="A355" s="149" t="s">
        <v>33</v>
      </c>
      <c r="B355" s="150" t="s">
        <v>293</v>
      </c>
      <c r="C355" s="82" t="s">
        <v>20</v>
      </c>
      <c r="D355" s="84">
        <v>12592.2</v>
      </c>
      <c r="E355" s="84">
        <v>12592.2</v>
      </c>
      <c r="F355" s="84">
        <f t="shared" si="11"/>
        <v>100</v>
      </c>
      <c r="G355" s="113" t="s">
        <v>662</v>
      </c>
    </row>
    <row r="356" spans="1:7" ht="101.25" customHeight="1">
      <c r="A356" s="149"/>
      <c r="B356" s="150"/>
      <c r="C356" s="82" t="s">
        <v>349</v>
      </c>
      <c r="D356" s="84">
        <v>300</v>
      </c>
      <c r="E356" s="84">
        <v>300</v>
      </c>
      <c r="F356" s="84">
        <f t="shared" si="11"/>
        <v>100</v>
      </c>
      <c r="G356" s="120" t="s">
        <v>663</v>
      </c>
    </row>
    <row r="357" spans="1:7" ht="115.5" customHeight="1">
      <c r="A357" s="149"/>
      <c r="B357" s="79" t="s">
        <v>324</v>
      </c>
      <c r="C357" s="82" t="s">
        <v>20</v>
      </c>
      <c r="D357" s="84">
        <v>50</v>
      </c>
      <c r="E357" s="84">
        <v>50</v>
      </c>
      <c r="F357" s="84">
        <f t="shared" si="11"/>
        <v>100</v>
      </c>
      <c r="G357" s="82" t="s">
        <v>477</v>
      </c>
    </row>
    <row r="358" spans="1:7" ht="396.75" customHeight="1">
      <c r="A358" s="149" t="s">
        <v>34</v>
      </c>
      <c r="B358" s="79" t="s">
        <v>167</v>
      </c>
      <c r="C358" s="82" t="s">
        <v>20</v>
      </c>
      <c r="D358" s="86">
        <v>68555.7</v>
      </c>
      <c r="E358" s="110">
        <v>28523.9</v>
      </c>
      <c r="F358" s="84">
        <f t="shared" si="11"/>
        <v>41.60689774883781</v>
      </c>
      <c r="G358" s="113" t="s">
        <v>664</v>
      </c>
    </row>
    <row r="359" spans="1:7" ht="369.75" customHeight="1">
      <c r="A359" s="149"/>
      <c r="B359" s="79" t="s">
        <v>168</v>
      </c>
      <c r="C359" s="82" t="s">
        <v>20</v>
      </c>
      <c r="D359" s="84">
        <v>3486.6</v>
      </c>
      <c r="E359" s="84">
        <v>3148.2</v>
      </c>
      <c r="F359" s="84">
        <f t="shared" si="11"/>
        <v>90.294269488900355</v>
      </c>
      <c r="G359" s="82" t="s">
        <v>532</v>
      </c>
    </row>
    <row r="360" spans="1:7" ht="196.5" customHeight="1">
      <c r="A360" s="150" t="s">
        <v>35</v>
      </c>
      <c r="B360" s="150" t="s">
        <v>103</v>
      </c>
      <c r="C360" s="82" t="s">
        <v>20</v>
      </c>
      <c r="D360" s="84">
        <v>37203.800000000003</v>
      </c>
      <c r="E360" s="84">
        <v>35160.800000000003</v>
      </c>
      <c r="F360" s="84">
        <f t="shared" si="11"/>
        <v>94.508625462990338</v>
      </c>
      <c r="G360" s="82" t="s">
        <v>559</v>
      </c>
    </row>
    <row r="361" spans="1:7" ht="111" customHeight="1">
      <c r="A361" s="150"/>
      <c r="B361" s="150"/>
      <c r="C361" s="82" t="s">
        <v>349</v>
      </c>
      <c r="D361" s="84">
        <v>100</v>
      </c>
      <c r="E361" s="84">
        <v>100</v>
      </c>
      <c r="F361" s="84">
        <f t="shared" si="11"/>
        <v>100</v>
      </c>
      <c r="G361" s="82" t="s">
        <v>542</v>
      </c>
    </row>
    <row r="362" spans="1:7" ht="84.75" customHeight="1">
      <c r="A362" s="149" t="s">
        <v>36</v>
      </c>
      <c r="B362" s="79" t="s">
        <v>262</v>
      </c>
      <c r="C362" s="82" t="s">
        <v>20</v>
      </c>
      <c r="D362" s="84">
        <v>4520.7</v>
      </c>
      <c r="E362" s="84">
        <v>4513.5</v>
      </c>
      <c r="F362" s="84">
        <f t="shared" si="11"/>
        <v>99.840732629902448</v>
      </c>
      <c r="G362" s="82" t="s">
        <v>586</v>
      </c>
    </row>
    <row r="363" spans="1:7" ht="111.75" customHeight="1">
      <c r="A363" s="149"/>
      <c r="B363" s="79" t="s">
        <v>185</v>
      </c>
      <c r="C363" s="82" t="s">
        <v>20</v>
      </c>
      <c r="D363" s="84">
        <v>4317.3999999999996</v>
      </c>
      <c r="E363" s="84">
        <v>4281.5</v>
      </c>
      <c r="F363" s="84">
        <f t="shared" si="11"/>
        <v>99.168481030249694</v>
      </c>
      <c r="G363" s="82" t="s">
        <v>454</v>
      </c>
    </row>
    <row r="364" spans="1:7" ht="53.25" customHeight="1">
      <c r="A364" s="149"/>
      <c r="B364" s="149" t="s">
        <v>306</v>
      </c>
      <c r="C364" s="82" t="s">
        <v>192</v>
      </c>
      <c r="D364" s="84">
        <v>932.9</v>
      </c>
      <c r="E364" s="84">
        <v>932.9</v>
      </c>
      <c r="F364" s="84">
        <f t="shared" si="11"/>
        <v>100</v>
      </c>
      <c r="G364" s="144" t="s">
        <v>587</v>
      </c>
    </row>
    <row r="365" spans="1:7" ht="34.5" customHeight="1">
      <c r="A365" s="149"/>
      <c r="B365" s="149"/>
      <c r="C365" s="82" t="s">
        <v>19</v>
      </c>
      <c r="D365" s="84">
        <v>294.60000000000002</v>
      </c>
      <c r="E365" s="84">
        <v>294.60000000000002</v>
      </c>
      <c r="F365" s="84">
        <f t="shared" si="11"/>
        <v>100</v>
      </c>
      <c r="G365" s="144"/>
    </row>
    <row r="366" spans="1:7" ht="34.5" customHeight="1">
      <c r="A366" s="149"/>
      <c r="B366" s="149"/>
      <c r="C366" s="82" t="s">
        <v>20</v>
      </c>
      <c r="D366" s="84">
        <v>216.6</v>
      </c>
      <c r="E366" s="84">
        <v>216.6</v>
      </c>
      <c r="F366" s="84">
        <f t="shared" si="11"/>
        <v>100</v>
      </c>
      <c r="G366" s="144"/>
    </row>
    <row r="367" spans="1:7" ht="87.75" customHeight="1">
      <c r="A367" s="149"/>
      <c r="B367" s="79" t="s">
        <v>355</v>
      </c>
      <c r="C367" s="82" t="s">
        <v>20</v>
      </c>
      <c r="D367" s="84">
        <v>11.5</v>
      </c>
      <c r="E367" s="84">
        <v>11.5</v>
      </c>
      <c r="F367" s="84">
        <f t="shared" si="11"/>
        <v>100</v>
      </c>
      <c r="G367" s="82" t="s">
        <v>455</v>
      </c>
    </row>
    <row r="368" spans="1:7" ht="120.75" customHeight="1">
      <c r="A368" s="149"/>
      <c r="B368" s="79" t="s">
        <v>186</v>
      </c>
      <c r="C368" s="82" t="s">
        <v>20</v>
      </c>
      <c r="D368" s="84">
        <v>10.6</v>
      </c>
      <c r="E368" s="84">
        <v>10.6</v>
      </c>
      <c r="F368" s="84">
        <f t="shared" si="11"/>
        <v>100</v>
      </c>
      <c r="G368" s="82" t="s">
        <v>456</v>
      </c>
    </row>
    <row r="369" spans="1:7" ht="49.5" customHeight="1">
      <c r="A369" s="148" t="s">
        <v>82</v>
      </c>
      <c r="B369" s="148"/>
      <c r="C369" s="81" t="s">
        <v>109</v>
      </c>
      <c r="D369" s="59">
        <f>SUM(D328:D368)</f>
        <v>230491.20000000004</v>
      </c>
      <c r="E369" s="59">
        <f>SUM(E328:E368)</f>
        <v>187507.40000000002</v>
      </c>
      <c r="F369" s="59">
        <f t="shared" si="11"/>
        <v>81.351218614853835</v>
      </c>
      <c r="G369" s="144"/>
    </row>
    <row r="370" spans="1:7" ht="53.25" customHeight="1">
      <c r="A370" s="148"/>
      <c r="B370" s="148"/>
      <c r="C370" s="81" t="s">
        <v>193</v>
      </c>
      <c r="D370" s="59">
        <f>D335+D341+D364</f>
        <v>2586.9</v>
      </c>
      <c r="E370" s="59">
        <f>E335+E341+E364</f>
        <v>2586.9</v>
      </c>
      <c r="F370" s="59">
        <f t="shared" si="11"/>
        <v>100</v>
      </c>
      <c r="G370" s="144"/>
    </row>
    <row r="371" spans="1:7" ht="50.25" customHeight="1">
      <c r="A371" s="148"/>
      <c r="B371" s="148"/>
      <c r="C371" s="81" t="s">
        <v>19</v>
      </c>
      <c r="D371" s="59">
        <f>D331+D333+D336+D339+D342+D348+D356+D361+D365</f>
        <v>2429.9</v>
      </c>
      <c r="E371" s="59">
        <f>E331+E333+E336+E339+E342+E348+E356+E361+E365</f>
        <v>2429.9</v>
      </c>
      <c r="F371" s="59">
        <f t="shared" si="11"/>
        <v>100</v>
      </c>
      <c r="G371" s="144"/>
    </row>
    <row r="372" spans="1:7" ht="60" customHeight="1">
      <c r="A372" s="148"/>
      <c r="B372" s="148"/>
      <c r="C372" s="81" t="s">
        <v>20</v>
      </c>
      <c r="D372" s="59">
        <f>D328+D329+D330+D334+D337+D338+D340+D343+D344+D345+D346+D347+D349+D350+D351+D352+D353+D354+D355+D357+D358+D359+D360+D362+D363+D366+D368+D367+D332</f>
        <v>225474.4</v>
      </c>
      <c r="E372" s="59">
        <f>E328+E329+E330+E334+E337+E338+E340+E343+E344+E345+E346+E347+E349+E350+E351+E352+E353+E354+E355+E357+E358+E359+E360+E362+E363+E366+E368+E367+E332</f>
        <v>182490.59999999998</v>
      </c>
      <c r="F372" s="59">
        <f t="shared" si="11"/>
        <v>80.93628367566339</v>
      </c>
      <c r="G372" s="144"/>
    </row>
    <row r="373" spans="1:7" ht="40.5" customHeight="1">
      <c r="A373" s="147" t="s">
        <v>115</v>
      </c>
      <c r="B373" s="147"/>
      <c r="C373" s="147"/>
      <c r="D373" s="147"/>
      <c r="E373" s="147"/>
      <c r="F373" s="147"/>
      <c r="G373" s="147"/>
    </row>
    <row r="374" spans="1:7" ht="83.25" customHeight="1">
      <c r="A374" s="79" t="s">
        <v>25</v>
      </c>
      <c r="B374" s="79" t="s">
        <v>47</v>
      </c>
      <c r="C374" s="82" t="s">
        <v>20</v>
      </c>
      <c r="D374" s="84">
        <v>100</v>
      </c>
      <c r="E374" s="84">
        <v>100</v>
      </c>
      <c r="F374" s="84">
        <f t="shared" ref="F374:F384" si="12">E374/D374*100</f>
        <v>100</v>
      </c>
      <c r="G374" s="82" t="s">
        <v>374</v>
      </c>
    </row>
    <row r="375" spans="1:7" ht="219.75" customHeight="1">
      <c r="A375" s="79" t="s">
        <v>26</v>
      </c>
      <c r="B375" s="79" t="s">
        <v>194</v>
      </c>
      <c r="C375" s="82" t="s">
        <v>20</v>
      </c>
      <c r="D375" s="84">
        <v>760.1</v>
      </c>
      <c r="E375" s="84">
        <v>692.6</v>
      </c>
      <c r="F375" s="72">
        <f t="shared" si="12"/>
        <v>91.119589527693719</v>
      </c>
      <c r="G375" s="107" t="s">
        <v>665</v>
      </c>
    </row>
    <row r="376" spans="1:7" s="73" customFormat="1" ht="91.5" customHeight="1">
      <c r="A376" s="83" t="s">
        <v>27</v>
      </c>
      <c r="B376" s="83" t="s">
        <v>67</v>
      </c>
      <c r="C376" s="89" t="s">
        <v>20</v>
      </c>
      <c r="D376" s="72">
        <v>31.3</v>
      </c>
      <c r="E376" s="72">
        <v>31.3</v>
      </c>
      <c r="F376" s="72">
        <f t="shared" si="12"/>
        <v>100</v>
      </c>
      <c r="G376" s="89" t="s">
        <v>387</v>
      </c>
    </row>
    <row r="377" spans="1:7" ht="57" customHeight="1">
      <c r="A377" s="79" t="s">
        <v>31</v>
      </c>
      <c r="B377" s="79" t="s">
        <v>195</v>
      </c>
      <c r="C377" s="82" t="s">
        <v>20</v>
      </c>
      <c r="D377" s="84">
        <v>0</v>
      </c>
      <c r="E377" s="84">
        <v>0</v>
      </c>
      <c r="F377" s="84">
        <v>0</v>
      </c>
      <c r="G377" s="82" t="s">
        <v>381</v>
      </c>
    </row>
    <row r="378" spans="1:7" ht="120.75" customHeight="1">
      <c r="A378" s="79" t="s">
        <v>28</v>
      </c>
      <c r="B378" s="79" t="s">
        <v>234</v>
      </c>
      <c r="C378" s="82" t="s">
        <v>20</v>
      </c>
      <c r="D378" s="84">
        <v>95.4</v>
      </c>
      <c r="E378" s="84">
        <v>95.4</v>
      </c>
      <c r="F378" s="84">
        <f t="shared" si="12"/>
        <v>100</v>
      </c>
      <c r="G378" s="82" t="s">
        <v>496</v>
      </c>
    </row>
    <row r="379" spans="1:7" ht="144.75" customHeight="1">
      <c r="A379" s="149" t="s">
        <v>29</v>
      </c>
      <c r="B379" s="122" t="s">
        <v>339</v>
      </c>
      <c r="C379" s="82" t="s">
        <v>19</v>
      </c>
      <c r="D379" s="84">
        <v>218.7</v>
      </c>
      <c r="E379" s="84">
        <v>218.7</v>
      </c>
      <c r="F379" s="84">
        <f t="shared" si="12"/>
        <v>100</v>
      </c>
      <c r="G379" s="82" t="s">
        <v>522</v>
      </c>
    </row>
    <row r="380" spans="1:7" ht="93.75" customHeight="1">
      <c r="A380" s="149"/>
      <c r="B380" s="79" t="s">
        <v>219</v>
      </c>
      <c r="C380" s="82" t="s">
        <v>20</v>
      </c>
      <c r="D380" s="84">
        <v>237.5</v>
      </c>
      <c r="E380" s="84">
        <v>237.5</v>
      </c>
      <c r="F380" s="84">
        <f>E380/D380*100</f>
        <v>100</v>
      </c>
      <c r="G380" s="82" t="s">
        <v>523</v>
      </c>
    </row>
    <row r="381" spans="1:7" ht="98.25" customHeight="1">
      <c r="A381" s="79" t="s">
        <v>30</v>
      </c>
      <c r="B381" s="79" t="s">
        <v>139</v>
      </c>
      <c r="C381" s="82" t="s">
        <v>20</v>
      </c>
      <c r="D381" s="84">
        <v>100</v>
      </c>
      <c r="E381" s="84">
        <v>100</v>
      </c>
      <c r="F381" s="84">
        <f>E381/D381*100</f>
        <v>100</v>
      </c>
      <c r="G381" s="82" t="s">
        <v>424</v>
      </c>
    </row>
    <row r="382" spans="1:7" ht="138.75" customHeight="1">
      <c r="A382" s="149" t="s">
        <v>32</v>
      </c>
      <c r="B382" s="122" t="s">
        <v>323</v>
      </c>
      <c r="C382" s="82" t="s">
        <v>19</v>
      </c>
      <c r="D382" s="84">
        <v>531.1</v>
      </c>
      <c r="E382" s="84">
        <v>531.1</v>
      </c>
      <c r="F382" s="84">
        <f t="shared" si="12"/>
        <v>100</v>
      </c>
      <c r="G382" s="120" t="s">
        <v>588</v>
      </c>
    </row>
    <row r="383" spans="1:7" ht="90.75" customHeight="1">
      <c r="A383" s="149"/>
      <c r="B383" s="149" t="s">
        <v>81</v>
      </c>
      <c r="C383" s="82" t="s">
        <v>349</v>
      </c>
      <c r="D383" s="84">
        <v>700</v>
      </c>
      <c r="E383" s="84">
        <v>700</v>
      </c>
      <c r="F383" s="84">
        <f t="shared" si="12"/>
        <v>100</v>
      </c>
      <c r="G383" s="120" t="s">
        <v>666</v>
      </c>
    </row>
    <row r="384" spans="1:7" ht="98.25" customHeight="1">
      <c r="A384" s="149"/>
      <c r="B384" s="149"/>
      <c r="C384" s="82" t="s">
        <v>20</v>
      </c>
      <c r="D384" s="84">
        <v>3276.5</v>
      </c>
      <c r="E384" s="84">
        <v>3276.5</v>
      </c>
      <c r="F384" s="84">
        <f t="shared" si="12"/>
        <v>100</v>
      </c>
      <c r="G384" s="120" t="s">
        <v>413</v>
      </c>
    </row>
    <row r="385" spans="1:7" ht="140.25" customHeight="1">
      <c r="A385" s="79" t="s">
        <v>33</v>
      </c>
      <c r="B385" s="79" t="s">
        <v>295</v>
      </c>
      <c r="C385" s="82" t="s">
        <v>20</v>
      </c>
      <c r="D385" s="84">
        <v>4785.7</v>
      </c>
      <c r="E385" s="84">
        <v>4785.7</v>
      </c>
      <c r="F385" s="84">
        <f t="shared" ref="F385:F392" si="13">E385/D385*100</f>
        <v>100</v>
      </c>
      <c r="G385" s="82" t="s">
        <v>478</v>
      </c>
    </row>
    <row r="386" spans="1:7" ht="409.6" customHeight="1">
      <c r="A386" s="150" t="s">
        <v>34</v>
      </c>
      <c r="B386" s="150" t="s">
        <v>276</v>
      </c>
      <c r="C386" s="144" t="s">
        <v>20</v>
      </c>
      <c r="D386" s="151">
        <v>13700.7</v>
      </c>
      <c r="E386" s="151">
        <v>12110.3</v>
      </c>
      <c r="F386" s="151">
        <f t="shared" si="13"/>
        <v>88.391833993883523</v>
      </c>
      <c r="G386" s="144" t="s">
        <v>667</v>
      </c>
    </row>
    <row r="387" spans="1:7" ht="109.5" customHeight="1">
      <c r="A387" s="150"/>
      <c r="B387" s="150"/>
      <c r="C387" s="144"/>
      <c r="D387" s="151"/>
      <c r="E387" s="151"/>
      <c r="F387" s="151"/>
      <c r="G387" s="144"/>
    </row>
    <row r="388" spans="1:7" ht="114" customHeight="1">
      <c r="A388" s="79" t="s">
        <v>35</v>
      </c>
      <c r="B388" s="79" t="s">
        <v>107</v>
      </c>
      <c r="C388" s="82" t="s">
        <v>20</v>
      </c>
      <c r="D388" s="84">
        <v>13199.1</v>
      </c>
      <c r="E388" s="84">
        <v>12834.9</v>
      </c>
      <c r="F388" s="84">
        <f t="shared" si="13"/>
        <v>97.240720958247152</v>
      </c>
      <c r="G388" s="82" t="s">
        <v>543</v>
      </c>
    </row>
    <row r="389" spans="1:7" ht="60.75" customHeight="1">
      <c r="A389" s="79" t="s">
        <v>36</v>
      </c>
      <c r="B389" s="79" t="s">
        <v>188</v>
      </c>
      <c r="C389" s="82" t="s">
        <v>20</v>
      </c>
      <c r="D389" s="84">
        <v>0.5</v>
      </c>
      <c r="E389" s="84">
        <v>0.5</v>
      </c>
      <c r="F389" s="84">
        <f t="shared" si="13"/>
        <v>100</v>
      </c>
      <c r="G389" s="82" t="s">
        <v>459</v>
      </c>
    </row>
    <row r="390" spans="1:7" ht="50.25" customHeight="1">
      <c r="A390" s="148" t="s">
        <v>82</v>
      </c>
      <c r="B390" s="148"/>
      <c r="C390" s="81" t="s">
        <v>109</v>
      </c>
      <c r="D390" s="59">
        <f>SUM(D374:D389)</f>
        <v>37736.6</v>
      </c>
      <c r="E390" s="59">
        <f>SUM(E374:E389)</f>
        <v>35714.5</v>
      </c>
      <c r="F390" s="59">
        <f t="shared" si="13"/>
        <v>94.641541633321509</v>
      </c>
      <c r="G390" s="144"/>
    </row>
    <row r="391" spans="1:7" ht="51" customHeight="1">
      <c r="A391" s="148"/>
      <c r="B391" s="148"/>
      <c r="C391" s="81" t="s">
        <v>19</v>
      </c>
      <c r="D391" s="59">
        <f>D379+D382+D383</f>
        <v>1449.8</v>
      </c>
      <c r="E391" s="59">
        <f>E379+E382+E383</f>
        <v>1449.8</v>
      </c>
      <c r="F391" s="59">
        <f t="shared" si="13"/>
        <v>100</v>
      </c>
      <c r="G391" s="144"/>
    </row>
    <row r="392" spans="1:7" ht="58.5" customHeight="1">
      <c r="A392" s="148"/>
      <c r="B392" s="148"/>
      <c r="C392" s="81" t="s">
        <v>20</v>
      </c>
      <c r="D392" s="59">
        <f>D374+D375+D376+D377+D378+D381+D384+D385+D386+D388+D389+D380</f>
        <v>36286.800000000003</v>
      </c>
      <c r="E392" s="59">
        <f>E374+E375+E376+E377+E378+E381+E384+E385+E386+E388+E389+E380</f>
        <v>34264.699999999997</v>
      </c>
      <c r="F392" s="59">
        <f t="shared" si="13"/>
        <v>94.427450202277399</v>
      </c>
      <c r="G392" s="144"/>
    </row>
    <row r="393" spans="1:7" ht="34.5" customHeight="1">
      <c r="A393" s="147" t="s">
        <v>113</v>
      </c>
      <c r="B393" s="147"/>
      <c r="C393" s="147"/>
      <c r="D393" s="147"/>
      <c r="E393" s="147"/>
      <c r="F393" s="147"/>
      <c r="G393" s="147"/>
    </row>
    <row r="394" spans="1:7" ht="91.5" customHeight="1">
      <c r="A394" s="79" t="s">
        <v>25</v>
      </c>
      <c r="B394" s="79" t="s">
        <v>43</v>
      </c>
      <c r="C394" s="82" t="s">
        <v>20</v>
      </c>
      <c r="D394" s="84">
        <v>0</v>
      </c>
      <c r="E394" s="84">
        <v>0</v>
      </c>
      <c r="F394" s="84">
        <v>0</v>
      </c>
      <c r="G394" s="82" t="s">
        <v>381</v>
      </c>
    </row>
    <row r="395" spans="1:7" ht="90" customHeight="1">
      <c r="A395" s="79" t="s">
        <v>27</v>
      </c>
      <c r="B395" s="122" t="s">
        <v>158</v>
      </c>
      <c r="C395" s="82" t="s">
        <v>20</v>
      </c>
      <c r="D395" s="84">
        <v>370.9</v>
      </c>
      <c r="E395" s="84">
        <v>370.9</v>
      </c>
      <c r="F395" s="84">
        <f t="shared" ref="F395:F403" si="14">E395/D395*100</f>
        <v>100</v>
      </c>
      <c r="G395" s="82" t="s">
        <v>392</v>
      </c>
    </row>
    <row r="396" spans="1:7" ht="93" customHeight="1">
      <c r="A396" s="79" t="s">
        <v>31</v>
      </c>
      <c r="B396" s="79" t="s">
        <v>253</v>
      </c>
      <c r="C396" s="82" t="s">
        <v>20</v>
      </c>
      <c r="D396" s="84">
        <v>0</v>
      </c>
      <c r="E396" s="84">
        <v>0</v>
      </c>
      <c r="F396" s="84">
        <v>0</v>
      </c>
      <c r="G396" s="82" t="s">
        <v>381</v>
      </c>
    </row>
    <row r="397" spans="1:7" ht="93" customHeight="1">
      <c r="A397" s="79" t="s">
        <v>28</v>
      </c>
      <c r="B397" s="79" t="s">
        <v>235</v>
      </c>
      <c r="C397" s="82" t="s">
        <v>20</v>
      </c>
      <c r="D397" s="84">
        <v>0</v>
      </c>
      <c r="E397" s="84">
        <v>0</v>
      </c>
      <c r="F397" s="84">
        <v>0</v>
      </c>
      <c r="G397" s="82" t="s">
        <v>381</v>
      </c>
    </row>
    <row r="398" spans="1:7" ht="87.75" customHeight="1">
      <c r="A398" s="79" t="s">
        <v>29</v>
      </c>
      <c r="B398" s="122" t="s">
        <v>203</v>
      </c>
      <c r="C398" s="82" t="s">
        <v>20</v>
      </c>
      <c r="D398" s="84">
        <v>2</v>
      </c>
      <c r="E398" s="84">
        <v>2</v>
      </c>
      <c r="F398" s="84">
        <f t="shared" si="14"/>
        <v>100</v>
      </c>
      <c r="G398" s="125" t="s">
        <v>508</v>
      </c>
    </row>
    <row r="399" spans="1:7" ht="67.5" customHeight="1">
      <c r="A399" s="79" t="s">
        <v>32</v>
      </c>
      <c r="B399" s="122" t="s">
        <v>237</v>
      </c>
      <c r="C399" s="82" t="s">
        <v>20</v>
      </c>
      <c r="D399" s="84">
        <v>34.9</v>
      </c>
      <c r="E399" s="84">
        <v>34.9</v>
      </c>
      <c r="F399" s="84">
        <f t="shared" si="14"/>
        <v>100</v>
      </c>
      <c r="G399" s="120" t="s">
        <v>668</v>
      </c>
    </row>
    <row r="400" spans="1:7" ht="88.5" customHeight="1">
      <c r="A400" s="79" t="s">
        <v>33</v>
      </c>
      <c r="B400" s="122" t="s">
        <v>285</v>
      </c>
      <c r="C400" s="82" t="s">
        <v>20</v>
      </c>
      <c r="D400" s="84">
        <v>78.5</v>
      </c>
      <c r="E400" s="84">
        <v>78.5</v>
      </c>
      <c r="F400" s="84">
        <f t="shared" si="14"/>
        <v>100</v>
      </c>
      <c r="G400" s="120" t="s">
        <v>669</v>
      </c>
    </row>
    <row r="401" spans="1:7" ht="91.5" customHeight="1">
      <c r="A401" s="79" t="s">
        <v>34</v>
      </c>
      <c r="B401" s="122" t="s">
        <v>164</v>
      </c>
      <c r="C401" s="82" t="s">
        <v>20</v>
      </c>
      <c r="D401" s="84">
        <v>50</v>
      </c>
      <c r="E401" s="84">
        <v>0</v>
      </c>
      <c r="F401" s="84">
        <f t="shared" si="14"/>
        <v>0</v>
      </c>
      <c r="G401" s="120" t="s">
        <v>670</v>
      </c>
    </row>
    <row r="402" spans="1:7" ht="109.5" customHeight="1">
      <c r="A402" s="79" t="s">
        <v>35</v>
      </c>
      <c r="B402" s="122" t="s">
        <v>106</v>
      </c>
      <c r="C402" s="82" t="s">
        <v>20</v>
      </c>
      <c r="D402" s="84">
        <v>661.5</v>
      </c>
      <c r="E402" s="84">
        <v>118</v>
      </c>
      <c r="F402" s="84">
        <f t="shared" si="14"/>
        <v>17.838246409674984</v>
      </c>
      <c r="G402" s="120" t="s">
        <v>560</v>
      </c>
    </row>
    <row r="403" spans="1:7" ht="90" customHeight="1">
      <c r="A403" s="79" t="s">
        <v>36</v>
      </c>
      <c r="B403" s="122" t="s">
        <v>189</v>
      </c>
      <c r="C403" s="82" t="s">
        <v>20</v>
      </c>
      <c r="D403" s="84">
        <v>76.7</v>
      </c>
      <c r="E403" s="84">
        <v>76.7</v>
      </c>
      <c r="F403" s="84">
        <f t="shared" si="14"/>
        <v>100</v>
      </c>
      <c r="G403" s="120" t="s">
        <v>460</v>
      </c>
    </row>
    <row r="404" spans="1:7" ht="54.75" customHeight="1">
      <c r="A404" s="148" t="s">
        <v>82</v>
      </c>
      <c r="B404" s="148"/>
      <c r="C404" s="81" t="s">
        <v>109</v>
      </c>
      <c r="D404" s="59">
        <f>SUM(D394:D403)</f>
        <v>1274.5</v>
      </c>
      <c r="E404" s="59">
        <f>SUM(E394:E403)</f>
        <v>681</v>
      </c>
      <c r="F404" s="59">
        <f>E404/D404*100</f>
        <v>53.432718713220872</v>
      </c>
      <c r="G404" s="144"/>
    </row>
    <row r="405" spans="1:7" ht="54.75" customHeight="1">
      <c r="A405" s="148"/>
      <c r="B405" s="148"/>
      <c r="C405" s="81" t="s">
        <v>20</v>
      </c>
      <c r="D405" s="59">
        <f>D394+D395+D396+D397+D398+D399+D400+D401+D402+D403</f>
        <v>1274.5</v>
      </c>
      <c r="E405" s="59">
        <f>E394+E395+E396+E397+E398+E399+E400+E401+E402+E403</f>
        <v>681</v>
      </c>
      <c r="F405" s="59">
        <f>E405/D405*100</f>
        <v>53.432718713220872</v>
      </c>
      <c r="G405" s="144"/>
    </row>
    <row r="406" spans="1:7" ht="39.75" customHeight="1">
      <c r="A406" s="147" t="s">
        <v>110</v>
      </c>
      <c r="B406" s="147"/>
      <c r="C406" s="147"/>
      <c r="D406" s="147"/>
      <c r="E406" s="147"/>
      <c r="F406" s="147"/>
      <c r="G406" s="147"/>
    </row>
    <row r="407" spans="1:7" ht="148.5" customHeight="1">
      <c r="A407" s="79" t="s">
        <v>26</v>
      </c>
      <c r="B407" s="79" t="s">
        <v>62</v>
      </c>
      <c r="C407" s="82" t="s">
        <v>20</v>
      </c>
      <c r="D407" s="84">
        <v>15</v>
      </c>
      <c r="E407" s="84">
        <v>15</v>
      </c>
      <c r="F407" s="84">
        <f t="shared" ref="F407:F413" si="15">E407/D407*100</f>
        <v>100</v>
      </c>
      <c r="G407" s="113" t="s">
        <v>671</v>
      </c>
    </row>
    <row r="408" spans="1:7" s="73" customFormat="1" ht="114" customHeight="1">
      <c r="A408" s="83" t="s">
        <v>31</v>
      </c>
      <c r="B408" s="83" t="s">
        <v>252</v>
      </c>
      <c r="C408" s="89" t="s">
        <v>20</v>
      </c>
      <c r="D408" s="72">
        <v>20</v>
      </c>
      <c r="E408" s="72">
        <v>20</v>
      </c>
      <c r="F408" s="84">
        <f t="shared" si="15"/>
        <v>100</v>
      </c>
      <c r="G408" s="82" t="s">
        <v>439</v>
      </c>
    </row>
    <row r="409" spans="1:7" ht="258.75" customHeight="1">
      <c r="A409" s="79" t="s">
        <v>28</v>
      </c>
      <c r="B409" s="79" t="s">
        <v>236</v>
      </c>
      <c r="C409" s="82" t="s">
        <v>20</v>
      </c>
      <c r="D409" s="84">
        <v>20</v>
      </c>
      <c r="E409" s="84">
        <v>20</v>
      </c>
      <c r="F409" s="84">
        <f t="shared" si="15"/>
        <v>100</v>
      </c>
      <c r="G409" s="82" t="s">
        <v>497</v>
      </c>
    </row>
    <row r="410" spans="1:7" ht="119.25" customHeight="1">
      <c r="A410" s="79" t="s">
        <v>30</v>
      </c>
      <c r="B410" s="79" t="s">
        <v>140</v>
      </c>
      <c r="C410" s="82" t="s">
        <v>20</v>
      </c>
      <c r="D410" s="84">
        <v>45</v>
      </c>
      <c r="E410" s="84">
        <v>45</v>
      </c>
      <c r="F410" s="84">
        <f t="shared" si="15"/>
        <v>100</v>
      </c>
      <c r="G410" s="87" t="s">
        <v>589</v>
      </c>
    </row>
    <row r="411" spans="1:7" ht="110.25" customHeight="1">
      <c r="A411" s="79" t="s">
        <v>33</v>
      </c>
      <c r="B411" s="79" t="s">
        <v>294</v>
      </c>
      <c r="C411" s="82" t="s">
        <v>20</v>
      </c>
      <c r="D411" s="84">
        <v>30</v>
      </c>
      <c r="E411" s="84">
        <v>30</v>
      </c>
      <c r="F411" s="84">
        <f t="shared" si="15"/>
        <v>100</v>
      </c>
      <c r="G411" s="82" t="s">
        <v>439</v>
      </c>
    </row>
    <row r="412" spans="1:7" ht="134.25" customHeight="1">
      <c r="A412" s="79" t="s">
        <v>34</v>
      </c>
      <c r="B412" s="79" t="s">
        <v>277</v>
      </c>
      <c r="C412" s="82" t="s">
        <v>20</v>
      </c>
      <c r="D412" s="84">
        <v>300</v>
      </c>
      <c r="E412" s="84">
        <v>300</v>
      </c>
      <c r="F412" s="84">
        <f t="shared" si="15"/>
        <v>100</v>
      </c>
      <c r="G412" s="113" t="s">
        <v>672</v>
      </c>
    </row>
    <row r="413" spans="1:7" ht="86.25" customHeight="1">
      <c r="A413" s="79" t="s">
        <v>35</v>
      </c>
      <c r="B413" s="79" t="s">
        <v>105</v>
      </c>
      <c r="C413" s="82" t="s">
        <v>20</v>
      </c>
      <c r="D413" s="84">
        <v>158.4</v>
      </c>
      <c r="E413" s="84">
        <v>158.4</v>
      </c>
      <c r="F413" s="84">
        <f t="shared" si="15"/>
        <v>100</v>
      </c>
      <c r="G413" s="82" t="s">
        <v>544</v>
      </c>
    </row>
    <row r="414" spans="1:7" ht="109.5" customHeight="1">
      <c r="A414" s="79" t="s">
        <v>36</v>
      </c>
      <c r="B414" s="79" t="s">
        <v>461</v>
      </c>
      <c r="C414" s="82" t="s">
        <v>20</v>
      </c>
      <c r="D414" s="84">
        <v>0</v>
      </c>
      <c r="E414" s="84">
        <v>0</v>
      </c>
      <c r="F414" s="84">
        <v>0</v>
      </c>
      <c r="G414" s="82" t="s">
        <v>381</v>
      </c>
    </row>
    <row r="415" spans="1:7" ht="61.5" customHeight="1">
      <c r="A415" s="148" t="s">
        <v>82</v>
      </c>
      <c r="B415" s="148"/>
      <c r="C415" s="81" t="s">
        <v>109</v>
      </c>
      <c r="D415" s="59">
        <f>SUM(D407:D414)</f>
        <v>588.4</v>
      </c>
      <c r="E415" s="59">
        <f>SUM(E407:E414)</f>
        <v>588.4</v>
      </c>
      <c r="F415" s="59">
        <f>E415/D415*100</f>
        <v>100</v>
      </c>
      <c r="G415" s="144"/>
    </row>
    <row r="416" spans="1:7" ht="57.75" customHeight="1">
      <c r="A416" s="148"/>
      <c r="B416" s="148"/>
      <c r="C416" s="81" t="s">
        <v>20</v>
      </c>
      <c r="D416" s="59">
        <f>D407+D408+D409+D410+D411+D412+D413+D414</f>
        <v>588.4</v>
      </c>
      <c r="E416" s="59">
        <f>E407+E408+E409+E410+E411+E412+E413+E414</f>
        <v>588.4</v>
      </c>
      <c r="F416" s="59">
        <f>E416/D416*100</f>
        <v>100</v>
      </c>
      <c r="G416" s="144"/>
    </row>
    <row r="417" spans="1:7" ht="41.25" customHeight="1">
      <c r="A417" s="147" t="s">
        <v>61</v>
      </c>
      <c r="B417" s="147"/>
      <c r="C417" s="147"/>
      <c r="D417" s="147"/>
      <c r="E417" s="147"/>
      <c r="F417" s="147"/>
      <c r="G417" s="147"/>
    </row>
    <row r="418" spans="1:7" ht="129.75" customHeight="1">
      <c r="A418" s="79" t="s">
        <v>35</v>
      </c>
      <c r="B418" s="79" t="s">
        <v>104</v>
      </c>
      <c r="C418" s="82" t="s">
        <v>20</v>
      </c>
      <c r="D418" s="84">
        <v>350.1</v>
      </c>
      <c r="E418" s="84">
        <v>215</v>
      </c>
      <c r="F418" s="84">
        <f>E418/D418*100</f>
        <v>61.411025421308196</v>
      </c>
      <c r="G418" s="113" t="s">
        <v>673</v>
      </c>
    </row>
    <row r="419" spans="1:7" ht="60" customHeight="1">
      <c r="A419" s="148" t="s">
        <v>82</v>
      </c>
      <c r="B419" s="148"/>
      <c r="C419" s="81" t="s">
        <v>109</v>
      </c>
      <c r="D419" s="59">
        <f>SUM(D418:D418)</f>
        <v>350.1</v>
      </c>
      <c r="E419" s="59">
        <f>SUM(E418:E418)</f>
        <v>215</v>
      </c>
      <c r="F419" s="59">
        <f>E419/D419*100</f>
        <v>61.411025421308196</v>
      </c>
      <c r="G419" s="144"/>
    </row>
    <row r="420" spans="1:7" ht="54" customHeight="1">
      <c r="A420" s="148"/>
      <c r="B420" s="148"/>
      <c r="C420" s="81" t="s">
        <v>20</v>
      </c>
      <c r="D420" s="59">
        <f>D418</f>
        <v>350.1</v>
      </c>
      <c r="E420" s="59">
        <f>E418</f>
        <v>215</v>
      </c>
      <c r="F420" s="59">
        <f>E420/D420*100</f>
        <v>61.411025421308196</v>
      </c>
      <c r="G420" s="144"/>
    </row>
    <row r="421" spans="1:7" s="65" customFormat="1" ht="33.75" customHeight="1">
      <c r="A421" s="165" t="s">
        <v>117</v>
      </c>
      <c r="B421" s="165"/>
      <c r="C421" s="63"/>
      <c r="D421" s="64">
        <f>D75+D86+D117+D132+D173+D189+D226+D240+D254+D268+D309+D325+D369+D390+D404+D415+D419+D298</f>
        <v>1156550.68</v>
      </c>
      <c r="E421" s="64">
        <f>E75+E86+E117+E132+E173+E189+E226+E240+E254+E268+E309+E325+E369+E390+E404+E415+E419+E298</f>
        <v>977110.40000000014</v>
      </c>
      <c r="F421" s="88">
        <f>E421/D421*100</f>
        <v>84.484875319082448</v>
      </c>
      <c r="G421" s="90"/>
    </row>
    <row r="422" spans="1:7" s="73" customFormat="1" ht="51" customHeight="1">
      <c r="A422" s="149" t="s">
        <v>2</v>
      </c>
      <c r="B422" s="149"/>
      <c r="C422" s="89" t="s">
        <v>192</v>
      </c>
      <c r="D422" s="66">
        <v>0</v>
      </c>
      <c r="E422" s="66">
        <v>0</v>
      </c>
      <c r="F422" s="84">
        <v>0</v>
      </c>
      <c r="G422" s="111"/>
    </row>
    <row r="423" spans="1:7" ht="32.25" customHeight="1">
      <c r="A423" s="149"/>
      <c r="B423" s="149"/>
      <c r="C423" s="82" t="s">
        <v>19</v>
      </c>
      <c r="D423" s="67">
        <f>D135</f>
        <v>4505.1000000000004</v>
      </c>
      <c r="E423" s="67">
        <f>E135</f>
        <v>4457.1000000000004</v>
      </c>
      <c r="F423" s="84">
        <f t="shared" ref="F423:F473" si="16">E423/D423*100</f>
        <v>98.934540853699133</v>
      </c>
      <c r="G423" s="111"/>
    </row>
    <row r="424" spans="1:7" ht="32.25" customHeight="1">
      <c r="A424" s="149"/>
      <c r="B424" s="149"/>
      <c r="C424" s="82" t="s">
        <v>20</v>
      </c>
      <c r="D424" s="84">
        <f>D6+D7+D8+D9+D10+D11+D12+D78+D89+D136+D137+D177+D192+D244+D258+D271+D314+D328+D329+D330+D374+D394</f>
        <v>28431.699999999997</v>
      </c>
      <c r="E424" s="84">
        <f>E6+E7+E8+E9+E10+E11+E12+E78+E89+E136+E137+E177+E192+E244+E258+E271+E314+E328+E329+E330+E374+E394</f>
        <v>27320.199999999997</v>
      </c>
      <c r="F424" s="84">
        <f t="shared" si="16"/>
        <v>96.090631232040295</v>
      </c>
      <c r="G424" s="111"/>
    </row>
    <row r="425" spans="1:7" s="71" customFormat="1" ht="33" customHeight="1">
      <c r="A425" s="149"/>
      <c r="B425" s="149"/>
      <c r="C425" s="68" t="s">
        <v>22</v>
      </c>
      <c r="D425" s="69">
        <f>D422+D423+D424</f>
        <v>32936.799999999996</v>
      </c>
      <c r="E425" s="69">
        <f>E422+E423+E424</f>
        <v>31777.299999999996</v>
      </c>
      <c r="F425" s="69">
        <f t="shared" si="16"/>
        <v>96.479621578295408</v>
      </c>
      <c r="G425" s="70"/>
    </row>
    <row r="426" spans="1:7" s="73" customFormat="1" ht="52.5">
      <c r="A426" s="149" t="s">
        <v>1</v>
      </c>
      <c r="B426" s="149"/>
      <c r="C426" s="89" t="s">
        <v>192</v>
      </c>
      <c r="D426" s="66">
        <v>0</v>
      </c>
      <c r="E426" s="66">
        <v>0</v>
      </c>
      <c r="F426" s="72">
        <v>0</v>
      </c>
      <c r="G426" s="145"/>
    </row>
    <row r="427" spans="1:7" ht="37.5" customHeight="1">
      <c r="A427" s="149"/>
      <c r="B427" s="149"/>
      <c r="C427" s="82" t="s">
        <v>19</v>
      </c>
      <c r="D427" s="67">
        <f>D333+D193+D331</f>
        <v>1075.5</v>
      </c>
      <c r="E427" s="67">
        <f>E333+E193+E331</f>
        <v>1075.5</v>
      </c>
      <c r="F427" s="84">
        <f t="shared" si="16"/>
        <v>100</v>
      </c>
      <c r="G427" s="145"/>
    </row>
    <row r="428" spans="1:7" ht="30.75" customHeight="1">
      <c r="A428" s="149"/>
      <c r="B428" s="149"/>
      <c r="C428" s="82" t="s">
        <v>20</v>
      </c>
      <c r="D428" s="84">
        <f>D13+D14+D15+D90+D138+D178+D194+D272+D315+D334+D375+D407+D332</f>
        <v>42068.4</v>
      </c>
      <c r="E428" s="84">
        <f>E13+E14+E15+E90+E138+E178+E194+E272+E315+E334+E375+E407+E332</f>
        <v>41495.1</v>
      </c>
      <c r="F428" s="84">
        <f t="shared" si="16"/>
        <v>98.637219385572067</v>
      </c>
      <c r="G428" s="145"/>
    </row>
    <row r="429" spans="1:7" s="71" customFormat="1" ht="34.5" customHeight="1">
      <c r="A429" s="149"/>
      <c r="B429" s="149"/>
      <c r="C429" s="70" t="s">
        <v>22</v>
      </c>
      <c r="D429" s="69">
        <f>D426+D427+D428</f>
        <v>43143.9</v>
      </c>
      <c r="E429" s="69">
        <f>E426+E427+E428</f>
        <v>42570.6</v>
      </c>
      <c r="F429" s="112">
        <f t="shared" si="16"/>
        <v>98.671191060613424</v>
      </c>
      <c r="G429" s="70"/>
    </row>
    <row r="430" spans="1:7" s="73" customFormat="1" ht="52.5">
      <c r="A430" s="149" t="s">
        <v>3</v>
      </c>
      <c r="B430" s="149"/>
      <c r="C430" s="89" t="s">
        <v>192</v>
      </c>
      <c r="D430" s="66">
        <f>D335</f>
        <v>1641.6</v>
      </c>
      <c r="E430" s="66">
        <f>E335</f>
        <v>1641.6</v>
      </c>
      <c r="F430" s="84">
        <f t="shared" si="16"/>
        <v>100</v>
      </c>
      <c r="G430" s="145"/>
    </row>
    <row r="431" spans="1:7" ht="32.25" customHeight="1">
      <c r="A431" s="149"/>
      <c r="B431" s="149"/>
      <c r="C431" s="82" t="s">
        <v>19</v>
      </c>
      <c r="D431" s="67">
        <f>D140+D336+D339</f>
        <v>11428.199999999999</v>
      </c>
      <c r="E431" s="67">
        <f>E140+E336+E339</f>
        <v>10758.4</v>
      </c>
      <c r="F431" s="84">
        <f t="shared" si="16"/>
        <v>94.139059519434383</v>
      </c>
      <c r="G431" s="145"/>
    </row>
    <row r="432" spans="1:7" ht="36" customHeight="1">
      <c r="A432" s="149"/>
      <c r="B432" s="149"/>
      <c r="C432" s="82" t="s">
        <v>20</v>
      </c>
      <c r="D432" s="84">
        <f>D16+D17+D18+D19+D91+D142+D141+D179+D196+D316+D337+D338+D340+D376+D395</f>
        <v>46369.5</v>
      </c>
      <c r="E432" s="84">
        <f>E16+E17+E18+E19+E91+E142+E141+E179+E196+E316+E337+E338+E340+E376+E395</f>
        <v>46195.9</v>
      </c>
      <c r="F432" s="84">
        <f t="shared" si="16"/>
        <v>99.625615976018722</v>
      </c>
      <c r="G432" s="145"/>
    </row>
    <row r="433" spans="1:7" s="71" customFormat="1" ht="36" customHeight="1">
      <c r="A433" s="149"/>
      <c r="B433" s="149"/>
      <c r="C433" s="68" t="s">
        <v>22</v>
      </c>
      <c r="D433" s="69">
        <f>D430+D431+D432</f>
        <v>59439.3</v>
      </c>
      <c r="E433" s="69">
        <f>E430+E431+E432</f>
        <v>58595.9</v>
      </c>
      <c r="F433" s="69">
        <f t="shared" si="16"/>
        <v>98.58107346486247</v>
      </c>
      <c r="G433" s="70"/>
    </row>
    <row r="434" spans="1:7" ht="51.75" customHeight="1">
      <c r="A434" s="149" t="s">
        <v>4</v>
      </c>
      <c r="B434" s="149"/>
      <c r="C434" s="89" t="s">
        <v>192</v>
      </c>
      <c r="D434" s="66">
        <f>D273+D341</f>
        <v>16549.300000000003</v>
      </c>
      <c r="E434" s="66">
        <f>E273+E341</f>
        <v>16549.2</v>
      </c>
      <c r="F434" s="84">
        <f t="shared" si="16"/>
        <v>99.999395744835113</v>
      </c>
      <c r="G434" s="144"/>
    </row>
    <row r="435" spans="1:7" ht="36" customHeight="1">
      <c r="A435" s="149"/>
      <c r="B435" s="149"/>
      <c r="C435" s="82" t="s">
        <v>19</v>
      </c>
      <c r="D435" s="67">
        <f>D143+D197+D274+D342</f>
        <v>8976.6999999999989</v>
      </c>
      <c r="E435" s="67">
        <f>E143+E197+E274+E342</f>
        <v>8908.5</v>
      </c>
      <c r="F435" s="84">
        <f t="shared" si="16"/>
        <v>99.24025532768168</v>
      </c>
      <c r="G435" s="144"/>
    </row>
    <row r="436" spans="1:7" ht="39" customHeight="1">
      <c r="A436" s="149"/>
      <c r="B436" s="149"/>
      <c r="C436" s="82" t="s">
        <v>20</v>
      </c>
      <c r="D436" s="84">
        <f>D20+D21+D22+D23+D24+D25+D79+D92+D120+D144+D145+D146+D180+D198+D199+D230+D259+D260+D275+D276+D303+D317+D343+D344+D345+D377+D396+D408</f>
        <v>54028.180000000015</v>
      </c>
      <c r="E436" s="84">
        <f>E20+E21+E22+E23+E24+E25+E79+E92+E120+E144+E145+E146+E180+E198+E199+E230+E259+E260+E275+E276+E303+E317+E343+E344+E345+E377+E396+E408</f>
        <v>51779.700000000004</v>
      </c>
      <c r="F436" s="84">
        <f t="shared" si="16"/>
        <v>95.8383199286002</v>
      </c>
      <c r="G436" s="144"/>
    </row>
    <row r="437" spans="1:7" s="71" customFormat="1" ht="36" customHeight="1">
      <c r="A437" s="149"/>
      <c r="B437" s="149"/>
      <c r="C437" s="68" t="s">
        <v>22</v>
      </c>
      <c r="D437" s="69">
        <f>D434+D435+D436</f>
        <v>79554.180000000022</v>
      </c>
      <c r="E437" s="69">
        <f>E434+E435+E436</f>
        <v>77237.400000000009</v>
      </c>
      <c r="F437" s="69">
        <f t="shared" si="16"/>
        <v>97.087796015243939</v>
      </c>
      <c r="G437" s="70"/>
    </row>
    <row r="438" spans="1:7" ht="54.75" customHeight="1">
      <c r="A438" s="149" t="s">
        <v>9</v>
      </c>
      <c r="B438" s="149"/>
      <c r="C438" s="89" t="s">
        <v>192</v>
      </c>
      <c r="D438" s="66">
        <v>0</v>
      </c>
      <c r="E438" s="66">
        <v>0</v>
      </c>
      <c r="F438" s="84">
        <v>0</v>
      </c>
      <c r="G438" s="144"/>
    </row>
    <row r="439" spans="1:7" ht="37.5" customHeight="1">
      <c r="A439" s="149"/>
      <c r="B439" s="149"/>
      <c r="C439" s="82" t="s">
        <v>19</v>
      </c>
      <c r="D439" s="67">
        <f>D150+D205+D231+D245+D247+D348+D379</f>
        <v>10012.299999999999</v>
      </c>
      <c r="E439" s="67">
        <f>E150+E205+E231+E245+E247+E348+E379</f>
        <v>9619.2000000000007</v>
      </c>
      <c r="F439" s="84">
        <f t="shared" si="16"/>
        <v>96.073829190096191</v>
      </c>
      <c r="G439" s="144"/>
    </row>
    <row r="440" spans="1:7" ht="32.25" customHeight="1">
      <c r="A440" s="149"/>
      <c r="B440" s="149"/>
      <c r="C440" s="82" t="s">
        <v>20</v>
      </c>
      <c r="D440" s="84">
        <f>D32+D33+D34+D35+D36+D37+D81+D96+D97+D98+D99+D122+D151+D152+D182+D206+D232+D246+D248+D249+D262+D263+D281+D319+D349+D350+D380+D398</f>
        <v>30784.200000000004</v>
      </c>
      <c r="E440" s="84">
        <f>E32+E33+E34+E35+E36+E37+E81+E96+E97+E98+E99+E122+E151+E152+E182+E206+E232+E246+E248+E249+E262+E263+E281+E319+E349+E350+E380+E398</f>
        <v>30501.700000000008</v>
      </c>
      <c r="F440" s="84">
        <f t="shared" si="16"/>
        <v>99.082321450614288</v>
      </c>
      <c r="G440" s="144"/>
    </row>
    <row r="441" spans="1:7" s="71" customFormat="1" ht="33" customHeight="1">
      <c r="A441" s="149"/>
      <c r="B441" s="149"/>
      <c r="C441" s="68" t="s">
        <v>22</v>
      </c>
      <c r="D441" s="69">
        <f>D438+D439+D440</f>
        <v>40796.5</v>
      </c>
      <c r="E441" s="69">
        <f>E438+E439+E440</f>
        <v>40120.900000000009</v>
      </c>
      <c r="F441" s="69">
        <f t="shared" si="16"/>
        <v>98.343975586140985</v>
      </c>
      <c r="G441" s="70"/>
    </row>
    <row r="442" spans="1:7" ht="53.25" customHeight="1">
      <c r="A442" s="149" t="s">
        <v>10</v>
      </c>
      <c r="B442" s="149"/>
      <c r="C442" s="89" t="s">
        <v>192</v>
      </c>
      <c r="D442" s="66">
        <f>D277</f>
        <v>16447.3</v>
      </c>
      <c r="E442" s="66">
        <f>E277</f>
        <v>16300.1</v>
      </c>
      <c r="F442" s="84">
        <f t="shared" si="16"/>
        <v>99.10502027688436</v>
      </c>
      <c r="G442" s="144"/>
    </row>
    <row r="443" spans="1:7" ht="36" customHeight="1">
      <c r="A443" s="149"/>
      <c r="B443" s="149"/>
      <c r="C443" s="82" t="s">
        <v>19</v>
      </c>
      <c r="D443" s="67">
        <f>D278+D147+D202</f>
        <v>4805.3999999999996</v>
      </c>
      <c r="E443" s="67">
        <f>E278+E147+E202</f>
        <v>4799.3</v>
      </c>
      <c r="F443" s="84">
        <f t="shared" si="16"/>
        <v>99.873059474757582</v>
      </c>
      <c r="G443" s="144"/>
    </row>
    <row r="444" spans="1:7" ht="30.75" customHeight="1">
      <c r="A444" s="149"/>
      <c r="B444" s="149"/>
      <c r="C444" s="82" t="s">
        <v>20</v>
      </c>
      <c r="D444" s="84">
        <f>D26+D27+D28+D30+D29+D31+D80+D93+D94+D95+D121+D148+D149+D181+D200+D203+D279+D280+D318+D346+D347+D378+D397+D409+D261</f>
        <v>41449.300000000003</v>
      </c>
      <c r="E444" s="84">
        <f>E26+E27+E28+E30+E29+E31+E80+E93+E94+E95+E121+E148+E149+E181+E200+E203+E279+E280+E318+E346+E347+E378+E397+E409+E261</f>
        <v>40361</v>
      </c>
      <c r="F444" s="84">
        <f>E444/D444*100</f>
        <v>97.374382679562729</v>
      </c>
      <c r="G444" s="144"/>
    </row>
    <row r="445" spans="1:7" s="71" customFormat="1" ht="29.25" customHeight="1">
      <c r="A445" s="149"/>
      <c r="B445" s="149"/>
      <c r="C445" s="68" t="s">
        <v>22</v>
      </c>
      <c r="D445" s="69">
        <f>D442+D443+D444</f>
        <v>62702</v>
      </c>
      <c r="E445" s="69">
        <f>E442+E443+E444</f>
        <v>61460.4</v>
      </c>
      <c r="F445" s="69">
        <f t="shared" si="16"/>
        <v>98.019839877515864</v>
      </c>
      <c r="G445" s="70"/>
    </row>
    <row r="446" spans="1:7" ht="58.5" customHeight="1">
      <c r="A446" s="149" t="s">
        <v>8</v>
      </c>
      <c r="B446" s="149"/>
      <c r="C446" s="89" t="s">
        <v>192</v>
      </c>
      <c r="D446" s="66">
        <v>0</v>
      </c>
      <c r="E446" s="66">
        <v>0</v>
      </c>
      <c r="F446" s="84">
        <v>0</v>
      </c>
      <c r="G446" s="144"/>
    </row>
    <row r="447" spans="1:7" ht="35.25" customHeight="1">
      <c r="A447" s="149"/>
      <c r="B447" s="149"/>
      <c r="C447" s="82" t="s">
        <v>19</v>
      </c>
      <c r="D447" s="67">
        <f>D153</f>
        <v>6658</v>
      </c>
      <c r="E447" s="67">
        <f>E153</f>
        <v>4605.7</v>
      </c>
      <c r="F447" s="84">
        <f t="shared" si="16"/>
        <v>69.175428056473407</v>
      </c>
      <c r="G447" s="144"/>
    </row>
    <row r="448" spans="1:7" ht="34.5" customHeight="1">
      <c r="A448" s="149"/>
      <c r="B448" s="149"/>
      <c r="C448" s="82" t="s">
        <v>20</v>
      </c>
      <c r="D448" s="84">
        <f>D38+D39+D40+D41+D82+D100+D101+D102+D123+D154+D155+D156+D183+D207+D250+D282+D304+D351+D352+D381+D410</f>
        <v>44484.600000000006</v>
      </c>
      <c r="E448" s="84">
        <f>E38+E39+E40+E41+E82+E100+E101+E102+E123+E154+E155+E156+E183+E207+E250+E282+E304+E351+E352+E381+E410</f>
        <v>40376.000000000007</v>
      </c>
      <c r="F448" s="84">
        <f t="shared" si="16"/>
        <v>90.763994730760771</v>
      </c>
      <c r="G448" s="144"/>
    </row>
    <row r="449" spans="1:7" s="71" customFormat="1" ht="40.5" customHeight="1">
      <c r="A449" s="149"/>
      <c r="B449" s="149"/>
      <c r="C449" s="68" t="s">
        <v>22</v>
      </c>
      <c r="D449" s="69">
        <f>D446+D447+D448</f>
        <v>51142.600000000006</v>
      </c>
      <c r="E449" s="69">
        <f>E446+E447+E448</f>
        <v>44981.700000000004</v>
      </c>
      <c r="F449" s="69">
        <f t="shared" si="16"/>
        <v>87.953486916973318</v>
      </c>
      <c r="G449" s="70"/>
    </row>
    <row r="450" spans="1:7" ht="57" customHeight="1">
      <c r="A450" s="149" t="s">
        <v>5</v>
      </c>
      <c r="B450" s="149"/>
      <c r="C450" s="89" t="s">
        <v>192</v>
      </c>
      <c r="D450" s="66">
        <f>D283</f>
        <v>6173.8</v>
      </c>
      <c r="E450" s="66">
        <f>E283</f>
        <v>6173.8</v>
      </c>
      <c r="F450" s="84">
        <f>E450/D450*100</f>
        <v>100</v>
      </c>
      <c r="G450" s="144"/>
    </row>
    <row r="451" spans="1:7" ht="29.25" customHeight="1">
      <c r="A451" s="149"/>
      <c r="B451" s="149"/>
      <c r="C451" s="82" t="s">
        <v>19</v>
      </c>
      <c r="D451" s="67">
        <f>D157+D284+D382+D383</f>
        <v>7087.6</v>
      </c>
      <c r="E451" s="67">
        <f>E157+E284+E382+E383</f>
        <v>5682.2</v>
      </c>
      <c r="F451" s="84">
        <f>E451/D451*100</f>
        <v>80.171002878266265</v>
      </c>
      <c r="G451" s="144"/>
    </row>
    <row r="452" spans="1:7" ht="30.75" customHeight="1">
      <c r="A452" s="149"/>
      <c r="B452" s="149"/>
      <c r="C452" s="82" t="s">
        <v>20</v>
      </c>
      <c r="D452" s="84">
        <f>D42+D43+D44+D45+D46+D47+D103+D104+D158+D159+D160+D184+D208+D209+D285+D286+D320+D353+D354+D384+D399</f>
        <v>45623.500000000015</v>
      </c>
      <c r="E452" s="84">
        <f>E42+E43+E44+E45+E46+E47+E103+E104+E158+E159+E160+E184+E208+E209+E285+E286+E320+E353+E354+E384+E399</f>
        <v>45623.500000000015</v>
      </c>
      <c r="F452" s="84">
        <f t="shared" si="16"/>
        <v>100</v>
      </c>
      <c r="G452" s="144"/>
    </row>
    <row r="453" spans="1:7" s="71" customFormat="1" ht="36" customHeight="1">
      <c r="A453" s="149"/>
      <c r="B453" s="149"/>
      <c r="C453" s="68" t="s">
        <v>22</v>
      </c>
      <c r="D453" s="69">
        <f>D450+D451+D452</f>
        <v>58884.900000000016</v>
      </c>
      <c r="E453" s="69">
        <f>E450+E451+E452</f>
        <v>57479.500000000015</v>
      </c>
      <c r="F453" s="69">
        <f t="shared" si="16"/>
        <v>97.613310033641895</v>
      </c>
      <c r="G453" s="70"/>
    </row>
    <row r="454" spans="1:7" ht="56.25" customHeight="1">
      <c r="A454" s="149" t="s">
        <v>6</v>
      </c>
      <c r="B454" s="149"/>
      <c r="C454" s="89" t="s">
        <v>192</v>
      </c>
      <c r="D454" s="66">
        <f>D287</f>
        <v>33780.800000000003</v>
      </c>
      <c r="E454" s="66">
        <f>E287</f>
        <v>33310.9</v>
      </c>
      <c r="F454" s="84">
        <f t="shared" si="16"/>
        <v>98.608973144508113</v>
      </c>
      <c r="G454" s="144"/>
    </row>
    <row r="455" spans="1:7" ht="31.5" customHeight="1">
      <c r="A455" s="149"/>
      <c r="B455" s="149"/>
      <c r="C455" s="82" t="s">
        <v>19</v>
      </c>
      <c r="D455" s="67">
        <f>D161+D163+D210+D288+D356+D212</f>
        <v>18351.800000000003</v>
      </c>
      <c r="E455" s="67">
        <f>E161+E163+E210+E288+E356+E212</f>
        <v>16158.4</v>
      </c>
      <c r="F455" s="84">
        <f t="shared" si="16"/>
        <v>88.048038884469079</v>
      </c>
      <c r="G455" s="144"/>
    </row>
    <row r="456" spans="1:7" ht="36.75" customHeight="1">
      <c r="A456" s="149"/>
      <c r="B456" s="149"/>
      <c r="C456" s="82" t="s">
        <v>20</v>
      </c>
      <c r="D456" s="84">
        <f>D48+D49+D50+D51+D52+D53+D105+D106+D124+D162+D164+D185+D211+D213+D215+D289+D290+D321+D355+D357+D385+D400+D411+D216</f>
        <v>56500.599999999991</v>
      </c>
      <c r="E456" s="84">
        <f>E48+E49+E50+E51+E52+E53+E105+E106+E124+E162+E164+E185+E211+E213+E215+E289+E290+E321+E355+E357+E385+E400+E411+E216</f>
        <v>52906.8</v>
      </c>
      <c r="F456" s="84">
        <f t="shared" si="16"/>
        <v>93.639359582022152</v>
      </c>
      <c r="G456" s="144"/>
    </row>
    <row r="457" spans="1:7" s="71" customFormat="1" ht="38.25" customHeight="1">
      <c r="A457" s="149"/>
      <c r="B457" s="149"/>
      <c r="C457" s="68" t="s">
        <v>22</v>
      </c>
      <c r="D457" s="69">
        <f>D454+D455+D456</f>
        <v>108633.2</v>
      </c>
      <c r="E457" s="69">
        <f>E454+E455+E456</f>
        <v>102376.1</v>
      </c>
      <c r="F457" s="69">
        <f t="shared" si="16"/>
        <v>94.240158625539891</v>
      </c>
      <c r="G457" s="70"/>
    </row>
    <row r="458" spans="1:7" ht="57.75" customHeight="1">
      <c r="A458" s="149" t="s">
        <v>7</v>
      </c>
      <c r="B458" s="149"/>
      <c r="C458" s="89" t="s">
        <v>192</v>
      </c>
      <c r="D458" s="66">
        <v>0</v>
      </c>
      <c r="E458" s="66">
        <v>0</v>
      </c>
      <c r="F458" s="84">
        <v>0</v>
      </c>
      <c r="G458" s="144"/>
    </row>
    <row r="459" spans="1:7" ht="36" customHeight="1">
      <c r="A459" s="149"/>
      <c r="B459" s="149"/>
      <c r="C459" s="82" t="s">
        <v>19</v>
      </c>
      <c r="D459" s="67">
        <v>0</v>
      </c>
      <c r="E459" s="67">
        <v>0</v>
      </c>
      <c r="F459" s="84">
        <v>0</v>
      </c>
      <c r="G459" s="144"/>
    </row>
    <row r="460" spans="1:7" ht="32.25" customHeight="1">
      <c r="A460" s="149"/>
      <c r="B460" s="149"/>
      <c r="C460" s="82" t="s">
        <v>20</v>
      </c>
      <c r="D460" s="84">
        <f>D54+D55+D56+D57+D58+D59+D83+D107+D108+D109+D125+D165+D186+D217+D233+D251+D264+D291+D322+D358+D359+D386+D401+D412</f>
        <v>290317.5</v>
      </c>
      <c r="E460" s="84">
        <f>E54+E55+E56+E57+E58+E59+E83+E107+E108+E109+E125+E165+E186+E217+E233+E251+E264+E291+E322+E358+E359+E386+E401+E412</f>
        <v>202471.8</v>
      </c>
      <c r="F460" s="84">
        <f t="shared" si="16"/>
        <v>69.741507143041673</v>
      </c>
      <c r="G460" s="144"/>
    </row>
    <row r="461" spans="1:7" s="71" customFormat="1" ht="41.25" customHeight="1">
      <c r="A461" s="149"/>
      <c r="B461" s="149"/>
      <c r="C461" s="68" t="s">
        <v>22</v>
      </c>
      <c r="D461" s="69">
        <f>D458+D459+D460</f>
        <v>290317.5</v>
      </c>
      <c r="E461" s="69">
        <f>E458+E459+E460</f>
        <v>202471.8</v>
      </c>
      <c r="F461" s="69">
        <f t="shared" si="16"/>
        <v>69.741507143041673</v>
      </c>
      <c r="G461" s="70"/>
    </row>
    <row r="462" spans="1:7" s="73" customFormat="1" ht="60" customHeight="1">
      <c r="A462" s="149" t="s">
        <v>11</v>
      </c>
      <c r="B462" s="149"/>
      <c r="C462" s="89" t="s">
        <v>192</v>
      </c>
      <c r="D462" s="72">
        <f>D364</f>
        <v>932.9</v>
      </c>
      <c r="E462" s="72">
        <f>E364</f>
        <v>932.9</v>
      </c>
      <c r="F462" s="84">
        <f t="shared" si="16"/>
        <v>100</v>
      </c>
      <c r="G462" s="145"/>
    </row>
    <row r="463" spans="1:7" ht="39" customHeight="1">
      <c r="A463" s="149"/>
      <c r="B463" s="149"/>
      <c r="C463" s="82" t="s">
        <v>19</v>
      </c>
      <c r="D463" s="67">
        <f>D365+D169+D224</f>
        <v>7490.9000000000005</v>
      </c>
      <c r="E463" s="67">
        <f>E365+E169+E224</f>
        <v>5244.4000000000005</v>
      </c>
      <c r="F463" s="84">
        <f t="shared" si="16"/>
        <v>70.010279138688276</v>
      </c>
      <c r="G463" s="145"/>
    </row>
    <row r="464" spans="1:7" ht="36" customHeight="1">
      <c r="A464" s="149"/>
      <c r="B464" s="149"/>
      <c r="C464" s="82" t="s">
        <v>20</v>
      </c>
      <c r="D464" s="84">
        <f>D67+D68+D69+D70+D71+D72+D73+D74+D85+D114+D115+D116+D170+D171+D172+D188+D223+D239+D253+D324+D362+D363+D366+D368+D389+D403+D414+D267+D367+D297+D225</f>
        <v>33956.5</v>
      </c>
      <c r="E464" s="84">
        <f>E67+E68+E69+E70+E71+E72+E73+E74+E85+E114+E115+E116+E170+E171+E172+E188+E223+E239+E253+E324+E362+E363+E366+E368+E389+E403+E414+E267+E367+E297+E225</f>
        <v>31048.2</v>
      </c>
      <c r="F464" s="84">
        <f t="shared" si="16"/>
        <v>91.435218588488212</v>
      </c>
      <c r="G464" s="145"/>
    </row>
    <row r="465" spans="1:7" s="71" customFormat="1" ht="42.75" customHeight="1">
      <c r="A465" s="149"/>
      <c r="B465" s="149"/>
      <c r="C465" s="68" t="s">
        <v>22</v>
      </c>
      <c r="D465" s="69">
        <f>D462+D463+D464</f>
        <v>42380.3</v>
      </c>
      <c r="E465" s="69">
        <f>E462+E463+E464</f>
        <v>37225.5</v>
      </c>
      <c r="F465" s="69">
        <f t="shared" si="16"/>
        <v>87.836801532787632</v>
      </c>
      <c r="G465" s="70"/>
    </row>
    <row r="466" spans="1:7" s="73" customFormat="1" ht="55.5" customHeight="1">
      <c r="A466" s="149" t="s">
        <v>12</v>
      </c>
      <c r="B466" s="149"/>
      <c r="C466" s="89" t="s">
        <v>192</v>
      </c>
      <c r="D466" s="72">
        <f>D305+D292</f>
        <v>17205.2</v>
      </c>
      <c r="E466" s="72">
        <f>E305+E292</f>
        <v>14554.8</v>
      </c>
      <c r="F466" s="84">
        <f t="shared" si="16"/>
        <v>84.595354892706851</v>
      </c>
      <c r="G466" s="145"/>
    </row>
    <row r="467" spans="1:7" ht="33.75" customHeight="1">
      <c r="A467" s="149"/>
      <c r="B467" s="149"/>
      <c r="C467" s="82" t="s">
        <v>19</v>
      </c>
      <c r="D467" s="72">
        <f>D306+D293+D221+D361</f>
        <v>1818.7</v>
      </c>
      <c r="E467" s="72">
        <f>E306+E293+E221+E361</f>
        <v>1708.2</v>
      </c>
      <c r="F467" s="84">
        <f t="shared" si="16"/>
        <v>93.924231593995714</v>
      </c>
      <c r="G467" s="145"/>
    </row>
    <row r="468" spans="1:7" ht="33" customHeight="1">
      <c r="A468" s="149"/>
      <c r="B468" s="149"/>
      <c r="C468" s="82" t="s">
        <v>20</v>
      </c>
      <c r="D468" s="84">
        <f>D60+D61+D62+D63+D64+D65+D66+D84+D110+D111+D112+D113+D126+D129+D130+D131+D166+D168+D187+D219+D222+D234+D237+D252+D265+D294+D295+D308+D323+D360+D388+D402+D413+D418+D307</f>
        <v>267595.59999999998</v>
      </c>
      <c r="E468" s="84">
        <f>E60+E61+E62+E63+E64+E65+E66+E84+E110+E111+E112+E113+E126+E129+E130+E131+E166+E168+E187+E219+E222+E234+E237+E252+E265+E294+E295+E308+E323+E360+E388+E402+E413+E418+E307</f>
        <v>204550.3</v>
      </c>
      <c r="F468" s="84">
        <f t="shared" si="16"/>
        <v>76.440083469234921</v>
      </c>
      <c r="G468" s="145"/>
    </row>
    <row r="469" spans="1:7" s="71" customFormat="1" ht="33" customHeight="1">
      <c r="A469" s="149"/>
      <c r="B469" s="149"/>
      <c r="C469" s="68" t="s">
        <v>22</v>
      </c>
      <c r="D469" s="69">
        <f>D466+D467+D468</f>
        <v>286619.5</v>
      </c>
      <c r="E469" s="69">
        <f>E466+E467+E468</f>
        <v>220813.3</v>
      </c>
      <c r="F469" s="69">
        <f t="shared" si="16"/>
        <v>77.040571210263082</v>
      </c>
      <c r="G469" s="70"/>
    </row>
    <row r="470" spans="1:7" s="71" customFormat="1" ht="51">
      <c r="A470" s="154" t="s">
        <v>24</v>
      </c>
      <c r="B470" s="154"/>
      <c r="C470" s="75" t="s">
        <v>192</v>
      </c>
      <c r="D470" s="74">
        <f t="shared" ref="D470:E472" si="17">D422+D426+D430+D434+D438+D442+D446+D450+D454+D458+D462+D466</f>
        <v>92730.9</v>
      </c>
      <c r="E470" s="74">
        <f t="shared" si="17"/>
        <v>89463.3</v>
      </c>
      <c r="F470" s="74">
        <f t="shared" si="16"/>
        <v>96.476255487652992</v>
      </c>
      <c r="G470" s="146"/>
    </row>
    <row r="471" spans="1:7" s="65" customFormat="1" ht="53.25" customHeight="1">
      <c r="A471" s="154"/>
      <c r="B471" s="154"/>
      <c r="C471" s="75" t="s">
        <v>19</v>
      </c>
      <c r="D471" s="74">
        <f t="shared" si="17"/>
        <v>82210.2</v>
      </c>
      <c r="E471" s="74">
        <f t="shared" si="17"/>
        <v>73016.89999999998</v>
      </c>
      <c r="F471" s="74">
        <f t="shared" si="16"/>
        <v>88.81732437094179</v>
      </c>
      <c r="G471" s="146"/>
    </row>
    <row r="472" spans="1:7" s="65" customFormat="1" ht="51">
      <c r="A472" s="154"/>
      <c r="B472" s="154"/>
      <c r="C472" s="75" t="s">
        <v>20</v>
      </c>
      <c r="D472" s="74">
        <f t="shared" si="17"/>
        <v>981609.58</v>
      </c>
      <c r="E472" s="74">
        <f t="shared" si="17"/>
        <v>814630.2</v>
      </c>
      <c r="F472" s="74">
        <f t="shared" si="16"/>
        <v>82.989226735134352</v>
      </c>
      <c r="G472" s="146"/>
    </row>
    <row r="473" spans="1:7" s="65" customFormat="1">
      <c r="A473" s="154"/>
      <c r="B473" s="154"/>
      <c r="C473" s="75" t="s">
        <v>22</v>
      </c>
      <c r="D473" s="74">
        <f>D471+D472+D470</f>
        <v>1156550.68</v>
      </c>
      <c r="E473" s="74">
        <f>E471+E472+E470</f>
        <v>977110.4</v>
      </c>
      <c r="F473" s="74">
        <f t="shared" si="16"/>
        <v>84.484875319082434</v>
      </c>
      <c r="G473" s="146"/>
    </row>
    <row r="474" spans="1:7" ht="57.75" customHeight="1">
      <c r="A474" s="54"/>
      <c r="B474" s="54"/>
      <c r="C474" s="55"/>
      <c r="D474" s="55"/>
      <c r="E474" s="55"/>
      <c r="F474" s="55"/>
    </row>
  </sheetData>
  <autoFilter ref="A3:F473"/>
  <mergeCells count="285">
    <mergeCell ref="G234:G236"/>
    <mergeCell ref="F234:F236"/>
    <mergeCell ref="E234:E236"/>
    <mergeCell ref="D234:D236"/>
    <mergeCell ref="C234:C236"/>
    <mergeCell ref="B234:B236"/>
    <mergeCell ref="G200:G201"/>
    <mergeCell ref="F200:F201"/>
    <mergeCell ref="E200:E201"/>
    <mergeCell ref="D200:D201"/>
    <mergeCell ref="C200:C201"/>
    <mergeCell ref="B217:B218"/>
    <mergeCell ref="E219:E220"/>
    <mergeCell ref="D219:D220"/>
    <mergeCell ref="B223:B224"/>
    <mergeCell ref="B219:B221"/>
    <mergeCell ref="B202:B204"/>
    <mergeCell ref="B126:B128"/>
    <mergeCell ref="G166:G167"/>
    <mergeCell ref="F166:F167"/>
    <mergeCell ref="E166:E167"/>
    <mergeCell ref="D166:D167"/>
    <mergeCell ref="C166:C167"/>
    <mergeCell ref="B166:B167"/>
    <mergeCell ref="E138:E139"/>
    <mergeCell ref="D138:D139"/>
    <mergeCell ref="C138:C139"/>
    <mergeCell ref="B138:B139"/>
    <mergeCell ref="G126:G128"/>
    <mergeCell ref="F386:F387"/>
    <mergeCell ref="E386:E387"/>
    <mergeCell ref="D386:D387"/>
    <mergeCell ref="C386:C387"/>
    <mergeCell ref="B386:B387"/>
    <mergeCell ref="A386:A387"/>
    <mergeCell ref="B305:B307"/>
    <mergeCell ref="A305:A308"/>
    <mergeCell ref="A325:B326"/>
    <mergeCell ref="A373:G373"/>
    <mergeCell ref="A382:A384"/>
    <mergeCell ref="B341:B343"/>
    <mergeCell ref="B360:B361"/>
    <mergeCell ref="B333:B334"/>
    <mergeCell ref="A379:A380"/>
    <mergeCell ref="G369:G372"/>
    <mergeCell ref="G341:G343"/>
    <mergeCell ref="G309:G312"/>
    <mergeCell ref="G386:G387"/>
    <mergeCell ref="G325:G326"/>
    <mergeCell ref="G305:G307"/>
    <mergeCell ref="A351:A352"/>
    <mergeCell ref="A331:A334"/>
    <mergeCell ref="C265:C266"/>
    <mergeCell ref="G254:G256"/>
    <mergeCell ref="G268:G269"/>
    <mergeCell ref="G226:G228"/>
    <mergeCell ref="G240:G242"/>
    <mergeCell ref="A254:B256"/>
    <mergeCell ref="B210:B211"/>
    <mergeCell ref="A259:A260"/>
    <mergeCell ref="B295:B296"/>
    <mergeCell ref="A292:A296"/>
    <mergeCell ref="G295:G296"/>
    <mergeCell ref="F295:F296"/>
    <mergeCell ref="E295:E296"/>
    <mergeCell ref="F217:F218"/>
    <mergeCell ref="E217:E218"/>
    <mergeCell ref="D295:D296"/>
    <mergeCell ref="C295:C296"/>
    <mergeCell ref="C219:C220"/>
    <mergeCell ref="D217:D218"/>
    <mergeCell ref="C217:C218"/>
    <mergeCell ref="G217:G218"/>
    <mergeCell ref="G265:G266"/>
    <mergeCell ref="F265:F266"/>
    <mergeCell ref="B277:B279"/>
    <mergeCell ref="A1:G1"/>
    <mergeCell ref="G135:G136"/>
    <mergeCell ref="G140:G141"/>
    <mergeCell ref="G143:G144"/>
    <mergeCell ref="G147:G148"/>
    <mergeCell ref="G150:G151"/>
    <mergeCell ref="A229:G229"/>
    <mergeCell ref="A243:G243"/>
    <mergeCell ref="G277:G279"/>
    <mergeCell ref="A147:A149"/>
    <mergeCell ref="F126:F128"/>
    <mergeCell ref="E126:E128"/>
    <mergeCell ref="D126:D128"/>
    <mergeCell ref="C126:C128"/>
    <mergeCell ref="E265:E266"/>
    <mergeCell ref="D265:D266"/>
    <mergeCell ref="G237:G238"/>
    <mergeCell ref="F237:F238"/>
    <mergeCell ref="E237:E238"/>
    <mergeCell ref="D237:D238"/>
    <mergeCell ref="C237:C238"/>
    <mergeCell ref="B237:B238"/>
    <mergeCell ref="G219:G220"/>
    <mergeCell ref="F219:F220"/>
    <mergeCell ref="G245:G246"/>
    <mergeCell ref="G247:G248"/>
    <mergeCell ref="A430:B433"/>
    <mergeCell ref="B331:B332"/>
    <mergeCell ref="B335:B337"/>
    <mergeCell ref="A313:G313"/>
    <mergeCell ref="A327:G327"/>
    <mergeCell ref="G335:G337"/>
    <mergeCell ref="G364:G366"/>
    <mergeCell ref="A421:B421"/>
    <mergeCell ref="A419:B420"/>
    <mergeCell ref="A390:B392"/>
    <mergeCell ref="A358:A359"/>
    <mergeCell ref="A404:B405"/>
    <mergeCell ref="B383:B384"/>
    <mergeCell ref="A257:G257"/>
    <mergeCell ref="A270:G270"/>
    <mergeCell ref="A302:G302"/>
    <mergeCell ref="G331:G332"/>
    <mergeCell ref="G273:G275"/>
    <mergeCell ref="G283:G285"/>
    <mergeCell ref="G287:G289"/>
    <mergeCell ref="G292:G294"/>
    <mergeCell ref="A197:A199"/>
    <mergeCell ref="D213:D214"/>
    <mergeCell ref="C213:C214"/>
    <mergeCell ref="A210:A216"/>
    <mergeCell ref="G153:G154"/>
    <mergeCell ref="G157:G158"/>
    <mergeCell ref="G161:G162"/>
    <mergeCell ref="G169:G170"/>
    <mergeCell ref="G173:G175"/>
    <mergeCell ref="B197:B198"/>
    <mergeCell ref="G210:G211"/>
    <mergeCell ref="G213:G214"/>
    <mergeCell ref="A205:A206"/>
    <mergeCell ref="A200:A204"/>
    <mergeCell ref="G203:G204"/>
    <mergeCell ref="F203:F204"/>
    <mergeCell ref="E203:E204"/>
    <mergeCell ref="F213:F214"/>
    <mergeCell ref="E213:E214"/>
    <mergeCell ref="A176:G176"/>
    <mergeCell ref="A191:G191"/>
    <mergeCell ref="B200:B201"/>
    <mergeCell ref="D203:D204"/>
    <mergeCell ref="C203:C204"/>
    <mergeCell ref="B283:B285"/>
    <mergeCell ref="A283:A286"/>
    <mergeCell ref="A208:A209"/>
    <mergeCell ref="A346:A347"/>
    <mergeCell ref="A226:B228"/>
    <mergeCell ref="A240:B242"/>
    <mergeCell ref="B231:B232"/>
    <mergeCell ref="A231:A232"/>
    <mergeCell ref="B245:B246"/>
    <mergeCell ref="A245:A249"/>
    <mergeCell ref="B247:B248"/>
    <mergeCell ref="B213:B214"/>
    <mergeCell ref="A234:A238"/>
    <mergeCell ref="A217:A218"/>
    <mergeCell ref="A223:A225"/>
    <mergeCell ref="A309:B312"/>
    <mergeCell ref="A219:A222"/>
    <mergeCell ref="A262:A263"/>
    <mergeCell ref="B265:B266"/>
    <mergeCell ref="A265:A266"/>
    <mergeCell ref="A273:A276"/>
    <mergeCell ref="B273:B275"/>
    <mergeCell ref="A341:A345"/>
    <mergeCell ref="A277:A280"/>
    <mergeCell ref="A16:A19"/>
    <mergeCell ref="A48:A53"/>
    <mergeCell ref="A38:A41"/>
    <mergeCell ref="B135:B136"/>
    <mergeCell ref="A54:A59"/>
    <mergeCell ref="A60:A66"/>
    <mergeCell ref="A114:A116"/>
    <mergeCell ref="A103:A104"/>
    <mergeCell ref="A107:A109"/>
    <mergeCell ref="A20:A25"/>
    <mergeCell ref="A26:A31"/>
    <mergeCell ref="A75:B76"/>
    <mergeCell ref="A100:A102"/>
    <mergeCell ref="A132:B133"/>
    <mergeCell ref="A67:A74"/>
    <mergeCell ref="A86:B87"/>
    <mergeCell ref="A96:A99"/>
    <mergeCell ref="A93:A95"/>
    <mergeCell ref="A117:B118"/>
    <mergeCell ref="A105:A106"/>
    <mergeCell ref="A110:A113"/>
    <mergeCell ref="A126:A131"/>
    <mergeCell ref="A119:G119"/>
    <mergeCell ref="A134:G134"/>
    <mergeCell ref="A5:G5"/>
    <mergeCell ref="A77:G77"/>
    <mergeCell ref="A88:G88"/>
    <mergeCell ref="B143:B144"/>
    <mergeCell ref="B161:B162"/>
    <mergeCell ref="A150:A152"/>
    <mergeCell ref="B150:B151"/>
    <mergeCell ref="B153:B154"/>
    <mergeCell ref="A153:A156"/>
    <mergeCell ref="B147:B148"/>
    <mergeCell ref="A6:A12"/>
    <mergeCell ref="A13:A15"/>
    <mergeCell ref="A32:A37"/>
    <mergeCell ref="A135:A137"/>
    <mergeCell ref="A157:A160"/>
    <mergeCell ref="B157:B158"/>
    <mergeCell ref="A42:A47"/>
    <mergeCell ref="B140:B141"/>
    <mergeCell ref="G117:G118"/>
    <mergeCell ref="G75:G76"/>
    <mergeCell ref="G86:G87"/>
    <mergeCell ref="G132:G133"/>
    <mergeCell ref="A161:A164"/>
    <mergeCell ref="F138:F139"/>
    <mergeCell ref="B292:B294"/>
    <mergeCell ref="A362:A368"/>
    <mergeCell ref="B338:B339"/>
    <mergeCell ref="B348:B349"/>
    <mergeCell ref="A335:A340"/>
    <mergeCell ref="A353:A354"/>
    <mergeCell ref="A328:A330"/>
    <mergeCell ref="B287:B289"/>
    <mergeCell ref="A287:A290"/>
    <mergeCell ref="A348:A350"/>
    <mergeCell ref="A268:B269"/>
    <mergeCell ref="A355:A357"/>
    <mergeCell ref="B355:B356"/>
    <mergeCell ref="A458:B461"/>
    <mergeCell ref="A446:B449"/>
    <mergeCell ref="A454:B457"/>
    <mergeCell ref="A450:B453"/>
    <mergeCell ref="A434:B437"/>
    <mergeCell ref="A438:B441"/>
    <mergeCell ref="A442:B445"/>
    <mergeCell ref="A462:B465"/>
    <mergeCell ref="A466:B469"/>
    <mergeCell ref="A470:B473"/>
    <mergeCell ref="A360:A361"/>
    <mergeCell ref="A298:B301"/>
    <mergeCell ref="A369:B372"/>
    <mergeCell ref="B364:B366"/>
    <mergeCell ref="A138:A139"/>
    <mergeCell ref="B194:B195"/>
    <mergeCell ref="A193:A195"/>
    <mergeCell ref="A166:A168"/>
    <mergeCell ref="A173:B175"/>
    <mergeCell ref="A189:B190"/>
    <mergeCell ref="F194:F195"/>
    <mergeCell ref="G189:G190"/>
    <mergeCell ref="G138:G139"/>
    <mergeCell ref="G194:G195"/>
    <mergeCell ref="A140:A142"/>
    <mergeCell ref="A143:A146"/>
    <mergeCell ref="A169:A172"/>
    <mergeCell ref="B169:B170"/>
    <mergeCell ref="E194:E195"/>
    <mergeCell ref="D194:D195"/>
    <mergeCell ref="C194:C195"/>
    <mergeCell ref="G454:G456"/>
    <mergeCell ref="G458:G460"/>
    <mergeCell ref="G462:G464"/>
    <mergeCell ref="G466:G468"/>
    <mergeCell ref="G470:G473"/>
    <mergeCell ref="G442:G444"/>
    <mergeCell ref="G446:G448"/>
    <mergeCell ref="G450:G452"/>
    <mergeCell ref="G390:G392"/>
    <mergeCell ref="G404:G405"/>
    <mergeCell ref="G419:G420"/>
    <mergeCell ref="G415:G416"/>
    <mergeCell ref="G426:G428"/>
    <mergeCell ref="G430:G432"/>
    <mergeCell ref="G434:G436"/>
    <mergeCell ref="G438:G440"/>
    <mergeCell ref="A417:G417"/>
    <mergeCell ref="A415:B416"/>
    <mergeCell ref="A426:B429"/>
    <mergeCell ref="A422:B425"/>
    <mergeCell ref="A393:G393"/>
    <mergeCell ref="A406:G406"/>
  </mergeCells>
  <pageMargins left="0.78740157480314965" right="0.78740157480314965" top="1.1811023622047245" bottom="0.39370078740157483" header="0.31496062992125984" footer="0.31496062992125984"/>
  <pageSetup paperSize="9" scale="34" orientation="landscape" r:id="rId1"/>
  <headerFooter differentFirst="1"/>
  <rowBreaks count="4" manualBreakCount="4">
    <brk id="350" max="6" man="1"/>
    <brk id="361" max="6" man="1"/>
    <brk id="407" max="16383" man="1"/>
    <brk id="418" max="6" man="1"/>
  </rowBreaks>
</worksheet>
</file>

<file path=xl/worksheets/sheet3.xml><?xml version="1.0" encoding="utf-8"?>
<worksheet xmlns="http://schemas.openxmlformats.org/spreadsheetml/2006/main" xmlns:r="http://schemas.openxmlformats.org/officeDocument/2006/relationships">
  <dimension ref="A1:H160"/>
  <sheetViews>
    <sheetView view="pageBreakPreview" zoomScale="85" zoomScaleNormal="100" zoomScaleSheetLayoutView="85" workbookViewId="0">
      <selection activeCell="A162" sqref="A162:XFD162"/>
    </sheetView>
  </sheetViews>
  <sheetFormatPr defaultColWidth="15.5703125" defaultRowHeight="15.75"/>
  <cols>
    <col min="1" max="1" width="27.28515625" style="11" customWidth="1"/>
    <col min="2" max="2" width="24.5703125" style="2" customWidth="1"/>
    <col min="3" max="3" width="15.5703125" style="12" customWidth="1"/>
    <col min="4" max="4" width="14" style="12" customWidth="1"/>
    <col min="5" max="5" width="15.28515625" style="12" customWidth="1"/>
    <col min="6" max="6" width="44" style="15" customWidth="1"/>
    <col min="7" max="16384" width="15.5703125" style="2"/>
  </cols>
  <sheetData>
    <row r="1" spans="1:6" s="13" customFormat="1" ht="42" customHeight="1">
      <c r="A1" s="213" t="s">
        <v>500</v>
      </c>
      <c r="B1" s="213"/>
      <c r="C1" s="213"/>
      <c r="D1" s="213"/>
      <c r="E1" s="213"/>
      <c r="F1" s="213"/>
    </row>
    <row r="2" spans="1:6" ht="21" customHeight="1">
      <c r="A2" s="3"/>
      <c r="B2" s="4"/>
      <c r="C2" s="5"/>
      <c r="D2" s="5"/>
      <c r="E2" s="5"/>
    </row>
    <row r="3" spans="1:6" ht="66" customHeight="1">
      <c r="A3" s="14" t="s">
        <v>16</v>
      </c>
      <c r="B3" s="14" t="s">
        <v>17</v>
      </c>
      <c r="C3" s="1" t="s">
        <v>120</v>
      </c>
      <c r="D3" s="1" t="s">
        <v>18</v>
      </c>
      <c r="E3" s="1" t="s">
        <v>149</v>
      </c>
      <c r="F3" s="14" t="s">
        <v>121</v>
      </c>
    </row>
    <row r="4" spans="1:6" ht="21.75" customHeight="1">
      <c r="A4" s="14">
        <v>1</v>
      </c>
      <c r="B4" s="14">
        <v>2</v>
      </c>
      <c r="C4" s="6">
        <v>3</v>
      </c>
      <c r="D4" s="6">
        <v>4</v>
      </c>
      <c r="E4" s="6">
        <v>5</v>
      </c>
      <c r="F4" s="14">
        <v>6</v>
      </c>
    </row>
    <row r="5" spans="1:6" ht="25.5" customHeight="1">
      <c r="A5" s="181" t="s">
        <v>297</v>
      </c>
      <c r="B5" s="182"/>
      <c r="C5" s="182"/>
      <c r="D5" s="182"/>
      <c r="E5" s="182"/>
      <c r="F5" s="183"/>
    </row>
    <row r="6" spans="1:6" ht="17.25" customHeight="1">
      <c r="A6" s="137" t="s">
        <v>35</v>
      </c>
      <c r="B6" s="14" t="s">
        <v>193</v>
      </c>
      <c r="C6" s="1">
        <f>общие!D305</f>
        <v>240.3</v>
      </c>
      <c r="D6" s="1">
        <f>общие!E305</f>
        <v>240.3</v>
      </c>
      <c r="E6" s="1">
        <f t="shared" ref="E6:E12" si="0">D6/C6*100</f>
        <v>100</v>
      </c>
      <c r="F6" s="184" t="str">
        <f>общие!G305</f>
        <v>предоставлена социальная выплата 1 молодой семье на пробретение (строительство) жилья</v>
      </c>
    </row>
    <row r="7" spans="1:6" ht="16.5" customHeight="1">
      <c r="A7" s="138"/>
      <c r="B7" s="14" t="s">
        <v>19</v>
      </c>
      <c r="C7" s="1">
        <f>общие!D306</f>
        <v>226.3</v>
      </c>
      <c r="D7" s="1">
        <f>общие!E306</f>
        <v>226.3</v>
      </c>
      <c r="E7" s="1">
        <f t="shared" si="0"/>
        <v>100</v>
      </c>
      <c r="F7" s="185"/>
    </row>
    <row r="8" spans="1:6" ht="18" customHeight="1">
      <c r="A8" s="139"/>
      <c r="B8" s="51" t="s">
        <v>20</v>
      </c>
      <c r="C8" s="1">
        <f>общие!D307</f>
        <v>448.2</v>
      </c>
      <c r="D8" s="1">
        <f>общие!E307</f>
        <v>448.2</v>
      </c>
      <c r="E8" s="52">
        <f t="shared" si="0"/>
        <v>100</v>
      </c>
      <c r="F8" s="186"/>
    </row>
    <row r="9" spans="1:6" ht="21.75" customHeight="1">
      <c r="A9" s="191" t="s">
        <v>150</v>
      </c>
      <c r="B9" s="50" t="s">
        <v>109</v>
      </c>
      <c r="C9" s="7">
        <f>C6+C7+C8</f>
        <v>914.8</v>
      </c>
      <c r="D9" s="7">
        <f>D6+D7+D8</f>
        <v>914.8</v>
      </c>
      <c r="E9" s="7">
        <f t="shared" si="0"/>
        <v>100</v>
      </c>
      <c r="F9" s="214"/>
    </row>
    <row r="10" spans="1:6" ht="21.75" customHeight="1">
      <c r="A10" s="191"/>
      <c r="B10" s="50" t="s">
        <v>193</v>
      </c>
      <c r="C10" s="7">
        <f t="shared" ref="C10:D12" si="1">C6</f>
        <v>240.3</v>
      </c>
      <c r="D10" s="7">
        <f t="shared" si="1"/>
        <v>240.3</v>
      </c>
      <c r="E10" s="7">
        <f t="shared" si="0"/>
        <v>100</v>
      </c>
      <c r="F10" s="215"/>
    </row>
    <row r="11" spans="1:6" ht="18.75" customHeight="1">
      <c r="A11" s="191"/>
      <c r="B11" s="50" t="s">
        <v>19</v>
      </c>
      <c r="C11" s="7">
        <f t="shared" si="1"/>
        <v>226.3</v>
      </c>
      <c r="D11" s="7">
        <f t="shared" si="1"/>
        <v>226.3</v>
      </c>
      <c r="E11" s="7">
        <f t="shared" si="0"/>
        <v>100</v>
      </c>
      <c r="F11" s="215"/>
    </row>
    <row r="12" spans="1:6" ht="21" customHeight="1">
      <c r="A12" s="191"/>
      <c r="B12" s="50" t="s">
        <v>20</v>
      </c>
      <c r="C12" s="7">
        <f t="shared" si="1"/>
        <v>448.2</v>
      </c>
      <c r="D12" s="7">
        <f t="shared" si="1"/>
        <v>448.2</v>
      </c>
      <c r="E12" s="7">
        <f t="shared" si="0"/>
        <v>100</v>
      </c>
      <c r="F12" s="216"/>
    </row>
    <row r="13" spans="1:6" ht="34.5" customHeight="1">
      <c r="A13" s="181" t="s">
        <v>298</v>
      </c>
      <c r="B13" s="182"/>
      <c r="C13" s="182"/>
      <c r="D13" s="182"/>
      <c r="E13" s="182"/>
      <c r="F13" s="183"/>
    </row>
    <row r="14" spans="1:6" ht="80.25" customHeight="1">
      <c r="A14" s="137" t="s">
        <v>33</v>
      </c>
      <c r="B14" s="14" t="s">
        <v>19</v>
      </c>
      <c r="C14" s="1">
        <f>общие!D210</f>
        <v>11473.7</v>
      </c>
      <c r="D14" s="1">
        <f>общие!E210</f>
        <v>10119.1</v>
      </c>
      <c r="E14" s="1">
        <f>D14/C14*100</f>
        <v>88.193869457977797</v>
      </c>
      <c r="F14" s="189" t="str">
        <f>общие!G210</f>
        <v>обязательства по муниципальным контрактам исполнены: по объекту капитального строительства "Обеспечение земельного участка, выделенного для многодетных семей, инженерной инфраструктурой в целях жилищного строительства. Электроснабжение"; по объекту капитального стротельства "Обеспечение земельного участка, выделенного для многодетных семей, инженерной инфраструктурой в целях жилищного стротельства. Газоснабжение, водоснабжение". В результате проведенных процедур торгов сложилась экономия средств в сумме 1456,6 тыс. рублей (из них: средства краевого бюджета - 1354,6 тыс. рублей)</v>
      </c>
    </row>
    <row r="15" spans="1:6" ht="190.5" customHeight="1">
      <c r="A15" s="138"/>
      <c r="B15" s="14" t="s">
        <v>20</v>
      </c>
      <c r="C15" s="1">
        <f>общие!D211</f>
        <v>863.7</v>
      </c>
      <c r="D15" s="1">
        <f>общие!E211</f>
        <v>761.7</v>
      </c>
      <c r="E15" s="1">
        <f>D15/C15*100</f>
        <v>88.190343869399101</v>
      </c>
      <c r="F15" s="190"/>
    </row>
    <row r="16" spans="1:6" ht="20.25" customHeight="1">
      <c r="A16" s="191" t="s">
        <v>83</v>
      </c>
      <c r="B16" s="50" t="s">
        <v>109</v>
      </c>
      <c r="C16" s="7">
        <f>C14+C15</f>
        <v>12337.400000000001</v>
      </c>
      <c r="D16" s="7">
        <f>D14+D15</f>
        <v>10880.800000000001</v>
      </c>
      <c r="E16" s="7">
        <f>D16/C16*100</f>
        <v>88.193622643344625</v>
      </c>
      <c r="F16" s="184"/>
    </row>
    <row r="17" spans="1:6" ht="20.25" customHeight="1">
      <c r="A17" s="191"/>
      <c r="B17" s="50" t="s">
        <v>193</v>
      </c>
      <c r="C17" s="7">
        <v>0</v>
      </c>
      <c r="D17" s="7">
        <v>0</v>
      </c>
      <c r="E17" s="7">
        <v>0</v>
      </c>
      <c r="F17" s="185"/>
    </row>
    <row r="18" spans="1:6" ht="20.25" customHeight="1">
      <c r="A18" s="191"/>
      <c r="B18" s="50" t="s">
        <v>19</v>
      </c>
      <c r="C18" s="7">
        <f>C14</f>
        <v>11473.7</v>
      </c>
      <c r="D18" s="7">
        <f>D14</f>
        <v>10119.1</v>
      </c>
      <c r="E18" s="7">
        <f>D18/C18*100</f>
        <v>88.193869457977797</v>
      </c>
      <c r="F18" s="185"/>
    </row>
    <row r="19" spans="1:6" ht="20.25" customHeight="1">
      <c r="A19" s="191"/>
      <c r="B19" s="50" t="s">
        <v>20</v>
      </c>
      <c r="C19" s="7">
        <f>C15</f>
        <v>863.7</v>
      </c>
      <c r="D19" s="7">
        <f>D15</f>
        <v>761.7</v>
      </c>
      <c r="E19" s="7">
        <f>D19/C19*100</f>
        <v>88.190343869399101</v>
      </c>
      <c r="F19" s="186"/>
    </row>
    <row r="20" spans="1:6" ht="27" customHeight="1">
      <c r="A20" s="181" t="s">
        <v>299</v>
      </c>
      <c r="B20" s="182"/>
      <c r="C20" s="182"/>
      <c r="D20" s="182"/>
      <c r="E20" s="182"/>
      <c r="F20" s="183"/>
    </row>
    <row r="21" spans="1:6" ht="17.25" customHeight="1">
      <c r="A21" s="187" t="s">
        <v>27</v>
      </c>
      <c r="B21" s="14" t="s">
        <v>193</v>
      </c>
      <c r="C21" s="1">
        <f>общие!D335</f>
        <v>1641.6</v>
      </c>
      <c r="D21" s="1">
        <f>общие!E335</f>
        <v>1641.6</v>
      </c>
      <c r="E21" s="1">
        <f t="shared" ref="E21:E31" si="2">D21/C21*100</f>
        <v>100</v>
      </c>
      <c r="F21" s="184" t="str">
        <f>общие!G335</f>
        <v>обязательства по муниципальному контракту на выполнение капитального ремонта входной группы здания СДК исполнены в полном объеме</v>
      </c>
    </row>
    <row r="22" spans="1:6" ht="16.5" customHeight="1">
      <c r="A22" s="187"/>
      <c r="B22" s="14" t="s">
        <v>19</v>
      </c>
      <c r="C22" s="1">
        <f>общие!D336</f>
        <v>518.4</v>
      </c>
      <c r="D22" s="1">
        <f>общие!E336</f>
        <v>518.4</v>
      </c>
      <c r="E22" s="1">
        <f t="shared" ref="E22" si="3">D22/C22*100</f>
        <v>100</v>
      </c>
      <c r="F22" s="185"/>
    </row>
    <row r="23" spans="1:6" ht="28.5" customHeight="1">
      <c r="A23" s="187"/>
      <c r="B23" s="14" t="s">
        <v>20</v>
      </c>
      <c r="C23" s="1">
        <f>общие!D337</f>
        <v>162.6</v>
      </c>
      <c r="D23" s="1">
        <f>общие!E337</f>
        <v>162.6</v>
      </c>
      <c r="E23" s="1">
        <f t="shared" si="2"/>
        <v>100</v>
      </c>
      <c r="F23" s="186"/>
    </row>
    <row r="24" spans="1:6" ht="28.5" customHeight="1">
      <c r="A24" s="137" t="s">
        <v>26</v>
      </c>
      <c r="B24" s="14" t="s">
        <v>19</v>
      </c>
      <c r="C24" s="1">
        <f>общие!D331</f>
        <v>263</v>
      </c>
      <c r="D24" s="1">
        <f>общие!E331</f>
        <v>263</v>
      </c>
      <c r="E24" s="1">
        <f t="shared" si="2"/>
        <v>100</v>
      </c>
      <c r="F24" s="184" t="str">
        <f>общие!G331</f>
        <v>денежное поощрение выплачено 2 работникам МБУК «Вышестеблиевская ЦКС"; приобретено: принтер (1 шт.),  ноутбук (2 шт.), привод, МФУ, моноблок (1 шт.) для МБУК "Вышестеблиевская ЦКС"</v>
      </c>
    </row>
    <row r="25" spans="1:6" ht="71.25" customHeight="1">
      <c r="A25" s="139"/>
      <c r="B25" s="14" t="s">
        <v>20</v>
      </c>
      <c r="C25" s="1">
        <f>общие!D332</f>
        <v>16.8</v>
      </c>
      <c r="D25" s="1">
        <f>общие!E332</f>
        <v>16.8</v>
      </c>
      <c r="E25" s="1">
        <f t="shared" si="2"/>
        <v>100</v>
      </c>
      <c r="F25" s="186"/>
    </row>
    <row r="26" spans="1:6" ht="18" customHeight="1">
      <c r="A26" s="137" t="s">
        <v>31</v>
      </c>
      <c r="B26" s="14" t="s">
        <v>193</v>
      </c>
      <c r="C26" s="1">
        <f>общие!D341</f>
        <v>12.4</v>
      </c>
      <c r="D26" s="1">
        <f>общие!E341</f>
        <v>12.4</v>
      </c>
      <c r="E26" s="1">
        <f>D26/C26*100</f>
        <v>100</v>
      </c>
      <c r="F26" s="184" t="str">
        <f>общие!G341</f>
        <v xml:space="preserve">обязательства по муниципальному контракту на подключениек к Интернету сельской библиотеки МБУК "Ильичевская ЦКС" исполнены </v>
      </c>
    </row>
    <row r="27" spans="1:6" ht="17.25" customHeight="1">
      <c r="A27" s="138"/>
      <c r="B27" s="14" t="s">
        <v>19</v>
      </c>
      <c r="C27" s="1">
        <f>общие!D342</f>
        <v>3.9</v>
      </c>
      <c r="D27" s="1">
        <f>общие!E342</f>
        <v>3.9</v>
      </c>
      <c r="E27" s="1">
        <f>D27/C27*100</f>
        <v>100</v>
      </c>
      <c r="F27" s="185"/>
    </row>
    <row r="28" spans="1:6" ht="28.5" customHeight="1">
      <c r="A28" s="139"/>
      <c r="B28" s="14" t="s">
        <v>20</v>
      </c>
      <c r="C28" s="1">
        <f>общие!D343</f>
        <v>1.8</v>
      </c>
      <c r="D28" s="1">
        <f>общие!E343</f>
        <v>1.8</v>
      </c>
      <c r="E28" s="1">
        <f>D28/C28*100</f>
        <v>100</v>
      </c>
      <c r="F28" s="186"/>
    </row>
    <row r="29" spans="1:6" ht="17.25" customHeight="1">
      <c r="A29" s="137" t="s">
        <v>36</v>
      </c>
      <c r="B29" s="14" t="s">
        <v>193</v>
      </c>
      <c r="C29" s="1">
        <f>общие!D364</f>
        <v>932.9</v>
      </c>
      <c r="D29" s="1">
        <f>общие!E364</f>
        <v>932.9</v>
      </c>
      <c r="E29" s="1">
        <f t="shared" si="2"/>
        <v>100</v>
      </c>
      <c r="F29" s="184" t="str">
        <f>общие!G364</f>
        <v xml:space="preserve">приобретено аккустическое оборудование для СДК пос. Кучугуры и пос. Юбилейный </v>
      </c>
    </row>
    <row r="30" spans="1:6" ht="15" customHeight="1">
      <c r="A30" s="138"/>
      <c r="B30" s="14" t="s">
        <v>19</v>
      </c>
      <c r="C30" s="1">
        <f>общие!D365</f>
        <v>294.60000000000002</v>
      </c>
      <c r="D30" s="1">
        <f>общие!E365</f>
        <v>294.60000000000002</v>
      </c>
      <c r="E30" s="1">
        <f t="shared" si="2"/>
        <v>100</v>
      </c>
      <c r="F30" s="185"/>
    </row>
    <row r="31" spans="1:6" ht="17.25" customHeight="1">
      <c r="A31" s="139"/>
      <c r="B31" s="14" t="s">
        <v>20</v>
      </c>
      <c r="C31" s="1">
        <f>общие!D366</f>
        <v>216.6</v>
      </c>
      <c r="D31" s="1">
        <f>общие!E366</f>
        <v>216.6</v>
      </c>
      <c r="E31" s="1">
        <f t="shared" si="2"/>
        <v>100</v>
      </c>
      <c r="F31" s="186"/>
    </row>
    <row r="32" spans="1:6" ht="18.75" customHeight="1">
      <c r="A32" s="191" t="s">
        <v>83</v>
      </c>
      <c r="B32" s="50" t="s">
        <v>109</v>
      </c>
      <c r="C32" s="7">
        <f>C21+C22+C23+C24+C25+C26+C27+C28+C29+C30+C31</f>
        <v>4064.6000000000004</v>
      </c>
      <c r="D32" s="7">
        <f>D21+D22+D23+D24+D25+D26+D27+D28+D29+D30+D31</f>
        <v>4064.6000000000004</v>
      </c>
      <c r="E32" s="7">
        <f>D32/C32*100</f>
        <v>100</v>
      </c>
      <c r="F32" s="184"/>
    </row>
    <row r="33" spans="1:6" ht="20.25" customHeight="1">
      <c r="A33" s="191"/>
      <c r="B33" s="50" t="s">
        <v>193</v>
      </c>
      <c r="C33" s="7">
        <f>C29+C26+C21</f>
        <v>2586.8999999999996</v>
      </c>
      <c r="D33" s="7">
        <f>D29+D26+D21</f>
        <v>2586.8999999999996</v>
      </c>
      <c r="E33" s="7">
        <f>D33/C33*100</f>
        <v>100</v>
      </c>
      <c r="F33" s="185"/>
    </row>
    <row r="34" spans="1:6" ht="17.25" customHeight="1">
      <c r="A34" s="191"/>
      <c r="B34" s="50" t="s">
        <v>19</v>
      </c>
      <c r="C34" s="7">
        <f>C22+C27+C30+C24</f>
        <v>1079.9000000000001</v>
      </c>
      <c r="D34" s="7">
        <f>D22+D27+D30+D24</f>
        <v>1079.9000000000001</v>
      </c>
      <c r="E34" s="7">
        <f>D34/C34*100</f>
        <v>100</v>
      </c>
      <c r="F34" s="185"/>
    </row>
    <row r="35" spans="1:6" ht="21.75" customHeight="1">
      <c r="A35" s="191"/>
      <c r="B35" s="50" t="s">
        <v>20</v>
      </c>
      <c r="C35" s="7">
        <f>C23+C31+C28+C25</f>
        <v>397.8</v>
      </c>
      <c r="D35" s="7">
        <f>D23+D31+D28+D25</f>
        <v>397.8</v>
      </c>
      <c r="E35" s="7">
        <f>D35/C35*100</f>
        <v>100</v>
      </c>
      <c r="F35" s="186"/>
    </row>
    <row r="36" spans="1:6" ht="27" customHeight="1">
      <c r="A36" s="181" t="s">
        <v>302</v>
      </c>
      <c r="B36" s="182"/>
      <c r="C36" s="182"/>
      <c r="D36" s="182"/>
      <c r="E36" s="182"/>
      <c r="F36" s="183"/>
    </row>
    <row r="37" spans="1:6" ht="32.25" customHeight="1">
      <c r="A37" s="187" t="s">
        <v>25</v>
      </c>
      <c r="B37" s="14" t="s">
        <v>19</v>
      </c>
      <c r="C37" s="1">
        <f>общие!D135</f>
        <v>4505.1000000000004</v>
      </c>
      <c r="D37" s="1">
        <f>общие!E135</f>
        <v>4457.1000000000004</v>
      </c>
      <c r="E37" s="1">
        <f t="shared" ref="E37:E54" si="4">D37/C37*100</f>
        <v>98.934540853699133</v>
      </c>
      <c r="F37" s="188" t="str">
        <f>общие!G135</f>
        <v xml:space="preserve">обязательства по муниципальным контрактам выполнены. В результате проведенных процедур торгов сложилась экономия средств в сумме 49,5 тыс. рублей (из них средства краевого бюджета - 48,0 тыс. рублей). Выполнен ремонт: 1) пер. Берегового от ул. Школьной до ул. Таманской  в ст-це Ахтанизовской (0,401 км); 2) ул. 8 Марта от пер. Безымянного до ул. Батурина в ст-це Ахтанизовской (0,341 км); 3) ул. Таманской от ул. Победы до ул. Морской пос. За Родину (0,195 км) </v>
      </c>
    </row>
    <row r="38" spans="1:6" ht="177" customHeight="1">
      <c r="A38" s="187"/>
      <c r="B38" s="14" t="s">
        <v>20</v>
      </c>
      <c r="C38" s="1">
        <f>общие!D136</f>
        <v>139.4</v>
      </c>
      <c r="D38" s="1">
        <f>общие!E136</f>
        <v>137.9</v>
      </c>
      <c r="E38" s="1">
        <v>0</v>
      </c>
      <c r="F38" s="188"/>
    </row>
    <row r="39" spans="1:6" ht="36.75" customHeight="1">
      <c r="A39" s="137" t="str">
        <f>общие!A140</f>
        <v>Голубицкое</v>
      </c>
      <c r="B39" s="14" t="s">
        <v>19</v>
      </c>
      <c r="C39" s="1">
        <f>общие!D140</f>
        <v>10859.8</v>
      </c>
      <c r="D39" s="1">
        <f>общие!E140</f>
        <v>10190</v>
      </c>
      <c r="E39" s="1">
        <f t="shared" si="4"/>
        <v>93.832298937365337</v>
      </c>
      <c r="F39" s="184" t="str">
        <f>общие!G140</f>
        <v>обязательства по муниципальным контрактам выполнены. В результате проведенных процедур торгов сложилась экономия средств в сумме 697,7 тыс. рублей (из них - 669,8 тыс. рублей средства краевого бюджета). Выполнен ремонт: 1) ул. Красной от а/д г. Темрюк-ст-ца Фонталовская, до ул. Чайкинской в ст-це Голубицкой (0,409 км); 2) ул. Советской от ул. Набережной до дома №32 в ст-це Голубицкой (1,456 км); 3) пер. Приморского от ул. Советской до ул. Курортной в ст-це Голубицкой (0,273 км)</v>
      </c>
    </row>
    <row r="40" spans="1:6" ht="172.5" customHeight="1">
      <c r="A40" s="139"/>
      <c r="B40" s="14" t="s">
        <v>20</v>
      </c>
      <c r="C40" s="1">
        <f>общие!D141</f>
        <v>452.5</v>
      </c>
      <c r="D40" s="1">
        <f>общие!E141</f>
        <v>424.6</v>
      </c>
      <c r="E40" s="1">
        <f t="shared" si="4"/>
        <v>93.834254143646405</v>
      </c>
      <c r="F40" s="186"/>
    </row>
    <row r="41" spans="1:6" ht="33.75" customHeight="1">
      <c r="A41" s="137" t="s">
        <v>326</v>
      </c>
      <c r="B41" s="14" t="s">
        <v>19</v>
      </c>
      <c r="C41" s="1">
        <f>общие!D143</f>
        <v>7983.8</v>
      </c>
      <c r="D41" s="1">
        <f>общие!E143</f>
        <v>7915.6</v>
      </c>
      <c r="E41" s="1">
        <f t="shared" si="4"/>
        <v>99.145770184623856</v>
      </c>
      <c r="F41" s="184" t="str">
        <f>общие!G143</f>
        <v xml:space="preserve">обязательства по муниципальному контракту исполнены. В результате проведенных процедур торгов сложилась экономия средств в сумме 71,7 тыс. рублей (из них средства краевого бюджета - 68,2 тыс. рублей). Выполнен ремонт: 1) в пос.Красноармейском, ул.Садовая от ул.Калинина до дома № 10/2 (0,350 км); 2) пос. Гаркуши, пер.Западный от ул.Северной до ул.Ленина  (0,210 км); 3) пос. Гаркуши, ул.Северная от а/д Запорожская - Гаркуши, км  8+120 до дома №47/3 (0,570 км); 4)  пос. Ильич, ул. Школьная от дома №5 до дома № 29 (0,350 км); 5) ул. Набережной от дома №21/1 до дома №43 пос. Батарейка (0,305 км) </v>
      </c>
    </row>
    <row r="42" spans="1:6" ht="236.25" customHeight="1">
      <c r="A42" s="139"/>
      <c r="B42" s="14" t="s">
        <v>20</v>
      </c>
      <c r="C42" s="1">
        <f>общие!D144</f>
        <v>420.1</v>
      </c>
      <c r="D42" s="1">
        <f>общие!E144</f>
        <v>416.6</v>
      </c>
      <c r="E42" s="1">
        <f t="shared" si="4"/>
        <v>99.166865032135206</v>
      </c>
      <c r="F42" s="186"/>
    </row>
    <row r="43" spans="1:6" ht="31.5" customHeight="1">
      <c r="A43" s="137" t="s">
        <v>28</v>
      </c>
      <c r="B43" s="14" t="s">
        <v>19</v>
      </c>
      <c r="C43" s="1">
        <f>общие!D147</f>
        <v>3570.1</v>
      </c>
      <c r="D43" s="1">
        <f>общие!E147</f>
        <v>3570.1</v>
      </c>
      <c r="E43" s="1">
        <f>D43/C43*100</f>
        <v>100</v>
      </c>
      <c r="F43" s="184" t="str">
        <f>общие!G147</f>
        <v>обязательства по муниципальным контрактам исполнены. Выполнен ремонт: 1) ул. Мира от ПК 0+00 (пер. Садовый) до ПК 4+00 (пункт учета распределения газа) в х. Белом (0,400 км); 2) пер. Южного от ул. Таманской до ул. Советской в пос. Стрелка (0,280 км); 3) пер. Юбилейного от ул. Дружбы до ул. Виноградной в х. Белом (0,200 км); 4) ул. Советской от ПК 0+00 (от ул. Чапаева до ПК 2+10 в пос. Стрелка) (0,210 км)</v>
      </c>
    </row>
    <row r="44" spans="1:6" ht="145.5" customHeight="1">
      <c r="A44" s="139"/>
      <c r="B44" s="14" t="s">
        <v>20</v>
      </c>
      <c r="C44" s="1">
        <f>общие!D148</f>
        <v>187.9</v>
      </c>
      <c r="D44" s="1">
        <f>общие!E148</f>
        <v>187.9</v>
      </c>
      <c r="E44" s="1">
        <f>D44/C44*100</f>
        <v>100</v>
      </c>
      <c r="F44" s="186"/>
    </row>
    <row r="45" spans="1:6" ht="53.25" customHeight="1">
      <c r="A45" s="137" t="s">
        <v>29</v>
      </c>
      <c r="B45" s="14" t="s">
        <v>19</v>
      </c>
      <c r="C45" s="1">
        <f>общие!D150</f>
        <v>3976.9</v>
      </c>
      <c r="D45" s="1">
        <f>общие!E150</f>
        <v>3583.8</v>
      </c>
      <c r="E45" s="1">
        <f t="shared" si="4"/>
        <v>90.115416530463435</v>
      </c>
      <c r="F45" s="184" t="str">
        <f>общие!G150</f>
        <v xml:space="preserve">обязательства по муниципальным контрактам исполнены. В результате проведенных процедур торгов сложилась экономия средств в сумме 413,8 тыс. руб. (из них средства краевого бюджета -393,1 тыс. руб.). Выполнен ремонт: 1) ул. Красной от ПК 0+00 (ул. Северная) до ПК 1+05 (0,105 км) в ст-це Курчанской; 2) ул. К. Маркса от ул. Красной до ул. Чапаева (0,270 км) в ст-це Курчанской; 3) ул. Северной от ул. Красной до дома №2/1 (0,410 км) в ст-це Курчанской; 4) ул. Рабочей от ПК 0+00 (ул. Северная) до ПК 1+85  в пос. Светлый Путь Ленина (0,185 км). Выполнены работы по оказанию услуг по осуществлению строительного контроля. </v>
      </c>
    </row>
    <row r="46" spans="1:6" ht="219" customHeight="1">
      <c r="A46" s="139"/>
      <c r="B46" s="14" t="s">
        <v>20</v>
      </c>
      <c r="C46" s="1">
        <f>общие!D151</f>
        <v>209.3</v>
      </c>
      <c r="D46" s="1">
        <f>общие!E151</f>
        <v>209.3</v>
      </c>
      <c r="E46" s="1">
        <f t="shared" si="4"/>
        <v>100</v>
      </c>
      <c r="F46" s="186"/>
    </row>
    <row r="47" spans="1:6" ht="31.5" customHeight="1">
      <c r="A47" s="137" t="s">
        <v>30</v>
      </c>
      <c r="B47" s="14" t="s">
        <v>19</v>
      </c>
      <c r="C47" s="1">
        <f>общие!D153</f>
        <v>6658</v>
      </c>
      <c r="D47" s="1">
        <f>общие!E153</f>
        <v>4605.7</v>
      </c>
      <c r="E47" s="1">
        <f>D47/C47*100</f>
        <v>69.175428056473407</v>
      </c>
      <c r="F47" s="184" t="str">
        <f>общие!G153</f>
        <v xml:space="preserve">обязательства по муниципальному контракту исполнены. В результате проведенных процедур торгов сложилась экономия средств в сумме 2183,3 тыс. руб. (из них средства краевого бюджета - 2052,3 тыс. руб.). Выполнен ремонт: 1) ул. Гаражной от дома №1/1 до дома №11 в пос. Таманском (0,205 км); 2) ул. Гвардейской от ул. Центральной до ул. Босфорской в пос. Веселовка (0,640 км); 3) ул. Парковой от ул. Мартыненко до ул. Крайней в пос. Прогресс (0,250 км)
</v>
      </c>
    </row>
    <row r="48" spans="1:6" ht="159" customHeight="1">
      <c r="A48" s="139"/>
      <c r="B48" s="14" t="s">
        <v>20</v>
      </c>
      <c r="C48" s="1">
        <f>общие!D154</f>
        <v>425</v>
      </c>
      <c r="D48" s="1">
        <f>общие!E154</f>
        <v>293.89999999999998</v>
      </c>
      <c r="E48" s="1">
        <f>D48/C48*100</f>
        <v>69.152941176470577</v>
      </c>
      <c r="F48" s="186"/>
    </row>
    <row r="49" spans="1:6" ht="33.75" customHeight="1">
      <c r="A49" s="137" t="s">
        <v>321</v>
      </c>
      <c r="B49" s="14" t="s">
        <v>19</v>
      </c>
      <c r="C49" s="1">
        <f>общие!D157</f>
        <v>5599.3</v>
      </c>
      <c r="D49" s="1">
        <f>общие!E157</f>
        <v>4193.8999999999996</v>
      </c>
      <c r="E49" s="1">
        <f t="shared" si="4"/>
        <v>74.900433982819266</v>
      </c>
      <c r="F49" s="212" t="str">
        <f>общие!G157</f>
        <v>обязательства по муниципальному контракту исполнены. В результате проведенных процедур торгов сложилась экономия средств в сумме 1405,4 тыс. руб. (из них средства краевого бюджета - 1405,4 тыс. руб.). Выполнен ремонт: 1) ул. Садовая от ул. Лермонтова до дома 34 в пос. Сенном (0,368 км); 2) ул. 383 Стрелковой дивизии от ул. Ленина до переулка Солнечного в пос. Приморский (0,330 км)</v>
      </c>
    </row>
    <row r="50" spans="1:6" ht="141.75" customHeight="1">
      <c r="A50" s="139"/>
      <c r="B50" s="14" t="s">
        <v>20</v>
      </c>
      <c r="C50" s="1">
        <f>общие!D158</f>
        <v>315.60000000000002</v>
      </c>
      <c r="D50" s="1">
        <f>общие!E158</f>
        <v>315.60000000000002</v>
      </c>
      <c r="E50" s="1">
        <f t="shared" si="4"/>
        <v>100</v>
      </c>
      <c r="F50" s="186"/>
    </row>
    <row r="51" spans="1:6" ht="33.75" customHeight="1">
      <c r="A51" s="137" t="s">
        <v>33</v>
      </c>
      <c r="B51" s="14" t="s">
        <v>19</v>
      </c>
      <c r="C51" s="1">
        <f>общие!D161</f>
        <v>2670.6</v>
      </c>
      <c r="D51" s="1">
        <f>общие!E161</f>
        <v>1869.4</v>
      </c>
      <c r="E51" s="1">
        <f t="shared" si="4"/>
        <v>69.999251104620683</v>
      </c>
      <c r="F51" s="212" t="str">
        <f>общие!G161</f>
        <v>обязательства по муниципальному контракту исполнены. В результате проведенных прооцедур торгов сложилась экономия средств в сумме 861,5 тыс. рублей (из них: средства краевого бюджета 801,2 тыс. рублей). Выполнен ремонт: пер. Крылова от ул. Садовой до ул. Широкой в ст-це Старотитаровской (0,724 км)</v>
      </c>
    </row>
    <row r="52" spans="1:6" ht="109.5" customHeight="1">
      <c r="A52" s="139"/>
      <c r="B52" s="14" t="s">
        <v>20</v>
      </c>
      <c r="C52" s="1">
        <f>общие!D162</f>
        <v>201</v>
      </c>
      <c r="D52" s="1">
        <f>общие!E162</f>
        <v>140.69999999999999</v>
      </c>
      <c r="E52" s="1">
        <f t="shared" si="4"/>
        <v>70</v>
      </c>
      <c r="F52" s="186"/>
    </row>
    <row r="53" spans="1:6" ht="33" customHeight="1">
      <c r="A53" s="137" t="s">
        <v>36</v>
      </c>
      <c r="B53" s="14" t="s">
        <v>19</v>
      </c>
      <c r="C53" s="1">
        <f>общие!D169</f>
        <v>6996.3</v>
      </c>
      <c r="D53" s="1">
        <f>общие!E169</f>
        <v>4749.8</v>
      </c>
      <c r="E53" s="1">
        <f t="shared" si="4"/>
        <v>67.890170518702746</v>
      </c>
      <c r="F53" s="184" t="str">
        <f>общие!G169</f>
        <v>обязательства по муниципальному контракту исполнены. В результате проведенных процедур торгов сложилась экономия средств в сумме 2415,5 тыс. рублей (из них - 2246,5 тыс. рублей средства краевого бюджета). Выполнен ремонт: 1) ул.Юбилейной от ул.Красной до дома № 39 в п.Юбилейном (0,415 км);  2) ул.Набережной от ул.1-я улица до пер.Паркового в п.Волна Революции (0,745 км); 3) ул.Степной от ул.Гагарина до ул.Красной в п.Кучугуры (0,360 км); 4) ул.Ленина от ул.Собина до дома № 27 в ст-це Фонталовской (0,270 км)</v>
      </c>
    </row>
    <row r="54" spans="1:6" ht="189" customHeight="1">
      <c r="A54" s="139"/>
      <c r="B54" s="14" t="s">
        <v>20</v>
      </c>
      <c r="C54" s="1">
        <f>общие!D170</f>
        <v>526.5</v>
      </c>
      <c r="D54" s="1">
        <f>общие!E170</f>
        <v>357.5</v>
      </c>
      <c r="E54" s="1">
        <f t="shared" si="4"/>
        <v>67.901234567901241</v>
      </c>
      <c r="F54" s="186"/>
    </row>
    <row r="55" spans="1:6" ht="18.75" customHeight="1">
      <c r="A55" s="191" t="s">
        <v>83</v>
      </c>
      <c r="B55" s="50" t="s">
        <v>109</v>
      </c>
      <c r="C55" s="7">
        <f>C37+C38+C39+C40+C51+C52+C53+C54+C49+C50+C41+C42+C47+C48+C43+C44+C45+C46</f>
        <v>55697.2</v>
      </c>
      <c r="D55" s="7">
        <f>D37+D38+D39+D40+D51+D52+D53+D54+D49+D50+D41+D42+D47+D48+D43+D44+D45+D46</f>
        <v>47619.4</v>
      </c>
      <c r="E55" s="7">
        <f>D55/C55*100</f>
        <v>85.496937009400838</v>
      </c>
      <c r="F55" s="184"/>
    </row>
    <row r="56" spans="1:6" ht="20.25" customHeight="1">
      <c r="A56" s="191"/>
      <c r="B56" s="50" t="s">
        <v>193</v>
      </c>
      <c r="C56" s="7">
        <v>0</v>
      </c>
      <c r="D56" s="7">
        <v>0</v>
      </c>
      <c r="E56" s="7">
        <v>0</v>
      </c>
      <c r="F56" s="185"/>
    </row>
    <row r="57" spans="1:6" ht="17.25" customHeight="1">
      <c r="A57" s="191"/>
      <c r="B57" s="50" t="s">
        <v>19</v>
      </c>
      <c r="C57" s="7">
        <f>C37+C39+C51+C53+C49+C41+C47+C43+C45</f>
        <v>52819.9</v>
      </c>
      <c r="D57" s="7">
        <f>D37+D39+D51+D53+D49+D41+D47+D43+D45</f>
        <v>45135.399999999994</v>
      </c>
      <c r="E57" s="7">
        <f>D57/C57*100</f>
        <v>85.451505966501244</v>
      </c>
      <c r="F57" s="185"/>
    </row>
    <row r="58" spans="1:6" ht="21.75" customHeight="1">
      <c r="A58" s="191"/>
      <c r="B58" s="50" t="s">
        <v>20</v>
      </c>
      <c r="C58" s="7">
        <f>C38+C40+C52+C54+C50+C42+C48+C44+C46</f>
        <v>2877.3</v>
      </c>
      <c r="D58" s="7">
        <f>D38+D40+D52+D54+D50+D42+D48+D44+D46</f>
        <v>2484.0000000000005</v>
      </c>
      <c r="E58" s="7">
        <f>D58/C58*100</f>
        <v>86.330935251798564</v>
      </c>
      <c r="F58" s="186"/>
    </row>
    <row r="59" spans="1:6" ht="18" customHeight="1">
      <c r="A59" s="181" t="s">
        <v>310</v>
      </c>
      <c r="B59" s="182"/>
      <c r="C59" s="182"/>
      <c r="D59" s="182"/>
      <c r="E59" s="182"/>
      <c r="F59" s="183"/>
    </row>
    <row r="60" spans="1:6" s="99" customFormat="1" ht="18" customHeight="1">
      <c r="A60" s="192" t="s">
        <v>326</v>
      </c>
      <c r="B60" s="14" t="s">
        <v>193</v>
      </c>
      <c r="C60" s="1">
        <f>общие!D273</f>
        <v>16536.900000000001</v>
      </c>
      <c r="D60" s="1">
        <f>общие!E273</f>
        <v>16536.8</v>
      </c>
      <c r="E60" s="1">
        <f t="shared" ref="E60:E65" si="5">D60/C60*100</f>
        <v>99.999395291741493</v>
      </c>
      <c r="F60" s="188" t="str">
        <f>общие!G273</f>
        <v>обязательства по муниципальному контракту на выполнение работ по благоустройству парка ст. Запорожской исполнены. 7 ноября 2019 года состоялось открытие</v>
      </c>
    </row>
    <row r="61" spans="1:6" s="99" customFormat="1" ht="18" customHeight="1">
      <c r="A61" s="193"/>
      <c r="B61" s="14" t="s">
        <v>19</v>
      </c>
      <c r="C61" s="1">
        <f>общие!D274</f>
        <v>689</v>
      </c>
      <c r="D61" s="1">
        <f>общие!E274</f>
        <v>689</v>
      </c>
      <c r="E61" s="1">
        <f t="shared" si="5"/>
        <v>100</v>
      </c>
      <c r="F61" s="188"/>
    </row>
    <row r="62" spans="1:6" s="99" customFormat="1" ht="43.5" customHeight="1">
      <c r="A62" s="194"/>
      <c r="B62" s="14" t="s">
        <v>20</v>
      </c>
      <c r="C62" s="1">
        <f>общие!D275</f>
        <v>1913.98</v>
      </c>
      <c r="D62" s="1">
        <f>общие!E275</f>
        <v>1914</v>
      </c>
      <c r="E62" s="1">
        <f t="shared" si="5"/>
        <v>100.00104494299835</v>
      </c>
      <c r="F62" s="188"/>
    </row>
    <row r="63" spans="1:6" s="99" customFormat="1" ht="26.25" customHeight="1">
      <c r="A63" s="187" t="s">
        <v>28</v>
      </c>
      <c r="B63" s="14" t="s">
        <v>193</v>
      </c>
      <c r="C63" s="1">
        <f>общие!D277</f>
        <v>16447.3</v>
      </c>
      <c r="D63" s="1">
        <f>общие!E277</f>
        <v>16300.1</v>
      </c>
      <c r="E63" s="1">
        <f t="shared" si="5"/>
        <v>99.10502027688436</v>
      </c>
      <c r="F63" s="188" t="str">
        <f>общие!G277</f>
        <v>обязательства по муниципальным контрактам на благоустройство центрального парка с прилегающей территорией по ул. Ленина пос. Стрелка исполнены. В результате проведенных процедур торгов сложилась экономия средств в сумме 172,2 тыс. рублей (из них - 147,2 тыс. рублей средства федерального бюджета, 6,1 тыс. рублей - краевого бюджета)</v>
      </c>
    </row>
    <row r="64" spans="1:6" s="99" customFormat="1" ht="22.5" customHeight="1">
      <c r="A64" s="187"/>
      <c r="B64" s="14" t="s">
        <v>19</v>
      </c>
      <c r="C64" s="1">
        <f>общие!D278</f>
        <v>685.3</v>
      </c>
      <c r="D64" s="1">
        <f>общие!E278</f>
        <v>679.2</v>
      </c>
      <c r="E64" s="1">
        <f t="shared" si="5"/>
        <v>99.109878885159802</v>
      </c>
      <c r="F64" s="188"/>
    </row>
    <row r="65" spans="1:8" s="99" customFormat="1" ht="113.25" customHeight="1">
      <c r="A65" s="187"/>
      <c r="B65" s="14" t="s">
        <v>20</v>
      </c>
      <c r="C65" s="1">
        <f>общие!D279</f>
        <v>2117.5</v>
      </c>
      <c r="D65" s="1">
        <f>общие!E279</f>
        <v>2098.6</v>
      </c>
      <c r="E65" s="1">
        <f t="shared" si="5"/>
        <v>99.107438016528931</v>
      </c>
      <c r="F65" s="188"/>
    </row>
    <row r="66" spans="1:8" s="99" customFormat="1" ht="18" customHeight="1">
      <c r="A66" s="187" t="s">
        <v>32</v>
      </c>
      <c r="B66" s="14" t="s">
        <v>193</v>
      </c>
      <c r="C66" s="1">
        <f>общие!D283</f>
        <v>6173.8</v>
      </c>
      <c r="D66" s="1">
        <f>общие!E283</f>
        <v>6173.8</v>
      </c>
      <c r="E66" s="1">
        <f>D66/C66*100</f>
        <v>100</v>
      </c>
      <c r="F66" s="188" t="str">
        <f>общие!G283</f>
        <v>обязательства по муниципальному контракту на строительство парка по ул. Набережная пос.Сенной выполнены, 1 ноября 2019 года состоялось открытие парка</v>
      </c>
    </row>
    <row r="67" spans="1:8" s="99" customFormat="1" ht="18" customHeight="1">
      <c r="A67" s="187"/>
      <c r="B67" s="14" t="s">
        <v>19</v>
      </c>
      <c r="C67" s="1">
        <f>общие!D284</f>
        <v>257.2</v>
      </c>
      <c r="D67" s="1">
        <f>общие!E284</f>
        <v>257.2</v>
      </c>
      <c r="E67" s="1">
        <f>D67/C67*100</f>
        <v>100</v>
      </c>
      <c r="F67" s="188"/>
    </row>
    <row r="68" spans="1:8" s="99" customFormat="1" ht="45" customHeight="1">
      <c r="A68" s="187"/>
      <c r="B68" s="14" t="s">
        <v>20</v>
      </c>
      <c r="C68" s="1">
        <f>общие!D285</f>
        <v>1046.9000000000001</v>
      </c>
      <c r="D68" s="1">
        <f>общие!E285</f>
        <v>1046.9000000000001</v>
      </c>
      <c r="E68" s="1">
        <f>D68/C68*100</f>
        <v>100</v>
      </c>
      <c r="F68" s="188"/>
    </row>
    <row r="69" spans="1:8" ht="22.5" customHeight="1">
      <c r="A69" s="187" t="s">
        <v>33</v>
      </c>
      <c r="B69" s="14" t="s">
        <v>193</v>
      </c>
      <c r="C69" s="1">
        <f>общие!D287</f>
        <v>33780.800000000003</v>
      </c>
      <c r="D69" s="1">
        <f>общие!E287</f>
        <v>33310.9</v>
      </c>
      <c r="E69" s="1">
        <f>D69/C69*100</f>
        <v>98.608973144508113</v>
      </c>
      <c r="F69" s="188" t="str">
        <f>общие!G287</f>
        <v>обязательства по муниципальным контрактам исполнены. Выполнены работы по благоустройству: 1) территории парка по ул. Ленина в ст. Старотитаровской; 2) территории сквера по ул. Ленина ст. Старотитаровской. Заключено доп. соглашение на уменьшение цены контракта по благоустройству сквера на сумму 589,9 тыс. рублей за счет уменьшения объемов выполненных работ</v>
      </c>
      <c r="G69" s="12"/>
      <c r="H69" s="12"/>
    </row>
    <row r="70" spans="1:8" ht="26.25" customHeight="1">
      <c r="A70" s="187"/>
      <c r="B70" s="14" t="s">
        <v>19</v>
      </c>
      <c r="C70" s="1">
        <f>общие!D288</f>
        <v>1407.5</v>
      </c>
      <c r="D70" s="1">
        <f>общие!E288</f>
        <v>1369.9</v>
      </c>
      <c r="E70" s="1">
        <f>общие!F288</f>
        <v>97.328596802841929</v>
      </c>
      <c r="F70" s="188"/>
    </row>
    <row r="71" spans="1:8" ht="115.5" customHeight="1">
      <c r="A71" s="187"/>
      <c r="B71" s="14" t="s">
        <v>20</v>
      </c>
      <c r="C71" s="1">
        <f>общие!D289</f>
        <v>5728.2</v>
      </c>
      <c r="D71" s="1">
        <f>общие!E289</f>
        <v>5645.8</v>
      </c>
      <c r="E71" s="1">
        <f>общие!F289</f>
        <v>98.561502740826086</v>
      </c>
      <c r="F71" s="188"/>
    </row>
    <row r="72" spans="1:8" ht="35.25" customHeight="1">
      <c r="A72" s="187" t="s">
        <v>35</v>
      </c>
      <c r="B72" s="14" t="s">
        <v>193</v>
      </c>
      <c r="C72" s="1">
        <f>общие!D292</f>
        <v>16964.900000000001</v>
      </c>
      <c r="D72" s="1">
        <f>общие!E292</f>
        <v>14314.5</v>
      </c>
      <c r="E72" s="1">
        <f t="shared" ref="E72:E78" si="6">D72/C72*100</f>
        <v>84.377155185117502</v>
      </c>
      <c r="F72" s="188" t="str">
        <f>общие!G292</f>
        <v>обязательства по муниципальным контрактам исполнены в полном объеме.  Муниципальный контракт по обустройству сквера им. Ленина по ул. Розы Люксембург в г. Темрюке заключен на общую сумму 5908,3 тыс. рублей (выполнены работы по капитальному ремонту объекта).  В связи с уменьшением объемов работ контракт расторгнут, сумма неисполненных обязательств составила - 570,2 тыс. рублей, из них: средства федерального бюджета - 498,1 тыс. рублей, краевого - 20,8 тыс. рублей. Муниципальный контракт по благоустройству дворовой территории в г.Темрюке по ул.Ленина д. 98, ул. Ленина д. 100, ул. Октябрьская д. 135 заключен на общую сумму 13511,2 тыс. рублей (выполнены работы по капитальному ремонту объекта и приобретение оборудования). В связи с уменьшением объемов работ контракт расторгнут, сумма неисполненных обязательств составила - 2463,7 тыс. рублей, из них: средства федерального бюджета - 2152,3 тыс. рублей, краевого - 221,7 тыс. рублей</v>
      </c>
    </row>
    <row r="73" spans="1:8" ht="144.75" customHeight="1">
      <c r="A73" s="187"/>
      <c r="B73" s="14" t="s">
        <v>19</v>
      </c>
      <c r="C73" s="1">
        <f>общие!D293</f>
        <v>706.9</v>
      </c>
      <c r="D73" s="1">
        <f>общие!E293</f>
        <v>596.4</v>
      </c>
      <c r="E73" s="1">
        <f t="shared" si="6"/>
        <v>84.368368934785693</v>
      </c>
      <c r="F73" s="188"/>
    </row>
    <row r="74" spans="1:8" ht="241.5" customHeight="1">
      <c r="A74" s="187"/>
      <c r="B74" s="14" t="s">
        <v>20</v>
      </c>
      <c r="C74" s="1">
        <f>общие!D294</f>
        <v>1747.8</v>
      </c>
      <c r="D74" s="1">
        <f>общие!E294</f>
        <v>1474.8</v>
      </c>
      <c r="E74" s="1">
        <f t="shared" si="6"/>
        <v>84.38036388602815</v>
      </c>
      <c r="F74" s="188"/>
    </row>
    <row r="75" spans="1:8" ht="18.75" customHeight="1">
      <c r="A75" s="191" t="s">
        <v>83</v>
      </c>
      <c r="B75" s="50" t="s">
        <v>109</v>
      </c>
      <c r="C75" s="7">
        <f>C69+C70+C71+C66+C67+C68+C60+C61+C62+C63+C64+C65+C72+C73+C74</f>
        <v>106203.98</v>
      </c>
      <c r="D75" s="7">
        <f>D69+D70+D71+D66+D67+D68+D60+D61+D62+D63+D64+D65+D72+D73+D74</f>
        <v>102407.90000000001</v>
      </c>
      <c r="E75" s="7">
        <f t="shared" si="6"/>
        <v>96.425670676372036</v>
      </c>
      <c r="F75" s="184"/>
    </row>
    <row r="76" spans="1:8" ht="20.25" customHeight="1">
      <c r="A76" s="191"/>
      <c r="B76" s="50" t="s">
        <v>193</v>
      </c>
      <c r="C76" s="7">
        <f t="shared" ref="C76:C78" si="7">C69+C66+C60+C63+C72</f>
        <v>89903.700000000012</v>
      </c>
      <c r="D76" s="7">
        <f t="shared" ref="D76" si="8">D69+D66+D60+D63+D72</f>
        <v>86636.1</v>
      </c>
      <c r="E76" s="7">
        <f t="shared" si="6"/>
        <v>96.365444358797234</v>
      </c>
      <c r="F76" s="185"/>
    </row>
    <row r="77" spans="1:8" ht="17.25" customHeight="1">
      <c r="A77" s="191"/>
      <c r="B77" s="50" t="s">
        <v>19</v>
      </c>
      <c r="C77" s="7">
        <f t="shared" si="7"/>
        <v>3745.9</v>
      </c>
      <c r="D77" s="7">
        <f t="shared" ref="D77" si="9">D70+D67+D61+D64+D73</f>
        <v>3591.7000000000003</v>
      </c>
      <c r="E77" s="7">
        <f t="shared" si="6"/>
        <v>95.883499292559875</v>
      </c>
      <c r="F77" s="185"/>
    </row>
    <row r="78" spans="1:8" ht="21.75" customHeight="1">
      <c r="A78" s="191"/>
      <c r="B78" s="50" t="s">
        <v>20</v>
      </c>
      <c r="C78" s="7">
        <f t="shared" si="7"/>
        <v>12554.38</v>
      </c>
      <c r="D78" s="7">
        <f t="shared" ref="D78" si="10">D71+D68+D62+D65+D74</f>
        <v>12180.1</v>
      </c>
      <c r="E78" s="7">
        <f t="shared" si="6"/>
        <v>97.018729718233814</v>
      </c>
      <c r="F78" s="186"/>
    </row>
    <row r="79" spans="1:8" ht="21.75" customHeight="1">
      <c r="A79" s="181" t="s">
        <v>311</v>
      </c>
      <c r="B79" s="182"/>
      <c r="C79" s="182"/>
      <c r="D79" s="182"/>
      <c r="E79" s="182"/>
      <c r="F79" s="183"/>
    </row>
    <row r="80" spans="1:8" s="99" customFormat="1" ht="64.5" customHeight="1">
      <c r="A80" s="94" t="s">
        <v>26</v>
      </c>
      <c r="B80" s="14" t="s">
        <v>19</v>
      </c>
      <c r="C80" s="1">
        <f>общие!D193</f>
        <v>212.5</v>
      </c>
      <c r="D80" s="1">
        <f>общие!E193</f>
        <v>212.5</v>
      </c>
      <c r="E80" s="1">
        <f t="shared" ref="E80:E86" si="11">D80/C80*100</f>
        <v>100</v>
      </c>
      <c r="F80" s="100" t="str">
        <f>общие!G193</f>
        <v xml:space="preserve">выполнено обустройство спортивной площадки для занятия городошным спортом на стадионе ст. Вышестеблиевской </v>
      </c>
    </row>
    <row r="81" spans="1:6" s="99" customFormat="1" ht="38.25" customHeight="1">
      <c r="A81" s="137" t="s">
        <v>29</v>
      </c>
      <c r="B81" s="14" t="s">
        <v>19</v>
      </c>
      <c r="C81" s="1">
        <f>общие!D205</f>
        <v>100</v>
      </c>
      <c r="D81" s="1">
        <f>общие!E205</f>
        <v>100</v>
      </c>
      <c r="E81" s="1">
        <f t="shared" si="11"/>
        <v>100</v>
      </c>
      <c r="F81" s="189" t="s">
        <v>352</v>
      </c>
    </row>
    <row r="82" spans="1:6" s="99" customFormat="1" ht="46.5" customHeight="1">
      <c r="A82" s="139"/>
      <c r="B82" s="14" t="s">
        <v>19</v>
      </c>
      <c r="C82" s="1">
        <f>общие!D379</f>
        <v>218.7</v>
      </c>
      <c r="D82" s="1">
        <f>общие!E379</f>
        <v>218.7</v>
      </c>
      <c r="E82" s="1">
        <f t="shared" si="11"/>
        <v>100</v>
      </c>
      <c r="F82" s="190"/>
    </row>
    <row r="83" spans="1:6" ht="64.5" customHeight="1">
      <c r="A83" s="94" t="s">
        <v>32</v>
      </c>
      <c r="B83" s="14" t="s">
        <v>19</v>
      </c>
      <c r="C83" s="1">
        <f>общие!D382</f>
        <v>531.1</v>
      </c>
      <c r="D83" s="1">
        <f>общие!E382</f>
        <v>531.1</v>
      </c>
      <c r="E83" s="1">
        <f t="shared" si="11"/>
        <v>100</v>
      </c>
      <c r="F83" s="100" t="str">
        <f>общие!G382</f>
        <v>приобретен и установлен детский игровой комплекс с подвесным мостиком в  п. Сенном по ул. Кулакова Темрюкского района</v>
      </c>
    </row>
    <row r="84" spans="1:6" ht="78.75" customHeight="1">
      <c r="A84" s="137" t="s">
        <v>33</v>
      </c>
      <c r="B84" s="14" t="s">
        <v>19</v>
      </c>
      <c r="C84" s="1">
        <f>общие!D163</f>
        <v>2095</v>
      </c>
      <c r="D84" s="1">
        <f>общие!E163</f>
        <v>2095</v>
      </c>
      <c r="E84" s="1">
        <f t="shared" si="11"/>
        <v>100</v>
      </c>
      <c r="F84" s="100" t="str">
        <f>общие!G163</f>
        <v>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v>
      </c>
    </row>
    <row r="85" spans="1:6" ht="54" customHeight="1">
      <c r="A85" s="139"/>
      <c r="B85" s="14" t="s">
        <v>19</v>
      </c>
      <c r="C85" s="1">
        <f>общие!D212</f>
        <v>405</v>
      </c>
      <c r="D85" s="1">
        <f>общие!E212</f>
        <v>405</v>
      </c>
      <c r="E85" s="1">
        <f t="shared" ref="E85" si="12">D85/C85*100</f>
        <v>100</v>
      </c>
      <c r="F85" s="100" t="str">
        <f>общие!G212</f>
        <v>обязательства по заключенным договорам исполнены. Приобретен модульный туалет с оборудованием</v>
      </c>
    </row>
    <row r="86" spans="1:6" ht="18" customHeight="1">
      <c r="A86" s="191" t="s">
        <v>150</v>
      </c>
      <c r="B86" s="50" t="s">
        <v>109</v>
      </c>
      <c r="C86" s="7">
        <f>C84+C83+C80+C81+C82+C85</f>
        <v>3562.2999999999997</v>
      </c>
      <c r="D86" s="7">
        <f>D84+D83+D80+D81+D82+D85</f>
        <v>3562.2999999999997</v>
      </c>
      <c r="E86" s="7">
        <f t="shared" si="11"/>
        <v>100</v>
      </c>
      <c r="F86" s="201"/>
    </row>
    <row r="87" spans="1:6" ht="18" customHeight="1">
      <c r="A87" s="191"/>
      <c r="B87" s="50" t="s">
        <v>193</v>
      </c>
      <c r="C87" s="7">
        <v>0</v>
      </c>
      <c r="D87" s="7">
        <v>0</v>
      </c>
      <c r="E87" s="7">
        <v>0</v>
      </c>
      <c r="F87" s="202"/>
    </row>
    <row r="88" spans="1:6" ht="20.25" customHeight="1">
      <c r="A88" s="191"/>
      <c r="B88" s="50" t="s">
        <v>19</v>
      </c>
      <c r="C88" s="7">
        <f>C84+C83+C80+C81+C82+C85</f>
        <v>3562.2999999999997</v>
      </c>
      <c r="D88" s="7">
        <f>D84+D83+D80+D81+D82+D85</f>
        <v>3562.2999999999997</v>
      </c>
      <c r="E88" s="7">
        <f>D88/C88*100</f>
        <v>100</v>
      </c>
      <c r="F88" s="185"/>
    </row>
    <row r="89" spans="1:6" ht="22.5" customHeight="1">
      <c r="A89" s="191"/>
      <c r="B89" s="50" t="s">
        <v>20</v>
      </c>
      <c r="C89" s="7">
        <v>0</v>
      </c>
      <c r="D89" s="7">
        <v>0</v>
      </c>
      <c r="E89" s="7">
        <v>0</v>
      </c>
      <c r="F89" s="186"/>
    </row>
    <row r="90" spans="1:6" ht="37.5" customHeight="1">
      <c r="A90" s="181" t="s">
        <v>334</v>
      </c>
      <c r="B90" s="182"/>
      <c r="C90" s="182"/>
      <c r="D90" s="182"/>
      <c r="E90" s="182"/>
      <c r="F90" s="183"/>
    </row>
    <row r="91" spans="1:6" ht="69.75" customHeight="1">
      <c r="A91" s="187" t="s">
        <v>29</v>
      </c>
      <c r="B91" s="14" t="s">
        <v>19</v>
      </c>
      <c r="C91" s="1">
        <f>общие!D245</f>
        <v>1991.7</v>
      </c>
      <c r="D91" s="1">
        <f>общие!E245</f>
        <v>1991.7</v>
      </c>
      <c r="E91" s="1">
        <f>D91/C91*100</f>
        <v>100</v>
      </c>
      <c r="F91" s="188" t="str">
        <f>общие!G245</f>
        <v>обязательства по муниципальному контракту по замене газопровода высокого давления от ул. Рыбачья до ул. Тургенева ст. Курчанской  выполнены (1272 м). общая сумма муниципального контракта составила 2797,3 тыс. рублей, из них 1991,7 тыс. рублей - средства краевого бюджета, 246,2 тыс. рублей - софинансирование из средств местного бюджета, 559,4 тыс. рублей - средства местного бюджета, сверхустановленного лимита по соглашению</v>
      </c>
    </row>
    <row r="92" spans="1:6" ht="121.5" customHeight="1">
      <c r="A92" s="187"/>
      <c r="B92" s="14" t="s">
        <v>20</v>
      </c>
      <c r="C92" s="1">
        <f>общие!D246</f>
        <v>246.2</v>
      </c>
      <c r="D92" s="1">
        <f>общие!E246</f>
        <v>246.2</v>
      </c>
      <c r="E92" s="1">
        <f>D92/C92*100</f>
        <v>100</v>
      </c>
      <c r="F92" s="188"/>
    </row>
    <row r="93" spans="1:6" ht="18.75" customHeight="1">
      <c r="A93" s="191" t="s">
        <v>83</v>
      </c>
      <c r="B93" s="50" t="s">
        <v>109</v>
      </c>
      <c r="C93" s="7">
        <f>C91+C92</f>
        <v>2237.9</v>
      </c>
      <c r="D93" s="7">
        <f>D91+D92</f>
        <v>2237.9</v>
      </c>
      <c r="E93" s="7">
        <f>D93/C93*100</f>
        <v>100</v>
      </c>
      <c r="F93" s="184"/>
    </row>
    <row r="94" spans="1:6" ht="20.25" customHeight="1">
      <c r="A94" s="191"/>
      <c r="B94" s="50" t="s">
        <v>193</v>
      </c>
      <c r="C94" s="7">
        <v>0</v>
      </c>
      <c r="D94" s="7">
        <v>0</v>
      </c>
      <c r="E94" s="7">
        <v>0</v>
      </c>
      <c r="F94" s="185"/>
    </row>
    <row r="95" spans="1:6" ht="17.25" customHeight="1">
      <c r="A95" s="191"/>
      <c r="B95" s="50" t="s">
        <v>19</v>
      </c>
      <c r="C95" s="7">
        <f>C91</f>
        <v>1991.7</v>
      </c>
      <c r="D95" s="7">
        <f>D91</f>
        <v>1991.7</v>
      </c>
      <c r="E95" s="7">
        <f>D95/C95*100</f>
        <v>100</v>
      </c>
      <c r="F95" s="185"/>
    </row>
    <row r="96" spans="1:6" ht="21.75" customHeight="1">
      <c r="A96" s="191"/>
      <c r="B96" s="50" t="s">
        <v>20</v>
      </c>
      <c r="C96" s="7">
        <f>C92</f>
        <v>246.2</v>
      </c>
      <c r="D96" s="7">
        <f>D92</f>
        <v>246.2</v>
      </c>
      <c r="E96" s="7">
        <f>D96/C96*100</f>
        <v>100</v>
      </c>
      <c r="F96" s="186"/>
    </row>
    <row r="97" spans="1:6" ht="21" customHeight="1">
      <c r="A97" s="181" t="s">
        <v>336</v>
      </c>
      <c r="B97" s="182"/>
      <c r="C97" s="182"/>
      <c r="D97" s="182"/>
      <c r="E97" s="182"/>
      <c r="F97" s="183"/>
    </row>
    <row r="98" spans="1:6" ht="21" customHeight="1">
      <c r="A98" s="187" t="s">
        <v>29</v>
      </c>
      <c r="B98" s="14" t="s">
        <v>19</v>
      </c>
      <c r="C98" s="1">
        <f>общие!D247</f>
        <v>2725</v>
      </c>
      <c r="D98" s="1">
        <f>общие!E247</f>
        <v>2725</v>
      </c>
      <c r="E98" s="1">
        <f>D98/C98*100</f>
        <v>100</v>
      </c>
      <c r="F98" s="188" t="str">
        <f>общие!G247</f>
        <v>обязательства по муниципальному контракту на строительство  распределительного газопровода низкого давления в ст. Курчанской  выполнены (3272 м)</v>
      </c>
    </row>
    <row r="99" spans="1:6" ht="62.25" customHeight="1">
      <c r="A99" s="187"/>
      <c r="B99" s="14" t="s">
        <v>20</v>
      </c>
      <c r="C99" s="1">
        <f>общие!D248</f>
        <v>337.4</v>
      </c>
      <c r="D99" s="1">
        <f>общие!E248</f>
        <v>337.4</v>
      </c>
      <c r="E99" s="1">
        <f>D99/C99*100</f>
        <v>100</v>
      </c>
      <c r="F99" s="188"/>
    </row>
    <row r="100" spans="1:6" ht="18.75" customHeight="1">
      <c r="A100" s="191" t="s">
        <v>83</v>
      </c>
      <c r="B100" s="50" t="s">
        <v>109</v>
      </c>
      <c r="C100" s="7">
        <f>C98+C99</f>
        <v>3062.4</v>
      </c>
      <c r="D100" s="7">
        <f>D98+D99</f>
        <v>3062.4</v>
      </c>
      <c r="E100" s="7">
        <f>D100/C100*100</f>
        <v>100</v>
      </c>
      <c r="F100" s="184"/>
    </row>
    <row r="101" spans="1:6" ht="20.25" customHeight="1">
      <c r="A101" s="191"/>
      <c r="B101" s="50" t="s">
        <v>193</v>
      </c>
      <c r="C101" s="7">
        <v>0</v>
      </c>
      <c r="D101" s="7">
        <v>0</v>
      </c>
      <c r="E101" s="7">
        <v>0</v>
      </c>
      <c r="F101" s="185"/>
    </row>
    <row r="102" spans="1:6" ht="17.25" customHeight="1">
      <c r="A102" s="191"/>
      <c r="B102" s="50" t="s">
        <v>19</v>
      </c>
      <c r="C102" s="7">
        <f>C98</f>
        <v>2725</v>
      </c>
      <c r="D102" s="7">
        <f>D98</f>
        <v>2725</v>
      </c>
      <c r="E102" s="7">
        <f t="shared" ref="E102:E107" si="13">D102/C102*100</f>
        <v>100</v>
      </c>
      <c r="F102" s="185"/>
    </row>
    <row r="103" spans="1:6" ht="21.75" customHeight="1">
      <c r="A103" s="191"/>
      <c r="B103" s="50" t="s">
        <v>20</v>
      </c>
      <c r="C103" s="7">
        <f>C99</f>
        <v>337.4</v>
      </c>
      <c r="D103" s="7">
        <f>D99</f>
        <v>337.4</v>
      </c>
      <c r="E103" s="7">
        <f t="shared" si="13"/>
        <v>100</v>
      </c>
      <c r="F103" s="186"/>
    </row>
    <row r="104" spans="1:6" ht="21.75" customHeight="1">
      <c r="A104" s="191" t="s">
        <v>151</v>
      </c>
      <c r="B104" s="50" t="s">
        <v>109</v>
      </c>
      <c r="C104" s="7">
        <f>C9+C16+C32+C55+C75+C86+C93+C100</f>
        <v>188080.57999999996</v>
      </c>
      <c r="D104" s="7">
        <f>D9+D16+D32+D55+D75+D86+D93+D100</f>
        <v>174750.09999999998</v>
      </c>
      <c r="E104" s="7">
        <f t="shared" si="13"/>
        <v>92.912357033352407</v>
      </c>
      <c r="F104" s="184"/>
    </row>
    <row r="105" spans="1:6" ht="21.75" customHeight="1">
      <c r="A105" s="191"/>
      <c r="B105" s="50" t="s">
        <v>193</v>
      </c>
      <c r="C105" s="7">
        <f t="shared" ref="C105:C107" si="14">C10+C17+C33+C56+C76+C87+C94+C101</f>
        <v>92730.900000000009</v>
      </c>
      <c r="D105" s="7">
        <f t="shared" ref="D105" si="15">D10+D17+D33+D56+D76+D87+D94+D101</f>
        <v>89463.3</v>
      </c>
      <c r="E105" s="7">
        <f t="shared" si="13"/>
        <v>96.476255487652978</v>
      </c>
      <c r="F105" s="185"/>
    </row>
    <row r="106" spans="1:6" ht="22.5" customHeight="1">
      <c r="A106" s="191"/>
      <c r="B106" s="50" t="s">
        <v>19</v>
      </c>
      <c r="C106" s="7">
        <f t="shared" si="14"/>
        <v>77624.7</v>
      </c>
      <c r="D106" s="7">
        <f t="shared" ref="D106" si="16">D11+D18+D34+D57+D77+D88+D95+D102</f>
        <v>68431.399999999994</v>
      </c>
      <c r="E106" s="7">
        <f t="shared" si="13"/>
        <v>88.156733617005926</v>
      </c>
      <c r="F106" s="185"/>
    </row>
    <row r="107" spans="1:6" ht="20.25" customHeight="1">
      <c r="A107" s="191"/>
      <c r="B107" s="50" t="s">
        <v>20</v>
      </c>
      <c r="C107" s="7">
        <f t="shared" si="14"/>
        <v>17724.98</v>
      </c>
      <c r="D107" s="7">
        <f t="shared" ref="D107" si="17">D12+D19+D35+D58+D78+D89+D96+D103</f>
        <v>16855.400000000001</v>
      </c>
      <c r="E107" s="7">
        <f t="shared" si="13"/>
        <v>95.094042419229822</v>
      </c>
      <c r="F107" s="186"/>
    </row>
    <row r="108" spans="1:6" ht="26.25" customHeight="1">
      <c r="A108" s="195" t="s">
        <v>152</v>
      </c>
      <c r="B108" s="196"/>
      <c r="C108" s="196"/>
      <c r="D108" s="196"/>
      <c r="E108" s="196"/>
      <c r="F108" s="197"/>
    </row>
    <row r="109" spans="1:6" s="99" customFormat="1" ht="17.25" customHeight="1">
      <c r="A109" s="137" t="s">
        <v>2</v>
      </c>
      <c r="B109" s="41" t="s">
        <v>193</v>
      </c>
      <c r="C109" s="40">
        <v>0</v>
      </c>
      <c r="D109" s="40">
        <v>0</v>
      </c>
      <c r="E109" s="1">
        <v>0</v>
      </c>
      <c r="F109" s="198"/>
    </row>
    <row r="110" spans="1:6" ht="15.75" customHeight="1">
      <c r="A110" s="138"/>
      <c r="B110" s="14" t="s">
        <v>19</v>
      </c>
      <c r="C110" s="98">
        <f>C37</f>
        <v>4505.1000000000004</v>
      </c>
      <c r="D110" s="98">
        <f>D37</f>
        <v>4457.1000000000004</v>
      </c>
      <c r="E110" s="1">
        <f>D110/C110*100</f>
        <v>98.934540853699133</v>
      </c>
      <c r="F110" s="199"/>
    </row>
    <row r="111" spans="1:6">
      <c r="A111" s="138"/>
      <c r="B111" s="14" t="s">
        <v>20</v>
      </c>
      <c r="C111" s="98">
        <f>C38</f>
        <v>139.4</v>
      </c>
      <c r="D111" s="98">
        <f>D38</f>
        <v>137.9</v>
      </c>
      <c r="E111" s="1">
        <f t="shared" ref="E111:E160" si="18">D111/C111*100</f>
        <v>98.923959827833571</v>
      </c>
      <c r="F111" s="199"/>
    </row>
    <row r="112" spans="1:6" s="17" customFormat="1">
      <c r="A112" s="139"/>
      <c r="B112" s="101" t="s">
        <v>22</v>
      </c>
      <c r="C112" s="102">
        <f>C110+C111+C109</f>
        <v>4644.5</v>
      </c>
      <c r="D112" s="102">
        <f>D110+D111+D109</f>
        <v>4595</v>
      </c>
      <c r="E112" s="16">
        <f t="shared" si="18"/>
        <v>98.934223274841216</v>
      </c>
      <c r="F112" s="200"/>
    </row>
    <row r="113" spans="1:6" ht="15.75" customHeight="1">
      <c r="A113" s="187" t="s">
        <v>1</v>
      </c>
      <c r="B113" s="14" t="s">
        <v>193</v>
      </c>
      <c r="C113" s="98">
        <v>0</v>
      </c>
      <c r="D113" s="98">
        <v>0</v>
      </c>
      <c r="E113" s="1">
        <v>0</v>
      </c>
      <c r="F113" s="184"/>
    </row>
    <row r="114" spans="1:6" ht="15.75" customHeight="1">
      <c r="A114" s="187"/>
      <c r="B114" s="14" t="s">
        <v>19</v>
      </c>
      <c r="C114" s="98">
        <f>C80+C24</f>
        <v>475.5</v>
      </c>
      <c r="D114" s="98">
        <f>D80+D24</f>
        <v>475.5</v>
      </c>
      <c r="E114" s="1">
        <f>D114/C114*100</f>
        <v>100</v>
      </c>
      <c r="F114" s="185"/>
    </row>
    <row r="115" spans="1:6">
      <c r="A115" s="187"/>
      <c r="B115" s="14" t="s">
        <v>20</v>
      </c>
      <c r="C115" s="98">
        <f>C25</f>
        <v>16.8</v>
      </c>
      <c r="D115" s="98">
        <f>D25</f>
        <v>16.8</v>
      </c>
      <c r="E115" s="1">
        <f>D115/C115*100</f>
        <v>100</v>
      </c>
      <c r="F115" s="185"/>
    </row>
    <row r="116" spans="1:6" s="103" customFormat="1" ht="16.5" customHeight="1">
      <c r="A116" s="187"/>
      <c r="B116" s="45" t="s">
        <v>22</v>
      </c>
      <c r="C116" s="16">
        <f>C113+C115+C114</f>
        <v>492.3</v>
      </c>
      <c r="D116" s="16">
        <f>D113+D115+D114</f>
        <v>492.3</v>
      </c>
      <c r="E116" s="16">
        <f t="shared" si="18"/>
        <v>100</v>
      </c>
      <c r="F116" s="186"/>
    </row>
    <row r="117" spans="1:6" s="99" customFormat="1">
      <c r="A117" s="137" t="s">
        <v>3</v>
      </c>
      <c r="B117" s="14" t="s">
        <v>193</v>
      </c>
      <c r="C117" s="98">
        <f>C21</f>
        <v>1641.6</v>
      </c>
      <c r="D117" s="98">
        <f>D21</f>
        <v>1641.6</v>
      </c>
      <c r="E117" s="1">
        <f t="shared" si="18"/>
        <v>100</v>
      </c>
      <c r="F117" s="198"/>
    </row>
    <row r="118" spans="1:6" ht="15.75" customHeight="1">
      <c r="A118" s="138"/>
      <c r="B118" s="14" t="s">
        <v>19</v>
      </c>
      <c r="C118" s="98">
        <f>C22+C39</f>
        <v>11378.199999999999</v>
      </c>
      <c r="D118" s="98">
        <f>D22+D39</f>
        <v>10708.4</v>
      </c>
      <c r="E118" s="1">
        <f t="shared" si="18"/>
        <v>94.113304389094949</v>
      </c>
      <c r="F118" s="199"/>
    </row>
    <row r="119" spans="1:6">
      <c r="A119" s="138"/>
      <c r="B119" s="14" t="s">
        <v>20</v>
      </c>
      <c r="C119" s="98">
        <f>C23+C40</f>
        <v>615.1</v>
      </c>
      <c r="D119" s="98">
        <f>D23+D40</f>
        <v>587.20000000000005</v>
      </c>
      <c r="E119" s="1">
        <f t="shared" si="18"/>
        <v>95.464152170378796</v>
      </c>
      <c r="F119" s="199"/>
    </row>
    <row r="120" spans="1:6" s="17" customFormat="1">
      <c r="A120" s="139"/>
      <c r="B120" s="45" t="s">
        <v>22</v>
      </c>
      <c r="C120" s="16">
        <f>C117+C119+C118</f>
        <v>13634.899999999998</v>
      </c>
      <c r="D120" s="16">
        <f>D117+D119+D118</f>
        <v>12937.2</v>
      </c>
      <c r="E120" s="16">
        <f t="shared" si="18"/>
        <v>94.882984106960834</v>
      </c>
      <c r="F120" s="200"/>
    </row>
    <row r="121" spans="1:6" ht="15.75" customHeight="1">
      <c r="A121" s="187" t="s">
        <v>4</v>
      </c>
      <c r="B121" s="14" t="s">
        <v>193</v>
      </c>
      <c r="C121" s="98">
        <f>C26+C60</f>
        <v>16549.300000000003</v>
      </c>
      <c r="D121" s="98">
        <f>D26+D60</f>
        <v>16549.2</v>
      </c>
      <c r="E121" s="1">
        <f t="shared" si="18"/>
        <v>99.999395744835113</v>
      </c>
      <c r="F121" s="184"/>
    </row>
    <row r="122" spans="1:6" ht="15.75" customHeight="1">
      <c r="A122" s="187"/>
      <c r="B122" s="14" t="s">
        <v>19</v>
      </c>
      <c r="C122" s="98">
        <f>C27+C41+C61</f>
        <v>8676.7000000000007</v>
      </c>
      <c r="D122" s="98">
        <f>D27+D41+D61</f>
        <v>8608.5</v>
      </c>
      <c r="E122" s="1">
        <f t="shared" si="18"/>
        <v>99.213986884414567</v>
      </c>
      <c r="F122" s="185"/>
    </row>
    <row r="123" spans="1:6">
      <c r="A123" s="187"/>
      <c r="B123" s="14" t="s">
        <v>20</v>
      </c>
      <c r="C123" s="1">
        <f>C28+C42+C62</f>
        <v>2335.88</v>
      </c>
      <c r="D123" s="1">
        <f>D28+D42+D62</f>
        <v>2332.4</v>
      </c>
      <c r="E123" s="1">
        <f t="shared" si="18"/>
        <v>99.851019744164944</v>
      </c>
      <c r="F123" s="185"/>
    </row>
    <row r="124" spans="1:6" s="17" customFormat="1">
      <c r="A124" s="187"/>
      <c r="B124" s="45" t="s">
        <v>22</v>
      </c>
      <c r="C124" s="16">
        <f>C121+C122+C123</f>
        <v>27561.880000000005</v>
      </c>
      <c r="D124" s="16">
        <f>D121+D122+D123</f>
        <v>27490.100000000002</v>
      </c>
      <c r="E124" s="16">
        <f t="shared" si="18"/>
        <v>99.739567837897852</v>
      </c>
      <c r="F124" s="186"/>
    </row>
    <row r="125" spans="1:6" ht="15.75" customHeight="1">
      <c r="A125" s="187" t="s">
        <v>9</v>
      </c>
      <c r="B125" s="14" t="s">
        <v>193</v>
      </c>
      <c r="C125" s="98">
        <v>0</v>
      </c>
      <c r="D125" s="98">
        <v>0</v>
      </c>
      <c r="E125" s="1">
        <v>0</v>
      </c>
      <c r="F125" s="184"/>
    </row>
    <row r="126" spans="1:6" ht="15.75" customHeight="1">
      <c r="A126" s="187"/>
      <c r="B126" s="14" t="s">
        <v>19</v>
      </c>
      <c r="C126" s="98">
        <f>C45+C81+C82+C98+C91</f>
        <v>9012.3000000000011</v>
      </c>
      <c r="D126" s="98">
        <f>D45+D81+D82+D98+D91</f>
        <v>8619.2000000000007</v>
      </c>
      <c r="E126" s="1">
        <f>D126/C126*100</f>
        <v>95.638183371614346</v>
      </c>
      <c r="F126" s="185"/>
    </row>
    <row r="127" spans="1:6">
      <c r="A127" s="187"/>
      <c r="B127" s="14" t="s">
        <v>20</v>
      </c>
      <c r="C127" s="1">
        <f>C46+C99+C92</f>
        <v>792.90000000000009</v>
      </c>
      <c r="D127" s="1">
        <f>D46+D99+D92</f>
        <v>792.90000000000009</v>
      </c>
      <c r="E127" s="1">
        <f t="shared" si="18"/>
        <v>100</v>
      </c>
      <c r="F127" s="185"/>
    </row>
    <row r="128" spans="1:6" s="17" customFormat="1" ht="17.25" customHeight="1">
      <c r="A128" s="187"/>
      <c r="B128" s="45" t="s">
        <v>22</v>
      </c>
      <c r="C128" s="16">
        <f>C125+C126+C127</f>
        <v>9805.2000000000007</v>
      </c>
      <c r="D128" s="16">
        <f>D125+D126+D127</f>
        <v>9412.1</v>
      </c>
      <c r="E128" s="16">
        <f t="shared" si="18"/>
        <v>95.990902786276664</v>
      </c>
      <c r="F128" s="186"/>
    </row>
    <row r="129" spans="1:6" ht="15.75" customHeight="1">
      <c r="A129" s="187" t="s">
        <v>10</v>
      </c>
      <c r="B129" s="14" t="s">
        <v>193</v>
      </c>
      <c r="C129" s="98">
        <f>C63</f>
        <v>16447.3</v>
      </c>
      <c r="D129" s="98">
        <f>D63</f>
        <v>16300.1</v>
      </c>
      <c r="E129" s="1">
        <f>D129/C129*100</f>
        <v>99.10502027688436</v>
      </c>
      <c r="F129" s="184"/>
    </row>
    <row r="130" spans="1:6" ht="15.75" customHeight="1">
      <c r="A130" s="187"/>
      <c r="B130" s="14" t="s">
        <v>19</v>
      </c>
      <c r="C130" s="98">
        <f>C43+C64</f>
        <v>4255.3999999999996</v>
      </c>
      <c r="D130" s="98">
        <f>D43+D64</f>
        <v>4249.3</v>
      </c>
      <c r="E130" s="1">
        <f>D130/C130*100</f>
        <v>99.856652723598259</v>
      </c>
      <c r="F130" s="185"/>
    </row>
    <row r="131" spans="1:6">
      <c r="A131" s="187"/>
      <c r="B131" s="14" t="s">
        <v>20</v>
      </c>
      <c r="C131" s="98">
        <f>C44+C65</f>
        <v>2305.4</v>
      </c>
      <c r="D131" s="98">
        <f>D44+D65</f>
        <v>2286.5</v>
      </c>
      <c r="E131" s="1">
        <f t="shared" si="18"/>
        <v>99.180185651080066</v>
      </c>
      <c r="F131" s="185"/>
    </row>
    <row r="132" spans="1:6" s="17" customFormat="1">
      <c r="A132" s="187"/>
      <c r="B132" s="45" t="s">
        <v>22</v>
      </c>
      <c r="C132" s="16">
        <f>C129+C130+C131</f>
        <v>23008.1</v>
      </c>
      <c r="D132" s="16">
        <f>D129+D130+D131</f>
        <v>22835.9</v>
      </c>
      <c r="E132" s="16">
        <f t="shared" si="18"/>
        <v>99.251567926078224</v>
      </c>
      <c r="F132" s="186"/>
    </row>
    <row r="133" spans="1:6" ht="18.75" customHeight="1">
      <c r="A133" s="187" t="s">
        <v>8</v>
      </c>
      <c r="B133" s="14" t="s">
        <v>193</v>
      </c>
      <c r="C133" s="98">
        <v>0</v>
      </c>
      <c r="D133" s="98">
        <v>0</v>
      </c>
      <c r="E133" s="1">
        <v>0</v>
      </c>
      <c r="F133" s="184"/>
    </row>
    <row r="134" spans="1:6" ht="18.75" customHeight="1">
      <c r="A134" s="187"/>
      <c r="B134" s="14" t="s">
        <v>19</v>
      </c>
      <c r="C134" s="98">
        <f>C47</f>
        <v>6658</v>
      </c>
      <c r="D134" s="98">
        <f>D47</f>
        <v>4605.7</v>
      </c>
      <c r="E134" s="1">
        <f>D134/C134*100</f>
        <v>69.175428056473407</v>
      </c>
      <c r="F134" s="185"/>
    </row>
    <row r="135" spans="1:6" ht="19.5" customHeight="1">
      <c r="A135" s="187"/>
      <c r="B135" s="14" t="s">
        <v>20</v>
      </c>
      <c r="C135" s="98">
        <f>C48</f>
        <v>425</v>
      </c>
      <c r="D135" s="98">
        <f>D48</f>
        <v>293.89999999999998</v>
      </c>
      <c r="E135" s="1">
        <f t="shared" si="18"/>
        <v>69.152941176470577</v>
      </c>
      <c r="F135" s="185"/>
    </row>
    <row r="136" spans="1:6" s="17" customFormat="1" ht="15.75" customHeight="1">
      <c r="A136" s="187"/>
      <c r="B136" s="45" t="s">
        <v>22</v>
      </c>
      <c r="C136" s="16">
        <f>C133+C134+C135</f>
        <v>7083</v>
      </c>
      <c r="D136" s="16">
        <f>D133+D134+D135</f>
        <v>4899.5999999999995</v>
      </c>
      <c r="E136" s="16">
        <f t="shared" si="18"/>
        <v>69.174078780177879</v>
      </c>
      <c r="F136" s="186"/>
    </row>
    <row r="137" spans="1:6" ht="15.75" customHeight="1">
      <c r="A137" s="187" t="s">
        <v>5</v>
      </c>
      <c r="B137" s="14" t="s">
        <v>193</v>
      </c>
      <c r="C137" s="98">
        <f>C66</f>
        <v>6173.8</v>
      </c>
      <c r="D137" s="98">
        <f>D66</f>
        <v>6173.8</v>
      </c>
      <c r="E137" s="1">
        <f>D137/C137*100</f>
        <v>100</v>
      </c>
      <c r="F137" s="184"/>
    </row>
    <row r="138" spans="1:6" ht="15.75" customHeight="1">
      <c r="A138" s="187"/>
      <c r="B138" s="14" t="s">
        <v>19</v>
      </c>
      <c r="C138" s="98">
        <f>C49+C67+C83</f>
        <v>6387.6</v>
      </c>
      <c r="D138" s="98">
        <f>D49+D67+D83</f>
        <v>4982.2</v>
      </c>
      <c r="E138" s="1">
        <f>D138/C138*100</f>
        <v>77.997996117477612</v>
      </c>
      <c r="F138" s="185"/>
    </row>
    <row r="139" spans="1:6">
      <c r="A139" s="187"/>
      <c r="B139" s="14" t="s">
        <v>20</v>
      </c>
      <c r="C139" s="1">
        <f>C50+C68</f>
        <v>1362.5</v>
      </c>
      <c r="D139" s="1">
        <f>D50+D68</f>
        <v>1362.5</v>
      </c>
      <c r="E139" s="1">
        <f t="shared" si="18"/>
        <v>100</v>
      </c>
      <c r="F139" s="185"/>
    </row>
    <row r="140" spans="1:6" s="17" customFormat="1">
      <c r="A140" s="187"/>
      <c r="B140" s="45" t="s">
        <v>22</v>
      </c>
      <c r="C140" s="16">
        <f>C137+C138+C139</f>
        <v>13923.900000000001</v>
      </c>
      <c r="D140" s="16">
        <f>D137+D138+D139</f>
        <v>12518.5</v>
      </c>
      <c r="E140" s="16">
        <f t="shared" si="18"/>
        <v>89.906563534641876</v>
      </c>
      <c r="F140" s="186"/>
    </row>
    <row r="141" spans="1:6" ht="15.75" customHeight="1">
      <c r="A141" s="203" t="s">
        <v>6</v>
      </c>
      <c r="B141" s="14" t="s">
        <v>193</v>
      </c>
      <c r="C141" s="98">
        <f>C69</f>
        <v>33780.800000000003</v>
      </c>
      <c r="D141" s="98">
        <f>D69</f>
        <v>33310.9</v>
      </c>
      <c r="E141" s="1">
        <f>D141/C141*100</f>
        <v>98.608973144508113</v>
      </c>
      <c r="F141" s="184"/>
    </row>
    <row r="142" spans="1:6" ht="15.75" customHeight="1">
      <c r="A142" s="204"/>
      <c r="B142" s="14" t="s">
        <v>19</v>
      </c>
      <c r="C142" s="98">
        <f>C14+C51+C70+C84+C85</f>
        <v>18051.800000000003</v>
      </c>
      <c r="D142" s="98">
        <f>D14+D51+D70+D84+D85</f>
        <v>15858.4</v>
      </c>
      <c r="E142" s="1">
        <f>D142/C142*100</f>
        <v>87.849411139055363</v>
      </c>
      <c r="F142" s="185"/>
    </row>
    <row r="143" spans="1:6">
      <c r="A143" s="204"/>
      <c r="B143" s="14" t="s">
        <v>20</v>
      </c>
      <c r="C143" s="98">
        <f>C15+C52+C71</f>
        <v>6792.9</v>
      </c>
      <c r="D143" s="98">
        <f>D15+D52+D71</f>
        <v>6548.2000000000007</v>
      </c>
      <c r="E143" s="1">
        <f t="shared" si="18"/>
        <v>96.39770937302184</v>
      </c>
      <c r="F143" s="185"/>
    </row>
    <row r="144" spans="1:6" s="17" customFormat="1">
      <c r="A144" s="205"/>
      <c r="B144" s="45" t="s">
        <v>22</v>
      </c>
      <c r="C144" s="16">
        <f>C141+C142+C143</f>
        <v>58625.500000000007</v>
      </c>
      <c r="D144" s="16">
        <f>D141+D142+D143</f>
        <v>55717.5</v>
      </c>
      <c r="E144" s="16">
        <f t="shared" si="18"/>
        <v>95.039701153934715</v>
      </c>
      <c r="F144" s="186"/>
    </row>
    <row r="145" spans="1:6" ht="18" customHeight="1">
      <c r="A145" s="187" t="s">
        <v>7</v>
      </c>
      <c r="B145" s="14" t="s">
        <v>193</v>
      </c>
      <c r="C145" s="98">
        <v>0</v>
      </c>
      <c r="D145" s="98">
        <v>0</v>
      </c>
      <c r="E145" s="1">
        <v>0</v>
      </c>
      <c r="F145" s="184"/>
    </row>
    <row r="146" spans="1:6" ht="18" customHeight="1">
      <c r="A146" s="187"/>
      <c r="B146" s="14" t="s">
        <v>19</v>
      </c>
      <c r="C146" s="98">
        <v>0</v>
      </c>
      <c r="D146" s="98">
        <v>0</v>
      </c>
      <c r="E146" s="1">
        <v>0</v>
      </c>
      <c r="F146" s="185"/>
    </row>
    <row r="147" spans="1:6">
      <c r="A147" s="187"/>
      <c r="B147" s="14" t="s">
        <v>20</v>
      </c>
      <c r="C147" s="1">
        <v>0</v>
      </c>
      <c r="D147" s="1">
        <v>0</v>
      </c>
      <c r="E147" s="1">
        <v>0</v>
      </c>
      <c r="F147" s="185"/>
    </row>
    <row r="148" spans="1:6" s="17" customFormat="1">
      <c r="A148" s="187"/>
      <c r="B148" s="45" t="s">
        <v>22</v>
      </c>
      <c r="C148" s="16">
        <f>C145+C146+C147</f>
        <v>0</v>
      </c>
      <c r="D148" s="16">
        <f>D145+D146+D147</f>
        <v>0</v>
      </c>
      <c r="E148" s="16">
        <v>0</v>
      </c>
      <c r="F148" s="186"/>
    </row>
    <row r="149" spans="1:6" s="99" customFormat="1">
      <c r="A149" s="137" t="s">
        <v>11</v>
      </c>
      <c r="B149" s="41" t="s">
        <v>193</v>
      </c>
      <c r="C149" s="40">
        <f>C29</f>
        <v>932.9</v>
      </c>
      <c r="D149" s="40">
        <f>D29</f>
        <v>932.9</v>
      </c>
      <c r="E149" s="1">
        <f>D149/C149*100</f>
        <v>100</v>
      </c>
      <c r="F149" s="198"/>
    </row>
    <row r="150" spans="1:6" ht="15.75" customHeight="1">
      <c r="A150" s="138"/>
      <c r="B150" s="14" t="s">
        <v>19</v>
      </c>
      <c r="C150" s="98">
        <f>C30+C53</f>
        <v>7290.9000000000005</v>
      </c>
      <c r="D150" s="98">
        <f>D30+D53</f>
        <v>5044.4000000000005</v>
      </c>
      <c r="E150" s="1">
        <f>D150/C150*100</f>
        <v>69.187617440919496</v>
      </c>
      <c r="F150" s="199"/>
    </row>
    <row r="151" spans="1:6">
      <c r="A151" s="138"/>
      <c r="B151" s="14" t="s">
        <v>20</v>
      </c>
      <c r="C151" s="98">
        <f>C31+C54</f>
        <v>743.1</v>
      </c>
      <c r="D151" s="98">
        <f>D31+D54</f>
        <v>574.1</v>
      </c>
      <c r="E151" s="1">
        <f t="shared" si="18"/>
        <v>77.257435069304265</v>
      </c>
      <c r="F151" s="199"/>
    </row>
    <row r="152" spans="1:6" s="17" customFormat="1">
      <c r="A152" s="139"/>
      <c r="B152" s="45" t="s">
        <v>22</v>
      </c>
      <c r="C152" s="16">
        <f>C149+C150+C151</f>
        <v>8966.9000000000015</v>
      </c>
      <c r="D152" s="16">
        <f>D149+D150+D151</f>
        <v>6551.4000000000005</v>
      </c>
      <c r="E152" s="16">
        <f t="shared" si="18"/>
        <v>73.062039277788301</v>
      </c>
      <c r="F152" s="200"/>
    </row>
    <row r="153" spans="1:6" s="17" customFormat="1">
      <c r="A153" s="137" t="s">
        <v>12</v>
      </c>
      <c r="B153" s="41" t="s">
        <v>193</v>
      </c>
      <c r="C153" s="40">
        <f t="shared" ref="C153:C155" si="19">C6+C72</f>
        <v>17205.2</v>
      </c>
      <c r="D153" s="40">
        <f t="shared" ref="D153" si="20">D6+D72</f>
        <v>14554.8</v>
      </c>
      <c r="E153" s="1">
        <f t="shared" si="18"/>
        <v>84.595354892706851</v>
      </c>
      <c r="F153" s="184"/>
    </row>
    <row r="154" spans="1:6" ht="15.75" customHeight="1">
      <c r="A154" s="138"/>
      <c r="B154" s="14" t="s">
        <v>19</v>
      </c>
      <c r="C154" s="40">
        <f t="shared" si="19"/>
        <v>933.2</v>
      </c>
      <c r="D154" s="40">
        <f t="shared" ref="D154" si="21">D7+D73</f>
        <v>822.7</v>
      </c>
      <c r="E154" s="1">
        <f t="shared" si="18"/>
        <v>88.159022717531073</v>
      </c>
      <c r="F154" s="185"/>
    </row>
    <row r="155" spans="1:6">
      <c r="A155" s="138"/>
      <c r="B155" s="14" t="s">
        <v>20</v>
      </c>
      <c r="C155" s="40">
        <f t="shared" si="19"/>
        <v>2196</v>
      </c>
      <c r="D155" s="40">
        <f t="shared" ref="D155" si="22">D8+D74</f>
        <v>1923</v>
      </c>
      <c r="E155" s="1">
        <f t="shared" si="18"/>
        <v>87.568306010928964</v>
      </c>
      <c r="F155" s="185"/>
    </row>
    <row r="156" spans="1:6" s="17" customFormat="1">
      <c r="A156" s="139"/>
      <c r="B156" s="45" t="s">
        <v>22</v>
      </c>
      <c r="C156" s="16">
        <f>C153+C154+C155</f>
        <v>20334.400000000001</v>
      </c>
      <c r="D156" s="16">
        <f>D153+D154+D155</f>
        <v>17300.5</v>
      </c>
      <c r="E156" s="16">
        <f t="shared" si="18"/>
        <v>85.079963018333459</v>
      </c>
      <c r="F156" s="186"/>
    </row>
    <row r="157" spans="1:6" s="17" customFormat="1">
      <c r="A157" s="206" t="s">
        <v>153</v>
      </c>
      <c r="B157" s="9" t="s">
        <v>193</v>
      </c>
      <c r="C157" s="10">
        <f t="shared" ref="C157:D159" si="23">C109+C113+C117+C121+C125+C129+C133+C137+C141+C145+C149+C153</f>
        <v>92730.9</v>
      </c>
      <c r="D157" s="10">
        <f t="shared" si="23"/>
        <v>89463.3</v>
      </c>
      <c r="E157" s="10">
        <f t="shared" si="18"/>
        <v>96.476255487652992</v>
      </c>
      <c r="F157" s="209"/>
    </row>
    <row r="158" spans="1:6" s="8" customFormat="1" ht="18.75" customHeight="1">
      <c r="A158" s="207"/>
      <c r="B158" s="9" t="s">
        <v>19</v>
      </c>
      <c r="C158" s="10">
        <f t="shared" si="23"/>
        <v>77624.7</v>
      </c>
      <c r="D158" s="10">
        <f t="shared" si="23"/>
        <v>68431.399999999994</v>
      </c>
      <c r="E158" s="10">
        <f t="shared" si="18"/>
        <v>88.156733617005926</v>
      </c>
      <c r="F158" s="210"/>
    </row>
    <row r="159" spans="1:6" s="8" customFormat="1" ht="18" customHeight="1">
      <c r="A159" s="207"/>
      <c r="B159" s="9" t="s">
        <v>20</v>
      </c>
      <c r="C159" s="10">
        <f t="shared" si="23"/>
        <v>17724.980000000003</v>
      </c>
      <c r="D159" s="10">
        <f t="shared" si="23"/>
        <v>16855.400000000001</v>
      </c>
      <c r="E159" s="10">
        <f t="shared" si="18"/>
        <v>95.094042419229794</v>
      </c>
      <c r="F159" s="210"/>
    </row>
    <row r="160" spans="1:6" s="8" customFormat="1" ht="16.5" customHeight="1">
      <c r="A160" s="208"/>
      <c r="B160" s="9" t="s">
        <v>22</v>
      </c>
      <c r="C160" s="10">
        <f>C158+C159+C157</f>
        <v>188080.58</v>
      </c>
      <c r="D160" s="10">
        <f>D112+D116+D120+D124+D128+D132+D136+D140+D144+D148+D152+D156</f>
        <v>174750.1</v>
      </c>
      <c r="E160" s="10">
        <f t="shared" si="18"/>
        <v>92.912357033352407</v>
      </c>
      <c r="F160" s="211"/>
    </row>
  </sheetData>
  <mergeCells count="101">
    <mergeCell ref="A26:A28"/>
    <mergeCell ref="F26:F28"/>
    <mergeCell ref="F6:F8"/>
    <mergeCell ref="A6:A8"/>
    <mergeCell ref="A14:A15"/>
    <mergeCell ref="F14:F15"/>
    <mergeCell ref="A24:A25"/>
    <mergeCell ref="F24:F25"/>
    <mergeCell ref="A47:A48"/>
    <mergeCell ref="F47:F48"/>
    <mergeCell ref="A32:A35"/>
    <mergeCell ref="F32:F35"/>
    <mergeCell ref="A41:A42"/>
    <mergeCell ref="F41:F42"/>
    <mergeCell ref="A45:A46"/>
    <mergeCell ref="F45:F46"/>
    <mergeCell ref="A29:A31"/>
    <mergeCell ref="F29:F31"/>
    <mergeCell ref="A36:F36"/>
    <mergeCell ref="A37:A38"/>
    <mergeCell ref="F37:F38"/>
    <mergeCell ref="A39:A40"/>
    <mergeCell ref="F39:F40"/>
    <mergeCell ref="A1:F1"/>
    <mergeCell ref="A5:F5"/>
    <mergeCell ref="A9:A12"/>
    <mergeCell ref="A21:A23"/>
    <mergeCell ref="F21:F23"/>
    <mergeCell ref="A20:F20"/>
    <mergeCell ref="A13:F13"/>
    <mergeCell ref="F9:F12"/>
    <mergeCell ref="A16:A19"/>
    <mergeCell ref="F16:F19"/>
    <mergeCell ref="A53:A54"/>
    <mergeCell ref="F53:F54"/>
    <mergeCell ref="A51:A52"/>
    <mergeCell ref="A55:A58"/>
    <mergeCell ref="A43:A44"/>
    <mergeCell ref="F43:F44"/>
    <mergeCell ref="A49:A50"/>
    <mergeCell ref="F49:F50"/>
    <mergeCell ref="F51:F52"/>
    <mergeCell ref="A145:A148"/>
    <mergeCell ref="F145:F148"/>
    <mergeCell ref="A149:A152"/>
    <mergeCell ref="A153:A156"/>
    <mergeCell ref="F149:F152"/>
    <mergeCell ref="F153:F156"/>
    <mergeCell ref="A157:A160"/>
    <mergeCell ref="F157:F160"/>
    <mergeCell ref="A141:A144"/>
    <mergeCell ref="F141:F144"/>
    <mergeCell ref="A117:A120"/>
    <mergeCell ref="A133:A136"/>
    <mergeCell ref="F133:F136"/>
    <mergeCell ref="A137:A140"/>
    <mergeCell ref="F137:F140"/>
    <mergeCell ref="A121:A124"/>
    <mergeCell ref="F121:F124"/>
    <mergeCell ref="A125:A128"/>
    <mergeCell ref="F125:F128"/>
    <mergeCell ref="A129:A132"/>
    <mergeCell ref="F129:F132"/>
    <mergeCell ref="F117:F120"/>
    <mergeCell ref="A113:A116"/>
    <mergeCell ref="F113:F116"/>
    <mergeCell ref="A109:A112"/>
    <mergeCell ref="A104:A107"/>
    <mergeCell ref="F104:F107"/>
    <mergeCell ref="A108:F108"/>
    <mergeCell ref="F109:F112"/>
    <mergeCell ref="A81:A82"/>
    <mergeCell ref="A97:F97"/>
    <mergeCell ref="A98:A99"/>
    <mergeCell ref="F98:F99"/>
    <mergeCell ref="A86:A89"/>
    <mergeCell ref="F86:F89"/>
    <mergeCell ref="A100:A103"/>
    <mergeCell ref="F100:F103"/>
    <mergeCell ref="A90:F90"/>
    <mergeCell ref="A91:A92"/>
    <mergeCell ref="F91:F92"/>
    <mergeCell ref="A93:A96"/>
    <mergeCell ref="F93:F96"/>
    <mergeCell ref="A84:A85"/>
    <mergeCell ref="A79:F79"/>
    <mergeCell ref="F55:F58"/>
    <mergeCell ref="A72:A74"/>
    <mergeCell ref="F72:F74"/>
    <mergeCell ref="F81:F82"/>
    <mergeCell ref="A75:A78"/>
    <mergeCell ref="F75:F78"/>
    <mergeCell ref="A66:A68"/>
    <mergeCell ref="F66:F68"/>
    <mergeCell ref="A59:F59"/>
    <mergeCell ref="A69:A71"/>
    <mergeCell ref="F69:F71"/>
    <mergeCell ref="A63:A65"/>
    <mergeCell ref="F63:F65"/>
    <mergeCell ref="A60:A62"/>
    <mergeCell ref="F60:F62"/>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1</cp:lastModifiedBy>
  <cp:lastPrinted>2020-02-23T20:42:04Z</cp:lastPrinted>
  <dcterms:created xsi:type="dcterms:W3CDTF">2012-11-13T08:43:34Z</dcterms:created>
  <dcterms:modified xsi:type="dcterms:W3CDTF">2020-03-08T20:36:47Z</dcterms:modified>
</cp:coreProperties>
</file>