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0 год\3 квартал\поселения\саит\"/>
    </mc:Choice>
  </mc:AlternateContent>
  <bookViews>
    <workbookView xWindow="240" yWindow="2205" windowWidth="15480" windowHeight="7305" activeTab="2"/>
  </bookViews>
  <sheets>
    <sheet name="СВОД" sheetId="1" r:id="rId1"/>
    <sheet name="общие" sheetId="2" r:id="rId2"/>
    <sheet name="КБ+ софин. МБ" sheetId="4" r:id="rId3"/>
  </sheets>
  <definedNames>
    <definedName name="_xlnm._FilterDatabase" localSheetId="1" hidden="1">общие!$A$3:$F$479</definedName>
    <definedName name="_xlnm.Print_Titles" localSheetId="2">'КБ+ софин. МБ'!$2:$3</definedName>
    <definedName name="_xlnm.Print_Titles" localSheetId="1">общие!$3:$4</definedName>
    <definedName name="_xlnm.Print_Titles" localSheetId="0">СВОД!$4:$4</definedName>
    <definedName name="_xlnm.Print_Area" localSheetId="2">'КБ+ софин. МБ'!$A$1:$F$122</definedName>
    <definedName name="_xlnm.Print_Area" localSheetId="1">общие!$A$1:$G$479</definedName>
    <definedName name="_xlnm.Print_Area" localSheetId="0">СВОД!$A$1:$F$138</definedName>
  </definedNames>
  <calcPr calcId="162913"/>
</workbook>
</file>

<file path=xl/calcChain.xml><?xml version="1.0" encoding="utf-8"?>
<calcChain xmlns="http://schemas.openxmlformats.org/spreadsheetml/2006/main">
  <c r="E474" i="2" l="1"/>
  <c r="D474" i="2"/>
  <c r="E303" i="2"/>
  <c r="D303" i="2"/>
  <c r="F61" i="4" l="1"/>
  <c r="D61" i="4"/>
  <c r="D62" i="4" s="1"/>
  <c r="C61" i="4"/>
  <c r="C115" i="4" l="1"/>
  <c r="C62" i="4"/>
  <c r="D63" i="4"/>
  <c r="D115" i="4"/>
  <c r="C63" i="4"/>
  <c r="E61" i="4"/>
  <c r="E62" i="1"/>
  <c r="D62" i="1"/>
  <c r="E441" i="2"/>
  <c r="D441" i="2"/>
  <c r="E230" i="2"/>
  <c r="D230" i="2"/>
  <c r="F197" i="2"/>
  <c r="E62" i="4" l="1"/>
  <c r="E436" i="2"/>
  <c r="D436" i="2"/>
  <c r="D13" i="4"/>
  <c r="C13" i="4"/>
  <c r="D12" i="4"/>
  <c r="D79" i="4" s="1"/>
  <c r="C12" i="4"/>
  <c r="C79" i="4" s="1"/>
  <c r="E379" i="2"/>
  <c r="E378" i="2"/>
  <c r="E377" i="2"/>
  <c r="D379" i="2"/>
  <c r="D377" i="2"/>
  <c r="D378" i="2"/>
  <c r="D376" i="2"/>
  <c r="F338" i="2"/>
  <c r="F377" i="2" l="1"/>
  <c r="E79" i="4"/>
  <c r="E13" i="4"/>
  <c r="D430" i="2"/>
  <c r="E61" i="1" l="1"/>
  <c r="D61" i="1"/>
  <c r="E437" i="2"/>
  <c r="D437" i="2"/>
  <c r="F194" i="2"/>
  <c r="F61" i="1" l="1"/>
  <c r="D473" i="2"/>
  <c r="D69" i="1"/>
  <c r="F48" i="4"/>
  <c r="D48" i="4"/>
  <c r="C48" i="4"/>
  <c r="E48" i="4" l="1"/>
  <c r="F12" i="4"/>
  <c r="F5" i="4" l="1"/>
  <c r="E65" i="1" l="1"/>
  <c r="D65" i="1"/>
  <c r="E453" i="2"/>
  <c r="D453" i="2"/>
  <c r="F207" i="2"/>
  <c r="F357" i="2"/>
  <c r="F65" i="1" l="1"/>
  <c r="E469" i="2"/>
  <c r="D469" i="2"/>
  <c r="F225" i="2"/>
  <c r="D442" i="2" l="1"/>
  <c r="F45" i="4"/>
  <c r="D45" i="4"/>
  <c r="C45" i="4"/>
  <c r="E45" i="4" l="1"/>
  <c r="E434" i="2"/>
  <c r="D434" i="2"/>
  <c r="E438" i="2"/>
  <c r="D438" i="2"/>
  <c r="F44" i="4"/>
  <c r="D44" i="4"/>
  <c r="C44" i="4"/>
  <c r="F193" i="2"/>
  <c r="C80" i="4" l="1"/>
  <c r="D80" i="4"/>
  <c r="E433" i="2"/>
  <c r="D433" i="2"/>
  <c r="F112" i="2" l="1"/>
  <c r="E473" i="2" l="1"/>
  <c r="D6" i="4"/>
  <c r="D5" i="4"/>
  <c r="C6" i="4"/>
  <c r="C5" i="4"/>
  <c r="E245" i="2"/>
  <c r="E244" i="2"/>
  <c r="D245" i="2"/>
  <c r="D244" i="2"/>
  <c r="F238" i="2"/>
  <c r="F237" i="2"/>
  <c r="F35" i="4"/>
  <c r="D36" i="4"/>
  <c r="D35" i="4"/>
  <c r="C36" i="4"/>
  <c r="C35" i="4"/>
  <c r="F164" i="2"/>
  <c r="F163" i="2"/>
  <c r="C117" i="4" l="1"/>
  <c r="D117" i="4"/>
  <c r="D116" i="4"/>
  <c r="D10" i="4"/>
  <c r="C116" i="4"/>
  <c r="C7" i="4"/>
  <c r="D9" i="4"/>
  <c r="D7" i="4"/>
  <c r="E36" i="4"/>
  <c r="E35" i="4"/>
  <c r="E231" i="2" l="1"/>
  <c r="E466" i="2"/>
  <c r="D466" i="2"/>
  <c r="F221" i="2"/>
  <c r="E450" i="2" l="1"/>
  <c r="E449" i="2"/>
  <c r="E448" i="2"/>
  <c r="D450" i="2"/>
  <c r="D449" i="2"/>
  <c r="D448" i="2"/>
  <c r="F15" i="4"/>
  <c r="D17" i="4"/>
  <c r="D16" i="4"/>
  <c r="D20" i="4" s="1"/>
  <c r="D15" i="4"/>
  <c r="C17" i="4"/>
  <c r="C16" i="4"/>
  <c r="C15" i="4"/>
  <c r="C91" i="4" s="1"/>
  <c r="F349" i="2"/>
  <c r="F351" i="2"/>
  <c r="F350" i="2"/>
  <c r="E74" i="2"/>
  <c r="D74" i="2"/>
  <c r="E430" i="2"/>
  <c r="C20" i="4" l="1"/>
  <c r="C19" i="4"/>
  <c r="C67" i="4" s="1"/>
  <c r="D19" i="4"/>
  <c r="D67" i="4" s="1"/>
  <c r="D91" i="4"/>
  <c r="D119" i="4" s="1"/>
  <c r="C119" i="4"/>
  <c r="F274" i="2"/>
  <c r="F25" i="4"/>
  <c r="D26" i="4"/>
  <c r="D77" i="4" s="1"/>
  <c r="D25" i="4"/>
  <c r="D76" i="4" s="1"/>
  <c r="C26" i="4"/>
  <c r="C77" i="4" s="1"/>
  <c r="C25" i="4"/>
  <c r="F135" i="2"/>
  <c r="F134" i="2"/>
  <c r="F433" i="2" l="1"/>
  <c r="C76" i="4"/>
  <c r="E25" i="4"/>
  <c r="E26" i="4"/>
  <c r="F100" i="2" l="1"/>
  <c r="E454" i="2"/>
  <c r="D454" i="2"/>
  <c r="F54" i="4"/>
  <c r="D55" i="4"/>
  <c r="D59" i="4" s="1"/>
  <c r="D54" i="4"/>
  <c r="C55" i="4"/>
  <c r="C59" i="4" s="1"/>
  <c r="C54" i="4"/>
  <c r="F46" i="4"/>
  <c r="D47" i="4"/>
  <c r="D46" i="4"/>
  <c r="C47" i="4"/>
  <c r="C46" i="4"/>
  <c r="F210" i="2"/>
  <c r="F209" i="2"/>
  <c r="F206" i="2"/>
  <c r="F205" i="2"/>
  <c r="F211" i="2"/>
  <c r="D96" i="4" l="1"/>
  <c r="D51" i="4"/>
  <c r="D49" i="4"/>
  <c r="D52" i="4"/>
  <c r="D97" i="4"/>
  <c r="C52" i="4"/>
  <c r="C97" i="4"/>
  <c r="C96" i="4"/>
  <c r="C49" i="4"/>
  <c r="C51" i="4"/>
  <c r="D58" i="4"/>
  <c r="D56" i="4"/>
  <c r="C56" i="4"/>
  <c r="E59" i="4"/>
  <c r="E54" i="4"/>
  <c r="E55" i="4"/>
  <c r="C58" i="4"/>
  <c r="E47" i="4"/>
  <c r="D231" i="2"/>
  <c r="E52" i="4" l="1"/>
  <c r="E58" i="4"/>
  <c r="E56" i="4"/>
  <c r="F31" i="4"/>
  <c r="F168" i="2" l="1"/>
  <c r="E173" i="2" l="1"/>
  <c r="D173" i="2"/>
  <c r="E446" i="2"/>
  <c r="D446" i="2"/>
  <c r="E271" i="2"/>
  <c r="D271" i="2"/>
  <c r="F29" i="4"/>
  <c r="E462" i="2" l="1"/>
  <c r="E121" i="1" s="1"/>
  <c r="D462" i="2"/>
  <c r="D121" i="1" s="1"/>
  <c r="E67" i="1"/>
  <c r="D67" i="1"/>
  <c r="F121" i="1" l="1"/>
  <c r="E470" i="2" l="1"/>
  <c r="D470" i="2"/>
  <c r="E300" i="2" l="1"/>
  <c r="D300" i="2"/>
  <c r="E422" i="2"/>
  <c r="D422" i="2"/>
  <c r="E70" i="1"/>
  <c r="D70" i="1"/>
  <c r="F37" i="4"/>
  <c r="F27" i="4" l="1"/>
  <c r="E66" i="1" l="1"/>
  <c r="D66" i="1"/>
  <c r="F33" i="4" l="1"/>
  <c r="E77" i="4" l="1"/>
  <c r="F23" i="4"/>
  <c r="E12" i="4" l="1"/>
  <c r="C110" i="4" l="1"/>
  <c r="E44" i="4" l="1"/>
  <c r="E46" i="4"/>
  <c r="E49" i="4" l="1"/>
  <c r="E51" i="4"/>
  <c r="C78" i="4"/>
  <c r="E76" i="4" l="1"/>
  <c r="D38" i="4"/>
  <c r="D113" i="4" s="1"/>
  <c r="C38" i="4"/>
  <c r="C113" i="4" s="1"/>
  <c r="D37" i="4"/>
  <c r="D112" i="4" s="1"/>
  <c r="C37" i="4"/>
  <c r="C112" i="4" s="1"/>
  <c r="D34" i="4"/>
  <c r="D101" i="4" s="1"/>
  <c r="C34" i="4"/>
  <c r="C101" i="4" s="1"/>
  <c r="D33" i="4"/>
  <c r="D100" i="4" s="1"/>
  <c r="C33" i="4"/>
  <c r="C100" i="4" s="1"/>
  <c r="D32" i="4"/>
  <c r="D89" i="4" s="1"/>
  <c r="C32" i="4"/>
  <c r="C89" i="4" s="1"/>
  <c r="D31" i="4"/>
  <c r="D88" i="4" s="1"/>
  <c r="C31" i="4"/>
  <c r="C88" i="4" s="1"/>
  <c r="D30" i="4"/>
  <c r="D93" i="4" s="1"/>
  <c r="C30" i="4"/>
  <c r="C93" i="4" s="1"/>
  <c r="D29" i="4"/>
  <c r="D92" i="4" s="1"/>
  <c r="C29" i="4"/>
  <c r="C92" i="4" s="1"/>
  <c r="D28" i="4"/>
  <c r="D85" i="4" s="1"/>
  <c r="C28" i="4"/>
  <c r="C85" i="4" s="1"/>
  <c r="D27" i="4"/>
  <c r="D84" i="4" s="1"/>
  <c r="C27" i="4"/>
  <c r="C84" i="4" s="1"/>
  <c r="D24" i="4"/>
  <c r="C24" i="4"/>
  <c r="C42" i="4" s="1"/>
  <c r="D23" i="4"/>
  <c r="C23" i="4"/>
  <c r="D14" i="4"/>
  <c r="D81" i="4" s="1"/>
  <c r="C14" i="4"/>
  <c r="C81" i="4" s="1"/>
  <c r="D42" i="4" l="1"/>
  <c r="D39" i="4"/>
  <c r="D41" i="4"/>
  <c r="C39" i="4"/>
  <c r="C41" i="4"/>
  <c r="C21" i="4"/>
  <c r="C18" i="4"/>
  <c r="D21" i="4"/>
  <c r="D69" i="4" s="1"/>
  <c r="D18" i="4"/>
  <c r="D66" i="4" s="1"/>
  <c r="D68" i="4"/>
  <c r="D73" i="4"/>
  <c r="D72" i="4"/>
  <c r="D120" i="4" s="1"/>
  <c r="C72" i="4"/>
  <c r="C120" i="4" s="1"/>
  <c r="C9" i="4"/>
  <c r="C73" i="4"/>
  <c r="E5" i="4"/>
  <c r="E27" i="4"/>
  <c r="E29" i="4"/>
  <c r="E17" i="4"/>
  <c r="E30" i="4"/>
  <c r="E6" i="4"/>
  <c r="E31" i="4"/>
  <c r="E38" i="4"/>
  <c r="E16" i="4"/>
  <c r="E32" i="4"/>
  <c r="E37" i="4"/>
  <c r="D110" i="4"/>
  <c r="C10" i="4"/>
  <c r="E15" i="4"/>
  <c r="E14" i="4"/>
  <c r="E23" i="4"/>
  <c r="E33" i="4"/>
  <c r="E34" i="4"/>
  <c r="C69" i="4" l="1"/>
  <c r="C68" i="4"/>
  <c r="D121" i="4"/>
  <c r="D122" i="4" s="1"/>
  <c r="C66" i="4"/>
  <c r="D74" i="4"/>
  <c r="C90" i="4"/>
  <c r="E101" i="4"/>
  <c r="E89" i="4"/>
  <c r="E72" i="4"/>
  <c r="E100" i="4"/>
  <c r="E80" i="4"/>
  <c r="C74" i="4"/>
  <c r="E73" i="4"/>
  <c r="E10" i="4"/>
  <c r="E9" i="4"/>
  <c r="E7" i="4"/>
  <c r="E39" i="4"/>
  <c r="E112" i="4"/>
  <c r="E81" i="4"/>
  <c r="E41" i="4"/>
  <c r="E19" i="4"/>
  <c r="E20" i="4"/>
  <c r="D82" i="4"/>
  <c r="E18" i="4"/>
  <c r="E472" i="2"/>
  <c r="D472" i="2"/>
  <c r="E468" i="2"/>
  <c r="D468" i="2"/>
  <c r="E467" i="2"/>
  <c r="E461" i="2"/>
  <c r="E120" i="1" s="1"/>
  <c r="D461" i="2"/>
  <c r="D120" i="1" s="1"/>
  <c r="E460" i="2"/>
  <c r="E119" i="1" s="1"/>
  <c r="D460" i="2"/>
  <c r="D119" i="1" s="1"/>
  <c r="E458" i="2"/>
  <c r="D458" i="2"/>
  <c r="E457" i="2"/>
  <c r="D457" i="2"/>
  <c r="E456" i="2"/>
  <c r="D456" i="2"/>
  <c r="E74" i="4" l="1"/>
  <c r="F449" i="2"/>
  <c r="F469" i="2"/>
  <c r="F448" i="2"/>
  <c r="F457" i="2"/>
  <c r="F473" i="2"/>
  <c r="F458" i="2"/>
  <c r="F453" i="2"/>
  <c r="D471" i="2"/>
  <c r="E455" i="2"/>
  <c r="E463" i="2"/>
  <c r="D467" i="2"/>
  <c r="E475" i="2"/>
  <c r="D455" i="2"/>
  <c r="D463" i="2"/>
  <c r="D475" i="2"/>
  <c r="D451" i="2"/>
  <c r="E451" i="2"/>
  <c r="E459" i="2"/>
  <c r="F466" i="2"/>
  <c r="D459" i="2"/>
  <c r="F474" i="2"/>
  <c r="C82" i="4"/>
  <c r="F450" i="2"/>
  <c r="F470" i="2"/>
  <c r="F462" i="2"/>
  <c r="E471" i="2"/>
  <c r="F454" i="2"/>
  <c r="E445" i="2"/>
  <c r="D445" i="2"/>
  <c r="E442" i="2"/>
  <c r="E478" i="2" s="1"/>
  <c r="E82" i="4" l="1"/>
  <c r="E67" i="4"/>
  <c r="F455" i="2"/>
  <c r="F446" i="2"/>
  <c r="F445" i="2"/>
  <c r="F451" i="2"/>
  <c r="F459" i="2"/>
  <c r="D447" i="2"/>
  <c r="F463" i="2"/>
  <c r="F467" i="2"/>
  <c r="F441" i="2"/>
  <c r="E447" i="2"/>
  <c r="F471" i="2"/>
  <c r="F475" i="2"/>
  <c r="F442" i="2"/>
  <c r="E440" i="2"/>
  <c r="D440" i="2"/>
  <c r="F447" i="2" l="1"/>
  <c r="E443" i="2"/>
  <c r="D443" i="2"/>
  <c r="E429" i="2"/>
  <c r="D429" i="2"/>
  <c r="E431" i="2" l="1"/>
  <c r="F437" i="2"/>
  <c r="F429" i="2"/>
  <c r="E439" i="2"/>
  <c r="F443" i="2"/>
  <c r="D439" i="2"/>
  <c r="F438" i="2"/>
  <c r="D431" i="2"/>
  <c r="F430" i="2"/>
  <c r="D478" i="2"/>
  <c r="F434" i="2"/>
  <c r="D435" i="2"/>
  <c r="E435" i="2"/>
  <c r="E426" i="2"/>
  <c r="D426" i="2"/>
  <c r="E425" i="2"/>
  <c r="D425" i="2"/>
  <c r="F424" i="2"/>
  <c r="E421" i="2"/>
  <c r="D421" i="2"/>
  <c r="F419" i="2"/>
  <c r="F418" i="2"/>
  <c r="F417" i="2"/>
  <c r="F416" i="2"/>
  <c r="F415" i="2"/>
  <c r="F414" i="2"/>
  <c r="F413" i="2"/>
  <c r="E411" i="2"/>
  <c r="D411" i="2"/>
  <c r="E410" i="2"/>
  <c r="D410" i="2"/>
  <c r="F409" i="2"/>
  <c r="F408" i="2"/>
  <c r="F426" i="2" l="1"/>
  <c r="F425" i="2"/>
  <c r="F410" i="2"/>
  <c r="F422" i="2"/>
  <c r="F435" i="2"/>
  <c r="F439" i="2"/>
  <c r="F431" i="2"/>
  <c r="F421" i="2"/>
  <c r="F411" i="2"/>
  <c r="F478" i="2"/>
  <c r="F407" i="2"/>
  <c r="F406" i="2"/>
  <c r="F405" i="2"/>
  <c r="F404" i="2"/>
  <c r="F401" i="2" l="1"/>
  <c r="E398" i="2" l="1"/>
  <c r="D398" i="2"/>
  <c r="E397" i="2"/>
  <c r="D397" i="2"/>
  <c r="E396" i="2"/>
  <c r="D396" i="2"/>
  <c r="F395" i="2"/>
  <c r="F394" i="2"/>
  <c r="F398" i="2" l="1"/>
  <c r="F396" i="2"/>
  <c r="F393" i="2"/>
  <c r="F392" i="2" l="1"/>
  <c r="F391" i="2"/>
  <c r="F389" i="2"/>
  <c r="F388" i="2" l="1"/>
  <c r="F387" i="2"/>
  <c r="F386" i="2"/>
  <c r="F385" i="2"/>
  <c r="F383" i="2"/>
  <c r="F382" i="2"/>
  <c r="F381" i="2"/>
  <c r="F379" i="2" l="1"/>
  <c r="F378" i="2" l="1"/>
  <c r="E376" i="2"/>
  <c r="F375" i="2"/>
  <c r="F374" i="2"/>
  <c r="F373" i="2"/>
  <c r="F372" i="2"/>
  <c r="F371" i="2"/>
  <c r="F370" i="2"/>
  <c r="F369" i="2"/>
  <c r="F368" i="2"/>
  <c r="F367" i="2"/>
  <c r="F366" i="2"/>
  <c r="F365" i="2"/>
  <c r="F364" i="2"/>
  <c r="F363" i="2"/>
  <c r="F362" i="2"/>
  <c r="F361" i="2"/>
  <c r="F360" i="2"/>
  <c r="F359" i="2"/>
  <c r="F358" i="2"/>
  <c r="F356" i="2"/>
  <c r="F355" i="2"/>
  <c r="F354" i="2"/>
  <c r="F353" i="2"/>
  <c r="F352" i="2"/>
  <c r="F348" i="2"/>
  <c r="F347" i="2"/>
  <c r="F346" i="2"/>
  <c r="F345" i="2"/>
  <c r="F344" i="2"/>
  <c r="F343" i="2"/>
  <c r="F341" i="2"/>
  <c r="F340" i="2"/>
  <c r="F339" i="2"/>
  <c r="F336" i="2"/>
  <c r="F335" i="2"/>
  <c r="F334" i="2"/>
  <c r="F333" i="2"/>
  <c r="F331" i="2"/>
  <c r="F330" i="2"/>
  <c r="E328" i="2"/>
  <c r="D328" i="2"/>
  <c r="E327" i="2"/>
  <c r="D327" i="2"/>
  <c r="F326" i="2"/>
  <c r="F325" i="2"/>
  <c r="F324" i="2"/>
  <c r="F323" i="2"/>
  <c r="F322" i="2"/>
  <c r="F321" i="2"/>
  <c r="F320" i="2"/>
  <c r="F319" i="2"/>
  <c r="F318" i="2"/>
  <c r="F317" i="2"/>
  <c r="F316" i="2"/>
  <c r="E314" i="2"/>
  <c r="D314" i="2"/>
  <c r="E313" i="2"/>
  <c r="D313" i="2"/>
  <c r="E312" i="2"/>
  <c r="D312" i="2"/>
  <c r="E311" i="2"/>
  <c r="D311" i="2"/>
  <c r="F314" i="2" l="1"/>
  <c r="F328" i="2"/>
  <c r="F327" i="2"/>
  <c r="F376" i="2"/>
  <c r="F311" i="2"/>
  <c r="F310" i="2"/>
  <c r="F309" i="2"/>
  <c r="F308" i="2"/>
  <c r="F307" i="2"/>
  <c r="F305" i="2"/>
  <c r="E302" i="2"/>
  <c r="D302" i="2"/>
  <c r="F303" i="2" l="1"/>
  <c r="E301" i="2"/>
  <c r="D301" i="2"/>
  <c r="F298" i="2"/>
  <c r="F295" i="2"/>
  <c r="F294" i="2"/>
  <c r="F293" i="2"/>
  <c r="F300" i="2" l="1"/>
  <c r="F292" i="2"/>
  <c r="F291" i="2"/>
  <c r="F290" i="2"/>
  <c r="F289" i="2"/>
  <c r="F288" i="2"/>
  <c r="F287" i="2"/>
  <c r="F286" i="2"/>
  <c r="F285" i="2"/>
  <c r="F284" i="2"/>
  <c r="F283" i="2"/>
  <c r="F282" i="2"/>
  <c r="F278" i="2"/>
  <c r="F277" i="2"/>
  <c r="F276" i="2"/>
  <c r="F275" i="2"/>
  <c r="E270" i="2"/>
  <c r="D270" i="2"/>
  <c r="F269" i="2"/>
  <c r="F268" i="2"/>
  <c r="F267" i="2"/>
  <c r="F266" i="2"/>
  <c r="F265" i="2"/>
  <c r="F261" i="2"/>
  <c r="E259" i="2"/>
  <c r="D259" i="2"/>
  <c r="E258" i="2"/>
  <c r="D258" i="2"/>
  <c r="E257" i="2"/>
  <c r="D257" i="2"/>
  <c r="F256" i="2"/>
  <c r="F254" i="2"/>
  <c r="F252" i="2"/>
  <c r="F251" i="2"/>
  <c r="F250" i="2"/>
  <c r="F249" i="2"/>
  <c r="F248" i="2"/>
  <c r="F247" i="2"/>
  <c r="E243" i="2"/>
  <c r="D243" i="2"/>
  <c r="F242" i="2"/>
  <c r="F240" i="2"/>
  <c r="F239" i="2"/>
  <c r="F236" i="2"/>
  <c r="F235" i="2"/>
  <c r="F234" i="2"/>
  <c r="E229" i="2"/>
  <c r="D229" i="2"/>
  <c r="F227" i="2"/>
  <c r="F226" i="2"/>
  <c r="F224" i="2"/>
  <c r="F222" i="2"/>
  <c r="F220" i="2"/>
  <c r="F217" i="2"/>
  <c r="F244" i="2" l="1"/>
  <c r="F231" i="2"/>
  <c r="F243" i="2"/>
  <c r="F230" i="2"/>
  <c r="F257" i="2"/>
  <c r="F245" i="2"/>
  <c r="F259" i="2"/>
  <c r="F271" i="2"/>
  <c r="F270" i="2"/>
  <c r="F229" i="2"/>
  <c r="F216" i="2"/>
  <c r="F215" i="2"/>
  <c r="F214" i="2"/>
  <c r="F213" i="2"/>
  <c r="F212" i="2"/>
  <c r="F208" i="2"/>
  <c r="F204" i="2"/>
  <c r="F203" i="2"/>
  <c r="F202" i="2"/>
  <c r="F201" i="2"/>
  <c r="F200" i="2"/>
  <c r="F198" i="2"/>
  <c r="F196" i="2"/>
  <c r="F195" i="2"/>
  <c r="F192" i="2"/>
  <c r="F190" i="2"/>
  <c r="E188" i="2"/>
  <c r="D188" i="2"/>
  <c r="E187" i="2"/>
  <c r="D187" i="2"/>
  <c r="F186" i="2"/>
  <c r="F185" i="2"/>
  <c r="F184" i="2"/>
  <c r="F183" i="2"/>
  <c r="F182" i="2"/>
  <c r="F181" i="2"/>
  <c r="F180" i="2"/>
  <c r="F179" i="2"/>
  <c r="F178" i="2"/>
  <c r="F177" i="2"/>
  <c r="E172" i="2"/>
  <c r="D172" i="2"/>
  <c r="E171" i="2"/>
  <c r="D171" i="2"/>
  <c r="F170" i="2"/>
  <c r="F169" i="2"/>
  <c r="F167" i="2"/>
  <c r="F166" i="2"/>
  <c r="F165" i="2"/>
  <c r="F173" i="2" l="1"/>
  <c r="F187" i="2"/>
  <c r="F188" i="2"/>
  <c r="F171" i="2"/>
  <c r="F162" i="2"/>
  <c r="F161" i="2"/>
  <c r="F160" i="2"/>
  <c r="F159" i="2"/>
  <c r="F158" i="2"/>
  <c r="F157" i="2"/>
  <c r="F156" i="2"/>
  <c r="F155" i="2"/>
  <c r="F154" i="2"/>
  <c r="F153" i="2"/>
  <c r="F152" i="2"/>
  <c r="F151" i="2"/>
  <c r="F150" i="2"/>
  <c r="F149" i="2"/>
  <c r="F148" i="2"/>
  <c r="F147" i="2"/>
  <c r="F146" i="2"/>
  <c r="F145" i="2"/>
  <c r="F144" i="2"/>
  <c r="F143" i="2"/>
  <c r="F142" i="2"/>
  <c r="F140" i="2"/>
  <c r="F139" i="2"/>
  <c r="F136" i="2"/>
  <c r="F133" i="2"/>
  <c r="F132" i="2"/>
  <c r="F131" i="2"/>
  <c r="E129" i="2"/>
  <c r="D129" i="2"/>
  <c r="E128" i="2"/>
  <c r="D128" i="2"/>
  <c r="F127" i="2"/>
  <c r="F126" i="2"/>
  <c r="F125" i="2"/>
  <c r="F124" i="2"/>
  <c r="F123" i="2"/>
  <c r="F122" i="2"/>
  <c r="F121" i="2"/>
  <c r="F120" i="2"/>
  <c r="F119" i="2"/>
  <c r="F118" i="2"/>
  <c r="E116" i="2"/>
  <c r="D116" i="2"/>
  <c r="E115" i="2"/>
  <c r="D115" i="2"/>
  <c r="F114" i="2"/>
  <c r="F113" i="2"/>
  <c r="F111" i="2"/>
  <c r="F110" i="2"/>
  <c r="F109" i="2"/>
  <c r="F108" i="2"/>
  <c r="F107" i="2"/>
  <c r="F115" i="2" l="1"/>
  <c r="F116" i="2"/>
  <c r="F128" i="2"/>
  <c r="F129" i="2"/>
  <c r="F106" i="2"/>
  <c r="F105" i="2"/>
  <c r="F104" i="2"/>
  <c r="F103" i="2"/>
  <c r="F102" i="2"/>
  <c r="F101" i="2"/>
  <c r="F99" i="2"/>
  <c r="F98" i="2"/>
  <c r="F97" i="2"/>
  <c r="F96" i="2"/>
  <c r="F95" i="2"/>
  <c r="F94" i="2"/>
  <c r="F93" i="2"/>
  <c r="F92" i="2"/>
  <c r="F91" i="2"/>
  <c r="F90" i="2"/>
  <c r="F89" i="2"/>
  <c r="F88" i="2"/>
  <c r="F87" i="2"/>
  <c r="E85" i="2"/>
  <c r="D85" i="2"/>
  <c r="E84" i="2"/>
  <c r="D84" i="2"/>
  <c r="F83" i="2"/>
  <c r="F82" i="2"/>
  <c r="F81" i="2"/>
  <c r="F80" i="2"/>
  <c r="F79" i="2"/>
  <c r="F78" i="2"/>
  <c r="F77" i="2"/>
  <c r="F76" i="2"/>
  <c r="F84" i="2" l="1"/>
  <c r="F85" i="2"/>
  <c r="E73" i="2"/>
  <c r="D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74" i="2" l="1"/>
  <c r="E427" i="2"/>
  <c r="D427" i="2"/>
  <c r="F73" i="2"/>
  <c r="F39" i="2"/>
  <c r="F38" i="2"/>
  <c r="F37" i="2"/>
  <c r="F36" i="2"/>
  <c r="F35" i="2"/>
  <c r="F34" i="2"/>
  <c r="F33" i="2"/>
  <c r="F32" i="2"/>
  <c r="F31" i="2"/>
  <c r="F30" i="2"/>
  <c r="F29" i="2"/>
  <c r="F28" i="2"/>
  <c r="F27" i="2"/>
  <c r="F26" i="2"/>
  <c r="F25" i="2"/>
  <c r="F24" i="2"/>
  <c r="F23" i="2"/>
  <c r="F22" i="2"/>
  <c r="F20" i="2"/>
  <c r="F19" i="2"/>
  <c r="F18" i="2"/>
  <c r="F17" i="2"/>
  <c r="F16" i="2"/>
  <c r="F15" i="2"/>
  <c r="F14" i="2"/>
  <c r="F13" i="2"/>
  <c r="F12" i="2"/>
  <c r="F11" i="2"/>
  <c r="F10" i="2"/>
  <c r="F9" i="2"/>
  <c r="F8" i="2"/>
  <c r="F7" i="2"/>
  <c r="F6" i="2"/>
  <c r="E133" i="1"/>
  <c r="D133" i="1"/>
  <c r="E132" i="1"/>
  <c r="D132" i="1"/>
  <c r="E131" i="1"/>
  <c r="D131" i="1"/>
  <c r="E129" i="1"/>
  <c r="D129" i="1"/>
  <c r="E128" i="1"/>
  <c r="D128" i="1"/>
  <c r="E127" i="1"/>
  <c r="D127" i="1"/>
  <c r="E125" i="1"/>
  <c r="D125" i="1"/>
  <c r="E124" i="1"/>
  <c r="D124" i="1"/>
  <c r="E123" i="1"/>
  <c r="D123" i="1"/>
  <c r="F125" i="1" l="1"/>
  <c r="F128" i="1"/>
  <c r="F133" i="1"/>
  <c r="F129" i="1"/>
  <c r="F132" i="1"/>
  <c r="D130" i="1"/>
  <c r="E126" i="1"/>
  <c r="D126" i="1"/>
  <c r="E134" i="1"/>
  <c r="F427" i="2"/>
  <c r="E117" i="1"/>
  <c r="D117" i="1"/>
  <c r="D116" i="1"/>
  <c r="E113" i="1"/>
  <c r="D113" i="1"/>
  <c r="E112" i="1"/>
  <c r="D112" i="1"/>
  <c r="E111" i="1"/>
  <c r="D111" i="1"/>
  <c r="F112" i="1" l="1"/>
  <c r="F113" i="1"/>
  <c r="F126" i="1"/>
  <c r="F117" i="1"/>
  <c r="E114" i="1"/>
  <c r="D134" i="1"/>
  <c r="F134" i="1" s="1"/>
  <c r="D114" i="1"/>
  <c r="D109" i="1"/>
  <c r="D108" i="1"/>
  <c r="E107" i="1"/>
  <c r="D107" i="1"/>
  <c r="F114" i="1" l="1"/>
  <c r="E105" i="1"/>
  <c r="D105" i="1"/>
  <c r="E104" i="1"/>
  <c r="D104" i="1"/>
  <c r="E103" i="1"/>
  <c r="D103" i="1"/>
  <c r="E101" i="1"/>
  <c r="D101" i="1"/>
  <c r="E100" i="1"/>
  <c r="D100" i="1"/>
  <c r="E99" i="1"/>
  <c r="D99" i="1"/>
  <c r="E97" i="1"/>
  <c r="D97" i="1"/>
  <c r="E96" i="1"/>
  <c r="D96" i="1"/>
  <c r="E95" i="1"/>
  <c r="D95" i="1"/>
  <c r="E93" i="1"/>
  <c r="D93" i="1"/>
  <c r="E92" i="1"/>
  <c r="D92" i="1"/>
  <c r="E91" i="1"/>
  <c r="D91" i="1"/>
  <c r="F93" i="1" l="1"/>
  <c r="F96" i="1"/>
  <c r="F103" i="1"/>
  <c r="F100" i="1"/>
  <c r="F92" i="1"/>
  <c r="F97" i="1"/>
  <c r="F101" i="1"/>
  <c r="F104" i="1"/>
  <c r="F105" i="1"/>
  <c r="D94" i="1"/>
  <c r="D106" i="1"/>
  <c r="E94" i="1"/>
  <c r="E106" i="1"/>
  <c r="E102" i="1"/>
  <c r="E89" i="1"/>
  <c r="D89" i="1"/>
  <c r="E88" i="1"/>
  <c r="D88" i="1"/>
  <c r="E87" i="1"/>
  <c r="D87" i="1"/>
  <c r="B85" i="1"/>
  <c r="F94" i="1" l="1"/>
  <c r="F88" i="1"/>
  <c r="F106" i="1"/>
  <c r="F89" i="1"/>
  <c r="D90" i="1"/>
  <c r="E90" i="1"/>
  <c r="D137" i="1"/>
  <c r="D102" i="1"/>
  <c r="F102" i="1" s="1"/>
  <c r="F90" i="1" l="1"/>
  <c r="E64" i="1"/>
  <c r="D64" i="1"/>
  <c r="F64" i="1" l="1"/>
  <c r="E63" i="1"/>
  <c r="D63" i="1"/>
  <c r="E60" i="1" l="1"/>
  <c r="D60" i="1"/>
  <c r="D71" i="1" s="1"/>
  <c r="F60" i="1" l="1"/>
  <c r="E71" i="1"/>
  <c r="D51" i="1"/>
  <c r="E50" i="1"/>
  <c r="D50" i="1"/>
  <c r="E44" i="1"/>
  <c r="D44" i="1"/>
  <c r="D82" i="1" s="1"/>
  <c r="E82" i="1" l="1"/>
  <c r="F82" i="1" s="1"/>
  <c r="E43" i="1"/>
  <c r="D43" i="1"/>
  <c r="E42" i="1"/>
  <c r="D42" i="1"/>
  <c r="D39" i="1"/>
  <c r="E38" i="1"/>
  <c r="E36" i="1"/>
  <c r="D35" i="1"/>
  <c r="E30" i="1"/>
  <c r="D30" i="1"/>
  <c r="E28" i="1"/>
  <c r="D28" i="1"/>
  <c r="D27" i="1"/>
  <c r="E26" i="1"/>
  <c r="D26" i="1"/>
  <c r="D22" i="1"/>
  <c r="E18" i="1"/>
  <c r="F28" i="1" l="1"/>
  <c r="D38" i="1"/>
  <c r="D18" i="1"/>
  <c r="D78" i="1"/>
  <c r="D36" i="1"/>
  <c r="F36" i="1" s="1"/>
  <c r="E80" i="1"/>
  <c r="D29" i="1"/>
  <c r="E45" i="1"/>
  <c r="D45" i="1"/>
  <c r="D80" i="1" l="1"/>
  <c r="F80" i="1" s="1"/>
  <c r="E16" i="1"/>
  <c r="D16" i="1"/>
  <c r="E75" i="1" l="1"/>
  <c r="F16" i="1"/>
  <c r="D75" i="1"/>
  <c r="E15" i="1"/>
  <c r="D15" i="1"/>
  <c r="E14" i="1"/>
  <c r="D14" i="1"/>
  <c r="E12" i="1"/>
  <c r="D12" i="1"/>
  <c r="E11" i="1"/>
  <c r="D11" i="1"/>
  <c r="E10" i="1"/>
  <c r="D10" i="1"/>
  <c r="E8" i="1"/>
  <c r="D8" i="1"/>
  <c r="E7" i="1"/>
  <c r="D7" i="1"/>
  <c r="E6" i="1"/>
  <c r="D6" i="1"/>
  <c r="E109" i="1"/>
  <c r="D110" i="1"/>
  <c r="E78" i="1" l="1"/>
  <c r="F78" i="1" s="1"/>
  <c r="F109" i="1"/>
  <c r="F7" i="1"/>
  <c r="F12" i="1"/>
  <c r="F15" i="1"/>
  <c r="F8" i="1"/>
  <c r="F11" i="1"/>
  <c r="F75" i="1"/>
  <c r="E74" i="1"/>
  <c r="D13" i="1"/>
  <c r="D17" i="1"/>
  <c r="E13" i="1"/>
  <c r="E9" i="1"/>
  <c r="E73" i="1"/>
  <c r="E17" i="1"/>
  <c r="D73" i="1"/>
  <c r="D74" i="1"/>
  <c r="D9" i="1"/>
  <c r="E137" i="1"/>
  <c r="F137" i="1" s="1"/>
  <c r="F17" i="1" l="1"/>
  <c r="F73" i="1"/>
  <c r="F13" i="1"/>
  <c r="F9" i="1"/>
  <c r="F74" i="1"/>
  <c r="E40" i="1"/>
  <c r="D32" i="1"/>
  <c r="D79" i="1" s="1"/>
  <c r="E19" i="1"/>
  <c r="E20" i="1"/>
  <c r="E24" i="1"/>
  <c r="E22" i="1"/>
  <c r="F22" i="1" s="1"/>
  <c r="E27" i="1"/>
  <c r="F27" i="1" s="1"/>
  <c r="E31" i="1"/>
  <c r="E32" i="1"/>
  <c r="E35" i="1"/>
  <c r="E39" i="1"/>
  <c r="E47" i="1"/>
  <c r="E48" i="1"/>
  <c r="E46" i="1"/>
  <c r="E51" i="1"/>
  <c r="F51" i="1" s="1"/>
  <c r="E52" i="1"/>
  <c r="D122" i="1"/>
  <c r="E108" i="1"/>
  <c r="E34" i="1"/>
  <c r="D115" i="1"/>
  <c r="D135" i="1" s="1"/>
  <c r="E98" i="1"/>
  <c r="D98" i="1"/>
  <c r="E116" i="1"/>
  <c r="F116" i="1" s="1"/>
  <c r="E115" i="1"/>
  <c r="B135" i="1"/>
  <c r="E130" i="1"/>
  <c r="F130" i="1" s="1"/>
  <c r="E21" i="4"/>
  <c r="D78" i="4"/>
  <c r="D114" i="4"/>
  <c r="D46" i="1" l="1"/>
  <c r="D47" i="1"/>
  <c r="F47" i="1" s="1"/>
  <c r="D40" i="1"/>
  <c r="D41" i="1" s="1"/>
  <c r="D20" i="1"/>
  <c r="D34" i="1"/>
  <c r="D23" i="1"/>
  <c r="D19" i="1"/>
  <c r="F19" i="1" s="1"/>
  <c r="D52" i="1"/>
  <c r="F52" i="1" s="1"/>
  <c r="D48" i="1"/>
  <c r="D83" i="1" s="1"/>
  <c r="E78" i="4"/>
  <c r="D31" i="1"/>
  <c r="D33" i="1" s="1"/>
  <c r="D24" i="1"/>
  <c r="D77" i="1" s="1"/>
  <c r="E81" i="1"/>
  <c r="F98" i="1"/>
  <c r="E135" i="1"/>
  <c r="F135" i="1" s="1"/>
  <c r="E110" i="1"/>
  <c r="F110" i="1" s="1"/>
  <c r="F108" i="1"/>
  <c r="F35" i="1"/>
  <c r="E37" i="1"/>
  <c r="E42" i="4"/>
  <c r="E97" i="4"/>
  <c r="E116" i="4"/>
  <c r="D98" i="4"/>
  <c r="D102" i="4"/>
  <c r="C114" i="4"/>
  <c r="E113" i="4"/>
  <c r="E88" i="4"/>
  <c r="D86" i="4"/>
  <c r="D90" i="4"/>
  <c r="C106" i="4"/>
  <c r="E83" i="1"/>
  <c r="D118" i="4"/>
  <c r="E117" i="4"/>
  <c r="E118" i="1"/>
  <c r="D118" i="1"/>
  <c r="E93" i="4"/>
  <c r="D106" i="4"/>
  <c r="E122" i="1"/>
  <c r="F122" i="1" s="1"/>
  <c r="D136" i="1"/>
  <c r="D138" i="1" s="1"/>
  <c r="F32" i="1"/>
  <c r="E84" i="4"/>
  <c r="D94" i="4"/>
  <c r="C102" i="4"/>
  <c r="C98" i="4"/>
  <c r="C86" i="4"/>
  <c r="E53" i="1"/>
  <c r="E84" i="1"/>
  <c r="E96" i="4"/>
  <c r="C121" i="4"/>
  <c r="E79" i="1"/>
  <c r="F79" i="1" s="1"/>
  <c r="E23" i="1"/>
  <c r="C118" i="4"/>
  <c r="E92" i="4"/>
  <c r="C94" i="4"/>
  <c r="E66" i="4"/>
  <c r="E49" i="1"/>
  <c r="E29" i="1"/>
  <c r="F29" i="1" s="1"/>
  <c r="E33" i="1"/>
  <c r="E21" i="1"/>
  <c r="E54" i="1"/>
  <c r="E41" i="1"/>
  <c r="E77" i="1"/>
  <c r="E56" i="1"/>
  <c r="E76" i="1"/>
  <c r="D25" i="1" l="1"/>
  <c r="E68" i="4"/>
  <c r="D81" i="1"/>
  <c r="F81" i="1" s="1"/>
  <c r="D54" i="1"/>
  <c r="F54" i="1" s="1"/>
  <c r="D53" i="1"/>
  <c r="F53" i="1" s="1"/>
  <c r="D84" i="1"/>
  <c r="F84" i="1" s="1"/>
  <c r="F77" i="1"/>
  <c r="F24" i="1"/>
  <c r="F48" i="1"/>
  <c r="D56" i="1"/>
  <c r="F56" i="1" s="1"/>
  <c r="E114" i="4"/>
  <c r="E90" i="4"/>
  <c r="D76" i="1"/>
  <c r="F76" i="1" s="1"/>
  <c r="D37" i="1"/>
  <c r="F37" i="1" s="1"/>
  <c r="F31" i="1"/>
  <c r="D21" i="1"/>
  <c r="D55" i="1"/>
  <c r="D49" i="1"/>
  <c r="F49" i="1" s="1"/>
  <c r="F83" i="1"/>
  <c r="F33" i="1"/>
  <c r="F118" i="1"/>
  <c r="E25" i="1"/>
  <c r="F23" i="1"/>
  <c r="E119" i="4"/>
  <c r="E120" i="4"/>
  <c r="E98" i="4"/>
  <c r="E102" i="4"/>
  <c r="E136" i="1"/>
  <c r="F136" i="1" s="1"/>
  <c r="E86" i="4"/>
  <c r="E94" i="4"/>
  <c r="E121" i="4"/>
  <c r="E118" i="4"/>
  <c r="E55" i="1"/>
  <c r="C122" i="4"/>
  <c r="E69" i="4"/>
  <c r="E85" i="1"/>
  <c r="F25" i="1" l="1"/>
  <c r="D85" i="1"/>
  <c r="F85" i="1" s="1"/>
  <c r="F55" i="1"/>
  <c r="D57" i="1"/>
  <c r="F21" i="1"/>
  <c r="E57" i="1"/>
  <c r="E138" i="1"/>
  <c r="F138" i="1" s="1"/>
  <c r="E122" i="4"/>
  <c r="D477" i="2"/>
  <c r="D476" i="2"/>
  <c r="E477" i="2"/>
  <c r="E476" i="2"/>
  <c r="F57" i="1" l="1"/>
  <c r="E479" i="2"/>
  <c r="D479" i="2"/>
  <c r="F476" i="2"/>
  <c r="F477" i="2"/>
  <c r="F479" i="2" l="1"/>
</calcChain>
</file>

<file path=xl/sharedStrings.xml><?xml version="1.0" encoding="utf-8"?>
<sst xmlns="http://schemas.openxmlformats.org/spreadsheetml/2006/main" count="1601" uniqueCount="628">
  <si>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</si>
  <si>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</si>
  <si>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</si>
  <si>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</si>
  <si>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</si>
  <si>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</si>
  <si>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</si>
  <si>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</si>
  <si>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</si>
  <si>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</si>
  <si>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</si>
  <si>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</si>
  <si>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</si>
  <si>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</si>
  <si>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</si>
  <si>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</si>
  <si>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</si>
  <si>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</si>
  <si>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</si>
  <si>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</si>
  <si>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</si>
  <si>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</si>
  <si>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</si>
  <si>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</si>
  <si>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</si>
  <si>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</si>
  <si>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</si>
  <si>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</si>
  <si>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</si>
  <si>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</si>
  <si>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</si>
  <si>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</si>
  <si>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</si>
  <si>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</si>
  <si>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</si>
  <si>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</si>
  <si>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</si>
  <si>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</si>
  <si>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</si>
  <si>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</si>
  <si>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</si>
  <si>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</si>
  <si>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</si>
  <si>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</si>
  <si>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</si>
  <si>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</si>
  <si>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"Развитие систем наружного освещения Ахтанизовского сельского поселения Темрюкского района"</t>
  </si>
  <si>
    <t>Муниципальная программа "Газификация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</si>
  <si>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</si>
  <si>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Муниципальная программа "Ремонт здания Дома культуры в ст. Ахтанизовской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</si>
  <si>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</si>
  <si>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</si>
  <si>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</si>
  <si>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</si>
  <si>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</si>
  <si>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</si>
  <si>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</si>
  <si>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</si>
  <si>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</si>
  <si>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</si>
  <si>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</si>
  <si>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</si>
  <si>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</si>
  <si>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</si>
  <si>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</si>
  <si>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</si>
  <si>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</si>
  <si>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</si>
  <si>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</si>
  <si>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</si>
  <si>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</si>
  <si>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</si>
  <si>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</si>
  <si>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</si>
  <si>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</si>
  <si>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</si>
  <si>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</si>
  <si>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</si>
  <si>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</si>
  <si>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</si>
  <si>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</si>
  <si>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</si>
  <si>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</si>
  <si>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</si>
  <si>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</si>
  <si>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</si>
  <si>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</si>
  <si>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</si>
  <si>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</si>
  <si>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</si>
  <si>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</si>
  <si>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</si>
  <si>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</si>
  <si>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</si>
  <si>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</si>
  <si>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</si>
  <si>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</si>
  <si>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</si>
  <si>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</si>
  <si>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</si>
  <si>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</si>
  <si>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</si>
  <si>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</si>
  <si>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</si>
  <si>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</si>
  <si>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</si>
  <si>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</si>
  <si>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</si>
  <si>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</si>
  <si>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</si>
  <si>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</si>
  <si>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</si>
  <si>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</si>
  <si>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</si>
  <si>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</si>
  <si>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</si>
  <si>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</si>
  <si>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</si>
  <si>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</si>
  <si>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</si>
  <si>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</si>
  <si>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</si>
  <si>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</si>
  <si>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</si>
  <si>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</si>
  <si>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</si>
  <si>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</si>
  <si>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"Газификация Новотаманского сельского поселения Темрюкского района на 2018-2020 годы"</t>
  </si>
  <si>
    <t>Муниципальная программа "Жилище" Новотаманского сельского поселения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</si>
  <si>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</si>
  <si>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</si>
  <si>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</si>
  <si>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</si>
  <si>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</si>
  <si>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</si>
  <si>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</si>
  <si>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</si>
  <si>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</si>
  <si>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</si>
  <si>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</si>
  <si>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</si>
  <si>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</si>
  <si>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Исполнение программ поселениями, в %</t>
  </si>
  <si>
    <t xml:space="preserve">ИТОГО </t>
  </si>
  <si>
    <t>ВСЕГО ПО ГОСУДАРСТВЕННЫМ ПРОГРАММАМ</t>
  </si>
  <si>
    <t>ИТОГИ ПО ПОСЕЛЕНИЯМ ТЕМРЮКСКОГО РАЙОНА</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</si>
  <si>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</si>
  <si>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</si>
  <si>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</si>
  <si>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</si>
  <si>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</si>
  <si>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Поддержка деятельности ТОСов</t>
  </si>
  <si>
    <t>Дорожная деятельность</t>
  </si>
  <si>
    <t>Муниципальная программа "Обеспечение безопасности  Вышестеблиевского сельского поселения Темрюкского района "</t>
  </si>
  <si>
    <t>Муниципальная программа "Оформление прав на объекты недвижимости Новотаманского сельского поселения Темрюкского района" на 2019-2021 годы</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</si>
  <si>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</si>
  <si>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</si>
  <si>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</si>
  <si>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</si>
  <si>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"Развитие культуры Таманского сельского поселения Темрюкского района"</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</si>
  <si>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</si>
  <si>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</si>
  <si>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</si>
  <si>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</si>
  <si>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</si>
  <si>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</si>
  <si>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Муниципальная программа "Капитальный ремонт здания администрации Фонталовского сельского поселения Темрюкского района в 2019 году"</t>
  </si>
  <si>
    <t>Муниципальная программа "Противодействие злоупотреблению наркотиков и их незаконному обороту в Фонталовском сельском поселении Темрюкского района на 2019 год"</t>
  </si>
  <si>
    <t>федеральный бюджет</t>
  </si>
  <si>
    <t xml:space="preserve">федеральный бюджет </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</si>
  <si>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</si>
  <si>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</si>
  <si>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</si>
  <si>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"Развитие муниципальной службы Курчанского сельского поселения Темрюкского района на 2019-2021 годы"</t>
  </si>
  <si>
    <t>Муниципальная программа "Развитие материально-технической базы администрации Курчанского сельского поселения Темрюкского района на 2019-2021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</si>
  <si>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</si>
  <si>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</si>
  <si>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</si>
  <si>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</si>
  <si>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</si>
  <si>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</si>
  <si>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</si>
  <si>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</si>
  <si>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</si>
  <si>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</si>
  <si>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</si>
  <si>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</si>
  <si>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Муниципальная программа "Газификация Курчанского сельского поселения Темрюкского района на 2019-2021 годы"</t>
  </si>
  <si>
    <t>Муниципальная программа "Благоустройство территории Курчанского сельского поселения Темрюкского района на 2019-2021 годы"</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</si>
  <si>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</si>
  <si>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</si>
  <si>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</si>
  <si>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</si>
  <si>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</si>
  <si>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</si>
  <si>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</si>
  <si>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</si>
  <si>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</si>
  <si>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</si>
  <si>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</si>
  <si>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</si>
  <si>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</si>
  <si>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</si>
  <si>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</si>
  <si>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</si>
  <si>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</si>
  <si>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</si>
  <si>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</si>
  <si>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</si>
  <si>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"Создание доступной среды для инвалидов и других маломобильных групп населения в Краснострельском сельском поселении"</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</si>
  <si>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</si>
  <si>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</si>
  <si>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</si>
  <si>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</si>
  <si>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</si>
  <si>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</si>
  <si>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</si>
  <si>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</si>
  <si>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</si>
  <si>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</si>
  <si>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</si>
  <si>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</si>
  <si>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</si>
  <si>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</si>
  <si>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</si>
  <si>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</si>
  <si>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</si>
  <si>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</si>
  <si>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1. Государственная программа Краснодарского края "Развитие жилищно-коммунального хозяйства"</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</si>
  <si>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</si>
  <si>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</si>
  <si>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</si>
  <si>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Государственная программа Краснодарского края "Развитие культуры" в рамках реализации муниципальной программы "Поддержка клубных учреждений Фонталовского сельского поселения Темрюкского района в 2019 году"</t>
  </si>
  <si>
    <t>краевой бюджет</t>
  </si>
  <si>
    <t>Муниципальная программа "Формирование комфортной городской среды Старотитаровского сельского поселения Темрюкского района на 2018-2022 годы"</t>
  </si>
  <si>
    <t>Муниципальная программа "Комплексное развитие транспортной инфраструктуры Старотитаровского  сельского поселения Темрюкского района" на 2019 год</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</si>
  <si>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</si>
  <si>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Государственная программа Краснодарского края "Развитие сети автомобильных дорог" с участием Ахтанизовского сельского поселения Темрюкского района в рамках реализации муниципальной программы "Развитие сети автомобильных дорог  Ахтанизовского сельского поселения Темрюкского района"</t>
  </si>
  <si>
    <t>Государственная программа Краснодарского края "Развитие сети автомобильных дорог" с участием Голубицкого сельского поселения Темрюкского района в рамках реализации муниципальной программы "Развитие сети автомобильных дорог Голубицкого сельского поселения Темрюкского района"</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</si>
  <si>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Старотитаровского сельского поселенния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</si>
  <si>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"Формирование современной городской среды" с участием Старотитаровского сельского поселения Темрюкского района в рамках реализации муниципальной программы "Формирование комфортной городской среды Старотитаровского сельского поселения Темрюкского района на 2018-2022 годы" </t>
  </si>
  <si>
    <t xml:space="preserve">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
</t>
  </si>
  <si>
    <t>Государственная программа Краснодарского края "Развитие сети автомобильных дорог" с участием Сенного сельского поселения Темрюкского района в рамках реализации муниципальной программы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t>
  </si>
  <si>
    <t xml:space="preserve">Сенное   </t>
  </si>
  <si>
    <t xml:space="preserve">Государственная программа Краснодарского края "Формирование современной городской среды" с участием Сенного сельского поселения Темрюкского района в рамках реализации муниципальной программы "Формирование комфортной городской среды в Сенном сельском поселении Темрюкского района" </t>
  </si>
  <si>
    <t xml:space="preserve">Государственная программа Краснодарского края «Региональная политика и развитие гражданского общества»  с участием Сенного сельского поселения Темрюкского района в рамках реализации муниципальной программы "Развитие физической культуры и массового спорта в Сенном сельском поселении Темрюкского района"
</t>
  </si>
  <si>
    <t xml:space="preserve">Запорожское   </t>
  </si>
  <si>
    <t xml:space="preserve">Государственная программа Краснодарского края "Формирование современной городской среды" с участием Запорожского сельского поселения Темрюкского района в рамках реализации муниципальной программы "Формирование комфортной городской среды Запорожского сельского поселения Темрюкского района" </t>
  </si>
  <si>
    <t>Муниципальная программа «Формирование комфортной городской среды Запорожского сельского поселения Темрюкского района»</t>
  </si>
  <si>
    <t xml:space="preserve">Государственная программа Краснодарского края «Развитие культуры»  с участием Запорожского сельского поселения Темрюкского района в рамках реализации муниципальной программы "Развитие культуры  Запорожского сельского поселения Темрюкского района на 2019 год"
</t>
  </si>
  <si>
    <t>Муниципальная программа "Формирование комфортной городской среды" Новотаманского сельского поселения Темрюкского района на 2018 -2022 годы"</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</si>
  <si>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</si>
  <si>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Государственная программа Краснодарского края "Развитие топливно-энергетиченского комплекса"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</si>
  <si>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Муниципальная программа "Формирование современной городской среды Курчанского сельского поселения Темрюкского района на 2019 -2021 годы"</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</si>
  <si>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2019-2021 год"</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</si>
  <si>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  "Развитие массового спорта в Курчанском сельском поселении Темрюкского района на 2019-2021 года"</t>
  </si>
  <si>
    <t>Государственная программа Краснодарского края "Развитие сети автомобильных дорог" с участием Краснострельского сельского поселения Темрюкского района в рамках реализации муниципальной программы "Повышение безопасности дорожного движения на территории  Краснострельского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</si>
  <si>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Краснострельского сельского поселения Темрюкского района в рамках реализации муниципальной программы "Формирование современной городской среды на 2018-2022 годы" Краснострельского сельского поселения Темрюкского района </t>
  </si>
  <si>
    <t xml:space="preserve">Муниципальная программа "Формирование современной городской среды на 2018-2022 годы" Краснострельского сельского поселения Темрюкского района </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</si>
  <si>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</si>
  <si>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"Формирование комфортной городской среды Темрюкского городского поселения Темрюкского района на 2018-2024 годы" </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</si>
  <si>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</si>
  <si>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</si>
  <si>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</si>
  <si>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краевой бюджет (субсидия ЗСК)</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</si>
  <si>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</si>
  <si>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</si>
  <si>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</si>
  <si>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«Развитие культуры»  с участием Вышестеблиевского сельского поселения Темрюкского района в рамках реализации муниципальной программы "Развитие культуры  Вышестеблиевского сельского поселения Темрюкского района" на 2019 год
</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</si>
  <si>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</si>
  <si>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</si>
  <si>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 xml:space="preserve">Муниципальная программа Ахтанизовского сельского поселения "Поддержка малого и среднего предпринимательства на территории Ахтанизовского сельского поселения Темрюкского района" </t>
  </si>
  <si>
    <t>средства перераспределены на выполнение других муниципальных программ</t>
  </si>
  <si>
    <t>ежемесячная выплата за выслугу лет - 4 человекам</t>
  </si>
  <si>
    <t>прошли обучение 2 человека</t>
  </si>
  <si>
    <t>ежемесячная выплата за выслугу лет - 1 человек</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</si>
  <si>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t>
  </si>
  <si>
    <t xml:space="preserve">освещение деятельности администрации и Совета Сенного сельского поселения в средствах массовой информации (газета "Тамань") и на официальном сайте </t>
  </si>
  <si>
    <t>эксплуатация и обслуживание информационно- телекоммуникационной инфраструктуры</t>
  </si>
  <si>
    <t>организация и проведение праздничных мероприятий, чествование почетных жителей, приобретение сувенирной продукции</t>
  </si>
  <si>
    <t>ежемесячная выплата за выслугу лет - 3 человека</t>
  </si>
  <si>
    <t xml:space="preserve">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"Обеспечение жильем молодых семей" </t>
  </si>
  <si>
    <t>Муниципальная программа «Благоустройство Сенного сельского поселения Темрюкского района»</t>
  </si>
  <si>
    <t>выплаты руководителям ТОС -3 человека</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</si>
  <si>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комплектующих к компьютерной технике, электронных ключей, заправка и ремонт картриджей и оргтехники</t>
  </si>
  <si>
    <t>ежемесячная выплата за выслугу лет - 1 человеку</t>
  </si>
  <si>
    <t>организация и проведение спортивных мероприятий, приобретены сетки для настольного тениса,  волейбольная, футбольная, мячи, ракетки, медали, кубки, табло перекидное</t>
  </si>
  <si>
    <t>выплаты руководителям ТОС - 8 человек</t>
  </si>
  <si>
    <t>проведено межевание объектов</t>
  </si>
  <si>
    <t>ежемесячная выплата за выслугу лет -3 человекам</t>
  </si>
  <si>
    <t xml:space="preserve">оказана финансовая поддержка  обществу ветеранов поселения </t>
  </si>
  <si>
    <t>произведена замена 3-х оконных блоков</t>
  </si>
  <si>
    <t>выплаты руководителям ТОС -5 человек</t>
  </si>
  <si>
    <t>информационное освещение нормативно-правовых актов  администрации в газете "Тамань"</t>
  </si>
  <si>
    <t>Муниципальная программа "Охрана окружающей среды в Фонталовском сельском поселении Темрюкского района на 2019 год"</t>
  </si>
  <si>
    <t xml:space="preserve">расходы на финансовое обеспечение деятельности администрации (заработная плата и ее начисления, оплата коммунальных платежей, налоги, ГСМ и пр.). </t>
  </si>
  <si>
    <t>ежемесячная выплата за выслугу лет - 2 человека</t>
  </si>
  <si>
    <t>Муниципальная программа "Комплексное развитие социальной инфраструктуры Старотитаровского  сельского поселения Темрюкского района" на 2019 год</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</si>
  <si>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</si>
  <si>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</si>
  <si>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</si>
  <si>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</si>
  <si>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</si>
  <si>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</si>
  <si>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 xml:space="preserve">Государственная программа Краснодарского края "Развитие сети автомобильных дорог" с участием Курчанского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Курчанского сельского поселения Темрюкского района» на 2019-2021 годы
</t>
  </si>
  <si>
    <t>выплаты руководителям ТОС - 5 человек</t>
  </si>
  <si>
    <t xml:space="preserve">расходы на сопровождение, обновление и техобслуживание программных продуктов, заправка и ремонт картриджей </t>
  </si>
  <si>
    <t>ежемесячная выплата за выслугу лет -1 человеку</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</si>
  <si>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2017-2019 годы"</t>
  </si>
  <si>
    <t>выплаты руководителям ТОС - 9 человек. Выплачено денежное поощрение ежеквартального конкурса "Лучший орган ТОС" за 1, 2, 3 места</t>
  </si>
  <si>
    <t xml:space="preserve">оказана финансовая поддержка 1 социально ориентированной некоммерческой организации </t>
  </si>
  <si>
    <t>Освоено за отчетный период,                 тыс. руб.</t>
  </si>
  <si>
    <t>ежемесячная выплата за выслугу лет -2 чел.</t>
  </si>
  <si>
    <t>Муниципальная программа «Поддержка малого и среднего предпринимательства на территории Сенного сельского поселения Темрюкского района"</t>
  </si>
  <si>
    <t xml:space="preserve">публикация нормативно-правовых актов администрации  и решений Совета поселений в газете "Тамань"                  </t>
  </si>
  <si>
    <t>обязательства по заключенным договорам исполнены. Приобретен щебень (520 тонн). Выполнено устройство тротуара по пер. Ильича от ул. Ростовской до ул. Заводской (0,68 км)</t>
  </si>
  <si>
    <r>
      <t>Муниципальная программа "Энергосбережение и повышение энергетической эффективности  Краснострельского сельского поселения Темрюкского района</t>
    </r>
    <r>
      <rPr>
        <b/>
        <sz val="20"/>
        <rFont val="Times New Roman"/>
        <family val="1"/>
        <charset val="204"/>
      </rPr>
      <t>"</t>
    </r>
  </si>
  <si>
    <t>приобретение энергосберегающих ламп (19 шт.)</t>
  </si>
  <si>
    <t>финансовое обеспечение деятельности МБУК "Сенная ЦКС" в рамках выполнения муниципального задания; комплектование книжного фонда, ремонт ДК Сенной, приобретение оборудования</t>
  </si>
  <si>
    <t>организация и проведение спортивных мероприятий, приобретение спортинвентаря: мячи, сетки</t>
  </si>
  <si>
    <t>выполнен ямочный ремонт дорог  по ул. Набережной в пос. Сенной от д. 1 до д. 11, площадка перед кладбищем по ул. Лермонтова в пос. Сенной, пер. Крайний</t>
  </si>
  <si>
    <t>финансовое обеспечение деятельности учреждения для выполнения муниципального задания, выполнены проектные работы по капитальному ремонту здания МБУ "Голубицкий КСЦ"</t>
  </si>
  <si>
    <t>ежемесячное обслуживание 5 программ, изготовлено 11 выпусков газеты "Голубицкий Вестник", содержание WEB- сайта, выплаты руководителям ТОС (5 чел.)</t>
  </si>
  <si>
    <t xml:space="preserve">расходы по финансовому обеспечению деятельности администрации и подведомственного муниципального учреждения по ведению бухгалтерского учета </t>
  </si>
  <si>
    <t>реконструкция памятника по ул. Школьной</t>
  </si>
  <si>
    <t>финансовое обеспечение деятельности администрации и подведомственных  учреждений по ведению бухгалтерского учета и МКУ "Новотаманская ПЭС" (выплата заработной платы, коммунальные платежи, приобретение канцтоваров, ГСМ)</t>
  </si>
  <si>
    <t>выполнены кадастровые работы</t>
  </si>
  <si>
    <t>Муниципальная программа "Развитие жилищно-коммунального хозяйства Новотаманского сельского поселения Темрюкского района на 2020-2022 годы"</t>
  </si>
  <si>
    <t>финансовое обеспечение деятельности учреждения для  выполнения муниципального задания (выплата заработной платы, комунальные платежи, текущие расходы)</t>
  </si>
  <si>
    <t>изготовлен баннер, приобретено: ритуальный венок, подарочные сувениры</t>
  </si>
  <si>
    <t>Государственная программа Краснодарского края «Региональная политика и развитие гражданского общества» с участием Новотаманского сельского поселения Темрюкского района в рамках реализации муниципальной программы "Благоустройство территории Новотаманского сельского поселения Темрюкского района на 2018-2020 годы"</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</si>
  <si>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2018-2020 годы"</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</si>
  <si>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</si>
  <si>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</si>
  <si>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 на 2020 год</t>
  </si>
  <si>
    <t>оказана финансовая поддержка: Темрюкской районной организации Краснодарской краевой ощественной организации ветеранов (пенсионеров, инвалидов) войны, труда Вооруженных сил и правоохранительных органов (первичная ветеранская организация ст. Вышестеблиевская) (15,0 тыс. рублей); Вышестеблиевкому хуторскому казачьему обществу Темрюкского района казачьему обществу Таманского отдельского казачьего общества Кубанского войскового казачьего общества (100,0 тыс. рублей)</t>
  </si>
  <si>
    <t>Муниципальная программа "Развитие жилищно-коммунального хозяйства" Вышестеблиевского сельского поселения Темрюкского района на 2020 год</t>
  </si>
  <si>
    <t>Муниципальная программа "Молодежь   Вышестеблиевского сельского поселения Темрюкского района " на 2020 год</t>
  </si>
  <si>
    <t>финансовое обеспечение деятельности МБУК "Вышестеблиевская ЦКС" для выполнения муниципального задания</t>
  </si>
  <si>
    <t>Муниципальная программа "Развитие культуры Вышестеблиевского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</si>
  <si>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Вышестеблиевского сельского поселения Темрюкского района в рамках реализации муниципальной программы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</si>
  <si>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"Социальная поддержка граждан Вышестеблиевского сельского поселения Темрюкского района" на 2020 год</t>
  </si>
  <si>
    <t>Муниципальная программа "Развитие массового спорта в Вышестеблиевском сельском поселении Темрюкского района на 2020 год"</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</si>
  <si>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t>
  </si>
  <si>
    <t>Муниципальная программа «Развитие информационного освещения деятельности администрации Ахтанизовского сельского поселения Темрюкского района»</t>
  </si>
  <si>
    <t>содержание WEB- сайта, публикация в СМИ, сопровождение, обновление и техобслуживание программных продуктов для обеспечения деятельности администрации</t>
  </si>
  <si>
    <t>Муниципальная программа "Формирование комфортной городской среды Ахтанизовского сельского поселения Темрюкского района на 2018 -2024 годы"</t>
  </si>
  <si>
    <t>финансовое обеспечение деятельности администрации  (заработная плата, начисления, налоги, коммунальные платежи, ГСМ, предрейсовый медосмотр, оплата ТБО, обслуживание пожарной сигнализации, приобретение автозапчастей, прочие расходы)</t>
  </si>
  <si>
    <t>обновление программного обеспечения, услуги по информационно-техническому обеспечению АРМ "Муниципал", VIP NET, ГАРАНТ;  обеспечение и сопровождение программного обеспечения (РОСЭЛКОМ); программа Хозяйство; обновление базы АС-Бюджет, техническое сопровождение Web-сайта, обновление ";"1С: Предприятие"; оплата за услуги связи и Интернет</t>
  </si>
  <si>
    <t>приобретены пожарные гидранты (4 шт.)</t>
  </si>
  <si>
    <t>проведена гос. экспертиза объект по объекту  водоснабжение ул. Лесная, ул. Светлая и ул. Азовская в пос. Стрелка</t>
  </si>
  <si>
    <t>изготовлен 3Д дизайн проекта (1 шт.)</t>
  </si>
  <si>
    <t>Государственная программа Краснодарского края "Развитие культуры" в рамках реализации муниципальной программы "Развитие культуры Краснострельского сельского поселения Темрюкского района"</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</si>
  <si>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транспортные услуги, содержание имущества)</t>
  </si>
  <si>
    <t>коммунальные платежи здания КБО, увеличение мощности здания КБО, замена узлов учета холодной воды, изготовление экологических паспортов, уплата иных платежей, приобретены счетчики воды (2 шт.)</t>
  </si>
  <si>
    <t>изготовление газеты "Курчанский Вестник", техническое сопровождение сайта, публикации в газете "Тамань"</t>
  </si>
  <si>
    <t>приобретение первичных средств пожаротушения, противопожарного инвентаря; ремонт пожарных гидрантов, заправка огнетушителей</t>
  </si>
  <si>
    <t>приобретение и монтаж видеорегистрационного оборудования для системы видеонаблюдения</t>
  </si>
  <si>
    <t>составление сметной документации по замене водопроводных сетей в поселении, составление сметной документации по водоснабжению западного микрорайона ст. Курчанской</t>
  </si>
  <si>
    <t>проведены кадастровые работы с подготовкой технического плана на 4 объекта (газификация  западного микрорайона  в ст. Курчанская)</t>
  </si>
  <si>
    <t>выполнен ремонт сетей уличного освещения по ул. Красная в ст. Курчанская и ул. Красная в пос. Светлый путь Ленина (приобретение лампочки, светильники, торсада, счетчики, и т.д); увеличение мощности на площади имени Ленина в ст. Курчанской</t>
  </si>
  <si>
    <t xml:space="preserve"> выполнено эскизное решение "Парк" в пос. Светлый Путь Ленина</t>
  </si>
  <si>
    <t>приобретен спортивный инвентарь, разработка сметной документации, оказаны услуги тех. контроля</t>
  </si>
  <si>
    <t>изготовлены буклеты, листовки</t>
  </si>
  <si>
    <t>изготовлено: стенды, баннеры, информационные знаки</t>
  </si>
  <si>
    <t>расходы на проведение конкурса среди социально-ориентированных некоммерческих организаций в области поддержки ветеранов и организаций в области поддержки и развития наследия культурных традиций казачества</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</si>
  <si>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</si>
  <si>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 xml:space="preserve">публикация нормативно-правовых актов  и информационных сообщений о деятельности органов месного самоуправления Темрюкского городского поселения Темрюкского района - 31990 кв.см         </t>
  </si>
  <si>
    <t>обеспечение бесперебойной работы программного ообеспечения - 100%; Приобретение неисключительной лицензии права на программный продукт антивирус Касперского 45 шт на один год</t>
  </si>
  <si>
    <t xml:space="preserve">выполнены услуги по разработке документации по планировке территории; выполнена разработка документации по планировке территории; оплачены услуги по подготовке  межевого плана и схемы расположения земельного участка на кадастровом плане (карте) территории в кадастровом квартале 23:30:1203012  автодорога Темрюк-Краснодар-Кропоткин- граница Ставропольского края, павильон артезианских скважин куст № 2 в, услуги по подготовке  межевого плана и схемы расположения земельного участка на кадастровом плане (карте) территории в кадастровом квартале 23:30:1301000 северо-западнее точки пересечения ул.Красная и ул.Западная в ст.Курчанская, павильон артезианских скважин куст № 5, услуги по подготовке  межевого плана и схемы расположения земельного участка на кадастровом плане (карте) территории в кадастровом квартале 23:30:1113002  г.Темрюк, ул.Лиманная, 225/6 </t>
  </si>
  <si>
    <t xml:space="preserve"> финансирование деятельности для обеспечения выполнения муниципального задания: МКУ "Городское библиотечное объединение", МКУ "Городское объединение культуры",  МАУ "Кинодосуговый центр Тамань", расходы на проведение праздничных мероприятий</t>
  </si>
  <si>
    <t>финансовое обеспечение деятельности для выполнения муниципального задания МБУ "Спортивный клуб "Барс"</t>
  </si>
  <si>
    <t>Государственная программа Краснодарского края "Развитие сети автомобильных дорог"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«Повышение безопасности дорожного движения»</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</si>
  <si>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</si>
  <si>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2020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</si>
  <si>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2020 год</t>
  </si>
  <si>
    <t>Муниципальная программа«Развитие информационного общества» в Старотитаровском сельском поселении Темрюкского района на 2020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</si>
  <si>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2020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</si>
  <si>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2020 год</t>
  </si>
  <si>
    <t>Муниципальная программа «Обеспечение безопасности населения  в Старотитаровском сельском поселении Темрюкского района» на 2020 год</t>
  </si>
  <si>
    <t>Муниципальная  программа «Противодействие коррупции в Старотитаровском сельском поселении Темрюкского района» на 2020 год</t>
  </si>
  <si>
    <t>Государственная программа Краснодарского края "Развитие сети автомобильных дорог"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</si>
  <si>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</si>
  <si>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2020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</si>
  <si>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2020 год»</t>
  </si>
  <si>
    <t>Муниципальная программа  «Развитие жилищно-коммунального хозяйства» в Старотитаровском сельском поселении Темрюкского района на 2020 год</t>
  </si>
  <si>
    <t>Муниципальная программа «Молодежь станицы» Старотитаровского сельского поселения Темрюкского района на 2020 год</t>
  </si>
  <si>
    <t>Муниципальная программа «Развитие культуры Старотитаровского сельского поселения Темрюкского района» на 2020 год</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</si>
  <si>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и сборов;  проведение культурно- массовых мероприятий)</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</si>
  <si>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 на 2020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</si>
  <si>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</si>
  <si>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2020 год</t>
  </si>
  <si>
    <t>проведение независимой экспертизы; осуществление стройконтроля Парк по ул. Ленина; стройконтроль Сквер по ул. Ленина (свет); подключение объекта "Сквер" к сетям электроснабжения</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</si>
  <si>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</si>
  <si>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Запорожского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</si>
  <si>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Запорожского  сельского поселения Темрюкского района "Эффективное муниципальное управление на 2020 год Запорожского  сельского поселения Темрюкского района"</t>
  </si>
  <si>
    <t>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</si>
  <si>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</si>
  <si>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2020 год"</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</si>
  <si>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</si>
  <si>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2020 год»</t>
  </si>
  <si>
    <t>Муниципальная программа "Развитие земельных и имущественных отношений Запорожского сельского поселения Темрюкского района на 2020 год"</t>
  </si>
  <si>
    <t>Муниципальная программа "Повышение безопасности дорожного движения на территории Запорожского  сельского поселения Темрюкского района на 2020 год"</t>
  </si>
  <si>
    <t>приобретение  дорожных знаков (10 шт.), выполнено нанесение дорожной разметки</t>
  </si>
  <si>
    <t>Муниципальная программа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</si>
  <si>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Поддержка малого и среднего предпринимательства в Запорожскомсельском поселении Темрюкского района на 2020 год»</t>
  </si>
  <si>
    <t>Муниципальная программа "Благоустройство территории Запорожского сельского поселения Темрюкского района на 2020 год»</t>
  </si>
  <si>
    <t xml:space="preserve">Муниципальная программа "Капитальный и текущий ремонт здания администрации Запорожского  сельского поселения Темрюкского района на 2020 год" </t>
  </si>
  <si>
    <t>Муниципальная программа "Комплексное развитие систем коммунальной инфраструктуры Запорожского сельского поселения Темрюкского района на 2020 год"</t>
  </si>
  <si>
    <t>Муниципальная программа "Развитие водоснабжения и водоотведения Запорожского сельского поселения Темрюкского района на 2020 год"</t>
  </si>
  <si>
    <t>Муниципальная программа "Жилище на 2020 год"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</si>
  <si>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 на 2020 год»</t>
  </si>
  <si>
    <t>Муниципальная программа "Развитие культуры Запорожского сельского поселения Темрюкского района на 2020 год"</t>
  </si>
  <si>
    <t>финансовое обеспечение деятельности МБУК "Ильичевская ЦКС", Запорожская библиотечная система для выполнения муниципального задания</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</si>
  <si>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2020 год» </t>
  </si>
  <si>
    <t>Муниципальная программа "Развитие массового спорта в Запорожском сельском поселении Темрюкского района на 2020 год"</t>
  </si>
  <si>
    <t>Муниципальная программа "Создание доступной среды для инвалидов и других маломобильных групп населения в Запорожском сельском поселении на 2020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</si>
  <si>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2020 год»</t>
  </si>
  <si>
    <t xml:space="preserve">Муниципальная программа "Эффективное муниципальное управление на 2020 год" </t>
  </si>
  <si>
    <t xml:space="preserve"> финансовое обеспечение администрации поселения и подведомственных учреждений (заработная плата, налоги, коммунальные платежи, получение технических условий)</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</si>
  <si>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</si>
  <si>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2020 году»</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</si>
  <si>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2020 год» </t>
  </si>
  <si>
    <t xml:space="preserve">информационно-техническое сопровождение программных продуктов (АС "Бюджет поселения", ГАРАНТ, АРММуниципал, 1С бухгалтерия, WEB-Сайт), приобретение и ремонт оргтехники, заправка картриджей </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</si>
  <si>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2020 год"</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</si>
  <si>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2020 год"</t>
  </si>
  <si>
    <t xml:space="preserve"> обслуживание тревожной сигнализации</t>
  </si>
  <si>
    <t xml:space="preserve">Государственная программа Краснодарского края "Развитие сети автомобильных дорог" с участием Фонталовского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Фонталовского сельского поселения Темрюкского района на 2020 год" </t>
  </si>
  <si>
    <t>Муниципальная программа "Капитальный ремонт и ремонт автомобильных дорог на территории Фонталовского сельского поселения Темрюкского района на 2020 год"</t>
  </si>
  <si>
    <t>Муниципальная программа "Повышение безопасности дорожного движения на территории Фонталовского сельского поселения Темрюкского района на 2020 год"</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</si>
  <si>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2020 год"</t>
  </si>
  <si>
    <t>Муниципальная программа "Водоснабжение Фонталовского сельского поселения Темрюкского района на 2020 год"</t>
  </si>
  <si>
    <t xml:space="preserve"> Муниципальная программа "Газификация Фонталовского сельского поселения Темрюкского района на 2020 год"</t>
  </si>
  <si>
    <t>разработка схемы газоснабжения</t>
  </si>
  <si>
    <t>Муниципальная программа "Развитие систем наружного освещения в Фонталовском сельском поселении Темрюкского района в 2020 году"</t>
  </si>
  <si>
    <t>Муниципальная программа "Благоустройство территории Фонталовского сельского поселения Темрюкского района на 2020 год"</t>
  </si>
  <si>
    <t>Муниципальная программа "Формирование комфортной городской среды Фонталовского сельского поселения Темрюкского района на 2020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</si>
  <si>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2020 год"</t>
  </si>
  <si>
    <t>Муниципальная программа "Развитие культуры Фонталовского сельского поселения Темрюкского района на 2020 год"</t>
  </si>
  <si>
    <t>финансовое обеспечение деятельности МБУ "Фонталовский КСЦ" для  выполнения муниципального задания</t>
  </si>
  <si>
    <t>Муниципальная программа "Кадровое обеспечение сферы культуры и искусства Фонталовского сельского поселения Темрюкского района на 2020 год"</t>
  </si>
  <si>
    <t>выплаты работникам МБУ "Фонталовский КСЦ"</t>
  </si>
  <si>
    <t>Муниципальная программа "Поддержка клубных учреждений Фонталовского сельского поселения Темрюкского района в 2020 году"</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</si>
  <si>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Фонталовского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</si>
  <si>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2020 год"</t>
  </si>
  <si>
    <t>Муниципальная программа "Улучшение условий и охраны труда работников администрации Фонталовского сельского поселения Темрюкского района на 2020 год"</t>
  </si>
  <si>
    <t>Муниципальная программа "Развитие архивного дела в Фонталовском сельском поселении Темрюкского района в 2020 году"</t>
  </si>
  <si>
    <t>прошивка документов</t>
  </si>
  <si>
    <t>Муниципальная программа "Развитие массового спорта в Фонталовском сельском поселении Темрюкского района на 2020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</si>
  <si>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</si>
  <si>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Фрнталовского сельского поселения Темрюкского района" на 2020 год</t>
  </si>
  <si>
    <t>2. Государственная программа Краснодарского края «Развитие культуры»</t>
  </si>
  <si>
    <t>3. Государственная программа Краснодарского края «Развитие сети автомобильных дорог»</t>
  </si>
  <si>
    <t>4. Государственная программа Краснодарского края «Региональная политика и развитие гражданского общества»</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</si>
  <si>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2020 год.»</t>
  </si>
  <si>
    <t>5. Государственная программа Краснодарского края «Развитие санаторно-курортного  и туристского комплекса»</t>
  </si>
  <si>
    <t>выплаты руководителям ТОС - 4 человека</t>
  </si>
  <si>
    <t>приобретены листовки (1000 шт.), информационные таблички (25 шт.), труба ( 138 м/п), баннер (1 шт.), краска, колер, валики, пилка, саморезы, цемент</t>
  </si>
  <si>
    <t xml:space="preserve">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</si>
  <si>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 xml:space="preserve">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</si>
  <si>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услуги по перевозке грунта, расходы по составлению смет и стройконтроль, выполнен ямочный ремонт дорог (асфальтобетонная смесь), обкос обочин, чистка ливневок</t>
  </si>
  <si>
    <t>финансовое обеспечение деятельности МБУК "Ахтанизовский КСЦ"  для выполнения муниципального задания</t>
  </si>
  <si>
    <t>расходы на материально-техническое обслуживание (оплата за связь и интернет, коммунальные услуги; изготовление баннеров; приобретение канцтоваров, основных средств, комплектующих к оргтехнике, лицензии, флагов, ГСМ, ТО а/м; ремонт и обслуживание имущества, заправка картриджей, обучение, техобслуживание автомобиля)</t>
  </si>
  <si>
    <t>Муниципальная программа "Эффективное муниципальное управление" Вышестеблиевского сельского поселения Темрюкского района на 2020 год</t>
  </si>
  <si>
    <t xml:space="preserve">финансовое обеспечение деятельности МКУ "ПЭЦ": ГСМ,  заправка картриджей, охрана  здания, обслуживание пожарной сигнализации,видеонаблюдение и ТО тревожной кнопки, коммунальные платежи, интернет, связь, з/части, подписка на газету "Тамань". Приобретение: баннер (3шт), принтер (2шт.), березы (100 шт.), услуги автовышки, тепловизор (1 шт.), пирометр (1 шт.), хоз. товары, канц. товары, лес (утеплители, пароизоляция), отрава для травы, стройматериалы, планка корнизная, оконный блок, спецодежда, фильтры воздушные (16 шт.), автозапчасти, газовые котлы (2 шт.); 
 2) расходы на обеспечение деятельности централизованной бухгалтерии (обеспечение ведение бухгалтерского учета), з/плата; 3) прошив архивных документов (переплет, экспертиза); 4) компенсационные выплаты членам территориального общественного самоуправления (ТОСЫ - 6 чел.) </t>
  </si>
  <si>
    <t>предоплата за разработку паспорта безопасности территории Вышестеблиевского сельского поселения</t>
  </si>
  <si>
    <t>приобретены канцтовары</t>
  </si>
  <si>
    <t xml:space="preserve">Государственная программа Краснодарского края «Региональная политика и развитие гражданского общества» с участием Голубицкого сельского поселения Темрюкского района в рамках реализации муниципальной программмы «Развитие жилищно-коммунального хозяйства" </t>
  </si>
  <si>
    <t xml:space="preserve">Муниципальная программа "Формирование комфортной городской среды Голубицкого сельского поселения Темрюкского района" </t>
  </si>
  <si>
    <t>осуществлена экспертиза работ по благоустройству прилегающей территории МБУ "Голубицкий КСЦ</t>
  </si>
  <si>
    <t>Государственная программа Краснодарского края «Региональная политика и развитие гражданского общества» с участием Запорожского сельского поселения Темрюкского района в рамках реализации муниципальной программы "Благоустройство территории Запорожского сельского поселения Темрюкского района на 2020 год"</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</si>
  <si>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2020 год </t>
  </si>
  <si>
    <t>Муниципальная программа "Обеспечение безопасности населения в Запорожском  сельском поселении Темрюкского района на 2020 год"</t>
  </si>
  <si>
    <t>проведен архиологический надзор и подготовка технического плана по газопроводу в пос. Красноармейский по ул.Широкой и пер.Новому протяженносью 1549 м</t>
  </si>
  <si>
    <t xml:space="preserve">оплата за уличное освещение; ремонт уличного освещения; разработка проектной документации по уличному освещению; оплата за тех.присоединение (3 шт.); оплата электротоваров; уборка кладбищ; работа  мотоблока; вывоз веток; приобретение травосмеси; МАФ фонтан Лотос (1 шт.); ограждение футбольного поля; сбор и вывоз мусора </t>
  </si>
  <si>
    <t>бесперебойное обеспечение программными средствами: количество обслуживаемых компьютеров 22 единиц, принтеров - 8 единиц, программных продуктов - 15 единиц</t>
  </si>
  <si>
    <t>публикации в газете "Тамань"</t>
  </si>
  <si>
    <t>изготовление баннера (6 шт.), приобретение листовок, пожарного гидранта (1 шт.)</t>
  </si>
  <si>
    <t>трудоустройство несовершеннолетних в период весенних каникул (45 чел.)</t>
  </si>
  <si>
    <t>выполнен ремонт 2-х памятников в пос.Батарейка и пос.Береговом</t>
  </si>
  <si>
    <t>проведение 2-х праздничных концертов в населенных пунктах поселения и приобретение цветов к вручению медалей к 75 годовщине Победы</t>
  </si>
  <si>
    <t xml:space="preserve">благоустройство , озеленение (спил 10 деревьев , уборка веток) сан.уборка кладбищ, ремонт уличного освещения, ликвидация 3 стихийных свалок, приобретены 2 детских игровых установки, светодиодные лампы (40 шт.), светодиодные светильники (25 шт.), деревья (20 шт.), ком. платежи  </t>
  </si>
  <si>
    <t>составлена сметная документация на ремонт дорог в пос.Гаркуша по ул.Северной, пос.Красноармейский по ул.Садовая, ст-ца Запорожская пер.Партизанский; уборка улиц от снега; приобретен щебень для ямочного ремонта дорог поселения (990 мЗ)</t>
  </si>
  <si>
    <t>приобретено напольное покрытие для занятий в кружках (390 м2)</t>
  </si>
  <si>
    <t>обеспечение деятельности подведомственных учреждений МКУ "ЦБ", МКУ "МТО" (заработная плата, хоз. товары, ремонт компьютеров (2 шт.),  приобретение кресел (2 шт.), обучение охране труда (3 чел.), пожарному техническому минимуму (3 чел.), предрейсовый медосмотр</t>
  </si>
  <si>
    <t xml:space="preserve">расходы на финансовое обеспечение деятельности администрации (зарплата,  коммунальные платежи, услуги связи, интернета, повышение квалификации  (1 чел.), приобретение принтера (1 шт.), картриджей (7 шт.), канцтоваров, геральдической продукции, светильников (10 шт.), оплата ежегодных членских взносов за 2019-2021  годы Ассоциации «Совет муниципальных образований Краснодарского края»; уплата иных платежей, обслуживание пож. сигнализации; ТО газового оборудования; приобретение конвертов; подписка на периодические издания; прошивка документов для сдачи в архив; подготовка расчетов и отчетов по экологии </t>
  </si>
  <si>
    <t xml:space="preserve"> изготовление сметной документации и оплата услуг тех. надзора; приобретение щебня, краски дорожной, ж/б лотки; работы по содержанию дорог поселения; покос обочин дорог; устройство неровностей; выполнен ремонт дорожного покрытия в ст.Курчанской по ул.Горького от ул.Красная до ул.Набережная; ремонт ул. Луговая в пос. Светлый Путь Ленина (подъезд к центру «Светоч»)</t>
  </si>
  <si>
    <t>произведена оплата на содержание уличного освещения, мемориала; выполнены работы по благоустройству: уборка стихийных свалок, приобретены саженцы (75 шт.), содержание мест захоронения, общественных территорий, покос травы,работы на территории кладбища, дезинсекция и дератизация парковых зон, приобретение детской площадки в пос. Светлый путь</t>
  </si>
  <si>
    <t>выполнен ремонт памятников (11 шт.),  приобретены информационные таблички (11 шт.),  покрасочный материал</t>
  </si>
  <si>
    <t xml:space="preserve">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(приобретено: цветной принтер,  мебель для библиотеки ст. Курчанской) </t>
  </si>
  <si>
    <t>финансовое обеспечение деятельности МАУ "Культура плюс" для выполнения муниципального задания; комплектование библиотечного книжного фонда</t>
  </si>
  <si>
    <t>Оплата услуг за составление сметной документации:  1.Ремонт ул.Пушкина от пер.Почтовый до пер. Ворошилова, от пер.Ворошилова до пер. Горького, от пер. Шевченко до пер. Лермонтова); 2. Ремонт покрытия дороги (перекресток) ул. Комсомольская и ул. Вехняя. Приобретение асфальтобетонного гранулята, кадастровая работа по земельным участкам. Ямочный ремонт улиц Вышестеблиевского с/п, дорожная краска (белая, желтая), ремонт дорог дорог: ул. Комсомольская, ул. Верхняя</t>
  </si>
  <si>
    <t>организация сбора и вывоза мусора, расчистка дорог от снега; обслуживание уличного освещения: приобретение светодиодных светильников (ламп) (150 шт.), лампы светодиодные (200 шт.); организация ритуальных услуг и содержание мест захоронения; разработана сметная документация на выполнение текущего ремонта памятника войнам;  технологическое присоединение ул. Пушкина, ул. Комсомольской; отлов собак; коммунальные платежи, перекладка плитки у памятника "Ленина" и парк п. Виноградный, проверка сметы "Кладбише", дератизация, ТО уличного освещения; ремонтные работы в котельной, дезинсекция (парки)</t>
  </si>
  <si>
    <t>приобретено: спортивный инвентарь, спортивная одежда, сетка футбольная, ГСМ,  осуществлена разработка проектно-сметной документации на выполнение текущего ремонта спортивной игровой площадки</t>
  </si>
  <si>
    <t>приобретены средства защиты:  комбинезон (5 шт.), респираторы (3 шт.), приобртение и установка системы видеонаблюдени</t>
  </si>
  <si>
    <t>расходы на обучение (2 чел.)</t>
  </si>
  <si>
    <t>выполнен текущий ремонт водопроводной сети, технадзор</t>
  </si>
  <si>
    <t>уличное освещение (оплата за электроэнергию), озеленение территории (вывоз веток, дератизация, посадка цветов, покос травы, обрезка деревьев), содержание мест захоронения (уборка территорий мест захоронений), текущее содержание территории (уборка, вывоз мусора), отлов безнадзорных животных, приобретение уличного туалета, ремонт детской площадки</t>
  </si>
  <si>
    <t>трудоустройство несовершеннолетних (4 чел.)</t>
  </si>
  <si>
    <t>отремонтированы памятники: в пос. Приморский (1 шт.), в пос. Сенной  (2 шт.)</t>
  </si>
  <si>
    <t>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обучение, программное обеспечение, ГСМ, хозтоваров,  автозапчасти)</t>
  </si>
  <si>
    <t>Информационно-технологическое обеспечение АРМ «Муниципал»; сопровождение  программных продуктов 1С:Предприятие; предоставление услуги по сопровождению электронного периодического  справочника «Система ГАРАНТ»; предоставление сертификата на услугу по обслуживанию программного обеспечения по VipNet Client; оплата телефонной связи и услуги Интернет; изготовление газеты, обслуживание сайта</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</si>
  <si>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2020 год</t>
  </si>
  <si>
    <t>разработка ПСД сетей водоснабжения по ул. Залиманная; ремонт КНС; обеспечение земельных участков инженерной инфраструктурой; разработка ПСД; осуществление стройконтроля; озеленение (дератизация, санитарная уборка территории, покос травы, посев газонной травы); прочее благоустройство; установка арт объектов в Парк по ул. Ленина; установка топиари в центральный Парк; установкеа забора в Сквере по ул. Ленина; содержание мест захоронения; замена светильников уличного освещения, приобретение расходных материалов (клип-зажим, патрон фарфоровый, пускатель)</t>
  </si>
  <si>
    <t>составление сметной документации "Мемориал Боевой славы"; выполнен косметический ремонт памятников</t>
  </si>
  <si>
    <t>оказана финансовая поддержка некоммерческим организациям (Темрюкская районная организация ветеранов, Всероссийское общество инвалидов)</t>
  </si>
  <si>
    <t>финансовое обеспечение деятельности МБУ ФОСК "Виктория" (заработная плата, коммунальные услуги, уплата налогов и сборов, расходы на содержание имущества, расходы на проведение спортивно-массовых мероприятий)</t>
  </si>
  <si>
    <t xml:space="preserve"> финансовое обеспечение деятельности администрации и подведомственных учреждений (поставка газа здания администрации, электроэнергия здания, то топочной, то пожарной сигнализации, охрана объекта с ПЦН, установка электросчетчика, услуги по установке узла учета водопотребления, ТО сети газораспределения, запчасти для автомобилей, услуги по замене масла, ТО автотранспорта, канцтовары, хоз.товары, заправка картриджей, комплектующие для оргтехники, бланки писем, мебель, комплектующие для ПК, составление сметной документации,  ПО "Дело-Предприятие", средства моющие, обучение охране труда, оценка проф.рисков, программное обеспечение, услуги связи, Интернет, аудит локальной сети, ПО - операц.система, образовательные услуги, ремонт пластик-х окон, право пользования СБИС, лицензия СБИС, регистрация сотрудников СБИС)
</t>
  </si>
  <si>
    <t>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изготовление ЭЦП,  сертификат ViPNet</t>
  </si>
  <si>
    <t>приобретено: буклеты, баннеры, телевизор для охранного  телевидения СОТ, батарея аккумуляторная, свисток, фонарь аккумуляторный, монтаж систем видеонаблюдения</t>
  </si>
  <si>
    <t>приобретены противопожарные ранцы; выполнено: очистка каналов Заозерная, Володарского, тех.надзор очистка каналов Заозерная, Володарского, составление смет очистка каналов Заозерная, Володарского, очистка канала по Декабристов,защитные полосы вдоль дорог в ТСП ТР, смета очистка канала, полосы</t>
  </si>
  <si>
    <t>выполнение работ по благоустройству и уборке улиц, благоустройство и уборка парков скверов и  улиц, мойка дорог, очистка прибордюрной территории, составление сметной документации, тех.надзор, сметы (мойка дорог),тех.надзор, саженцы катальпы, кронирование деревьев, составление смет, технадзор, вывоз ТБО, ликвидация несанкционированных свалок, приобретение скамей парковых, модуля кассы для уличных туалетов, дератизация, реконструкция колодца и установка бордюров по адресу Тамань, ул.Октябрьская, ремонт балясин и колонн в парке им.Лермонтова, дезинсекция, эскизный проект благоустройства парка пос.Волна, оформление страховых полисов, госпошлина за регистрацию авто, рассада цветов, саженцы, ГСМ, расходные материалы для триммеров, обучение по охране труда, хоз.товары, канц.товары, авто зап.части, ТО автомобилей, костюмы, шиномонтаж автомобилей, мебель, лакокрасочные товары, рулонный газон, осуществление ремонта здания по ул.Калинина</t>
  </si>
  <si>
    <t>поставка автогидроподъемника (2019 год), спецтехника (самосвал), комбинированная машина с поливомоечным, пружинным и щеточным оборудованием</t>
  </si>
  <si>
    <t>разработка тех. планов, схемы, смет</t>
  </si>
  <si>
    <t>приобретение подарочных сертификатов, наградного материала</t>
  </si>
  <si>
    <t xml:space="preserve">ТО газа, коммунальные платежи за Вечный огонь, текущий ремонт памятника Танк34, текущий ремонт памятника Самолет, текущий ремонт Братской могилы, текущий ремонт Мемориальный комплекс
</t>
  </si>
  <si>
    <t>поставка газа, услуги по вневедомств.охране, обслуживание ОПС, вывоз ТКО, ТО газового оборудования, поставка электроэнергии, услуги транспорта (перевозка), сборка и установка ринга, зеркала, изготовление грамот, обслуживание оргтехники, ремонт ограждения, составление сметной документации, оформление страховки, монтаж туалетного модуля, покос травы, полив футбольного поля, Подключение, абон.плата Интернет,окраска ограждений спортплощадки, покраска футбольных ворот, емкости, изготовление и монтаж стеллажей на стадионе, изготовление информационных табличек</t>
  </si>
  <si>
    <t>материально-техническое обеспечение деятельности администрации (техобслуживание пожарной сигнализации и систем оповещения  и управление эвакуацией, «Брандмейстер», обслуживание комплекса тех. средств системы видеонаблюдения; техобслуживание административного здания; обслуживание тревожной кнопки; подшивка архива; приобретение дезинфицирующих средсьв  проведение оценки муниципального имущества; приобретение светодиодных энергосберегающих ламп (100 шт.); выплаты руководителям ТОС (12 человек)</t>
  </si>
  <si>
    <t>приобретение цветов; приобретение венков (10 шт.); изготовление поздравительных открыток (400 шт.); разработка макета, изготовление и монтаж баннера (3 шт.); проведение международной акции "Сад памяти"; монтаж флагов (35 шт.)</t>
  </si>
  <si>
    <t xml:space="preserve">установка систем видеонаблюдения в местах массового скопления людей: центральный парк по ул.Ленина (1 ед.); расходные материалы для видеонаблюдения парка; ликвидация последствий пожара; приобретение стендов ПБ в здание администрации (2 шт.);  листовки  (3000 шт.); раструб; расчет пожарного риска, аншлаги о запрете сжигания мусора (20 шт.); дезинфекция, установка системы оповещения в здании администрации; материальное стимулирование народным дружинникам за участие в охране общественного порядка </t>
  </si>
  <si>
    <t>выполнено: отсыпка щебнем улицы: пер. Школьный, ул. Береговая, ул. Носова, ул. Верхняя, пер.Гоголя, пер.Почтовый, ул. Широкая, ул. Верхняя, пер.Зеленый, пер. Степной, пер. Первомайский; установка дорожных знаков (10 шт.) : пер Ильича, пер.Красноармейский, ул. Садовая, пер. Крылова, ул. Коммунистическая, ул.Широкая, ул. Верхняя; коммунальное обслуживание уличного освещения; разработка проектно-сметной документации; работа грейдера (грейдирование грунтовых дорог в поселении); работа катка; ямочный ремонт на территории поселения (отсыпка щебнем); приобретен щебень фракции 20-40 (90 м³), 40-70 (400 м³)</t>
  </si>
  <si>
    <t>Государственная программа Краснодарского края «Региональная политика и развитие гражданского общества» с участием Фонталовского сельского поселения Темрюкского района в рамках реализации муниципальной программы "Благоустройство территории Фонталовского сельского поселения Темрюкского района на 2020 годы"</t>
  </si>
  <si>
    <t>подготовлено техническое заключение по устройству кровли ДК в пос.Кучугуры</t>
  </si>
  <si>
    <t>Государственная программа Краснодарского края "Развитие сети автомобильных дорог"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местного значения Новотаманского сельского поселения Темрюкского района на 2018-2020 годы"</t>
  </si>
  <si>
    <t>приобретено 3 флага</t>
  </si>
  <si>
    <t>приобретены пожарные гидранты (5 шт.)</t>
  </si>
  <si>
    <t>выполнена отсыпка дорог щебнем (1,5 км), технический надзор, составление и проверка смет</t>
  </si>
  <si>
    <t>строительство тротуара в пос.Кучугуры (0,7 км), технический надзор, составление и проверка смет по стрительству тротуара</t>
  </si>
  <si>
    <t>разработаны технические планы водопроводных сетей п.Юбилейный, пос. Кучугуры</t>
  </si>
  <si>
    <t>техническое обслуживание сетей газоснабжения поселения</t>
  </si>
  <si>
    <t>оплата электроэнергии, текущее обслуживание уличного освещения - ремонт (1км), реконструкция сетей (0,4 км)</t>
  </si>
  <si>
    <t>уборка кладбищ в 4-х населенных пунктах, вывоз несанкционированных свалок, покос сорной растительности, строительство спортивной площадки в пос. Юбилейный, отлов безнадзорных животных</t>
  </si>
  <si>
    <t>установка перил для пандуса по адресу ст.Фонталовская, ул.Ленина 27</t>
  </si>
  <si>
    <t xml:space="preserve">приобретение спортивного инвентаря ((2 сетки, 4 мяча) </t>
  </si>
  <si>
    <t>представлены иные межбюджетные трансферты на оказание дополнительной помощи  местным бюджетам для решения социально значимых вопросов местного значения (приобретены костюмы (2 шт.), ноутбуки (1 шт.)</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</si>
  <si>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приобретение детской площадки в пос. Артющенко</t>
  </si>
  <si>
    <t xml:space="preserve"> финансирование деятельности МКУ "Централизованная бухгалтерия", финансовое обеспечение выполнения муниципального задания МБУ "Общественно-социальный центр" </t>
  </si>
  <si>
    <t>выполнено: услуги по проведению оценки рыночной стоимости земельного участка, кадастровый номер 23:30:1305006:289, услуги по проведению оценки размера платы за право ограниченного пользования частью земельного участка из земель населенных пунктов, расположенного в кадастровом квартале 23:30:1203007, для строительства объекта: "Распределительный газопровод низкого давления, расположенный по адресу г.Темрюк, СОНТ "Стимул", ул.Садовая, 27", услуги по проведению оценки рыночной стоимости земельного участка, кадастровый номер 23:30:1305006:325, услуги по выполнению кадастровых работ с подготовкой межевого плана на земельный участок - 6 ед., услуги по подготовке схемы расположения земельного участка на кадастровом плане (карте) - территории - ситуационного плана и выносу границ земельных участков - 5 ед.</t>
  </si>
  <si>
    <t>разработка проектов планировки и проектов межевания</t>
  </si>
  <si>
    <t xml:space="preserve">приобретено: светоизлучающий блок транспортного светофора, бордюров (2,0 тыс. шт), щебень (7,7 тыс м3), асфальтобетонная смесь (80 т),  (по сроку исполнения МК до 30.11.20 еще запланировано приобретение 420 т.); выполнено: нанесение горизонтальной дорожной разметки в кол. 12 304,1 м2 ; текущий ремонт автомобильной дороги от дома № 22 до ул. Володарского в г. Темрюке (ремонт тротуара),  текущий ремонт автомобильной дороги по ул.Урицкого от дома № 52 до ул.Шопена в г.Темрюке; услуги строительного контроля (2 объекта);  услуги по технологическому присоединению для электроснабжения объекта ЭПУ локальных очистных сооружений и канализационной насосной станции для выполнения работ по капитальному ремонту автомобильной дороги по ул.Володарского от ул.Советской до дамбы (в черте г.Темрюка вдоль реки Кубань по правому берегу от пикета 1728 до устья реки Кубань) в г.Темрюке </t>
  </si>
  <si>
    <t>Заключены контракты: "Разработка проектной, рабочей и сметной документации с прохождением государственной экспертизы по объекту: «Строительство канализационной сети по ул.Парижской коммуны от ул.Герцена до ул.Гоголя, от ул.Гоголя до ул.Чернышевского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ул.Калинина от ул.Муравьева до ул.Даргомыжского, по ул.Даргомыжского от ул.Калинина до ул.Анапской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ул.Бувина от ул.Муравьева до ул.Даргомыжского, по ул.Даргомыжского от ул.Бувина до ул.Анапской в г.Темрюке» со сроком исполнения 30.10.2020 года. Оказаны услуги по приему поверхностных дождевых и талых сточных вод</t>
  </si>
  <si>
    <t>муниципальный контракт на выполнение проектно-изыскательских работ по строительству объекта: «Благоустройство парка им. А.С. Пушкина по адресу: Краснодарский край, Темрюкский район, г.Темрюк, ул.Розы Люксембург» на сумму 3500,0 тыс. рублей расторнут по соглашению сторон в связи с пандемией. 25.06.2020 года повторно размещено извещение на проведение открытого конкурса в электронной форме, срок окончания подачи заявок -27.07.2020 года</t>
  </si>
  <si>
    <t xml:space="preserve">проведено 109 мероприятий, число участников -1188 чел.;  осуществлено финансирование МКУ "Молодежный досуговый центр";    </t>
  </si>
  <si>
    <t>1) Обеспечение бесперебойного электроснабжения уличного освещения - 100%; 2)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отходов- 100%;3) Услуги по изъятию с территории ТГП ТР синантропных хищных животных представляющих угрозу жизни, здоровью и имуществу граждан - 66 шт.;                                                                                                4) Бесперебойное газоснабжение Братского кладбища - 100 %                                                                         5) Выполнены услуги по разработке визуализаций (фотореалистических трехмерных изображений) дизайн проекта благоустройства парка им А.С.Пушкина в г.Темрюк (для проведения работ по капитальному ремонту), услуги по разработке дизайн-проекта благоустройства парка им.А.С.Пушкина (для проведения работ по капитальному ремонту), 6) ППриобретено баннеров - 10 шт., кустов роз - 1600 кустов, бункеров твердых коммунальных отходов - 10 шт., экскаватор-погрузчик - 1 шт., урн - 10 шт., плитки тротуарной - 659,65 м2, адресных табличек - 1925 шт.; дератизация; изготовление МАФ - бюстов Героям Советского Союза. Оплачено устройство тротуара, прилегающего к "Памятному знаку воинам-интернационалистам, погибшим в Афганистане и чеченском конфликте, г.Темрюк ул.Ленина". Заключены контракты на выполнение проектно-изыскательских работ по объекту "Строительство наружного освещения по ул.Мороза в г.Темрюке", выполнение проектно-изыскательских работ по объекту "Строительство наружного освещения по ул.Шапова в г.Темрюке".</t>
  </si>
  <si>
    <t>приобретены наклейки при пожароопасных ситуациях (40 шт.), гидранты h-1,5м (4 шт.), подставка ппс-200  (4 шт.)</t>
  </si>
  <si>
    <t>изготовлены удостоверения дружинников (20 шт.)</t>
  </si>
  <si>
    <t>текущий ремонт автомобильной дороги (657,6 м), отсыпка и выравниание щебнем (338 м)</t>
  </si>
  <si>
    <t>выполнено: зачистка обочин дорог, расчистка снега, зачистка территории от мусора, разработка проекта организации дорожного движения на автомобильных дорогах (1 шт.), кошение растительности (8 ч.), замена ламп уличного освещения 53ч., замена линий электропередачи (8 ч.), составление и проверка сметной документации; приобретено: светильник-шар (10 шт.), лампа Днат 150 вт (10 шт.), лампа (10 шт.), кабель (10 м)</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</si>
  <si>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текущий ремонт санузла в здании Дома культуры п.Веселовка.</t>
  </si>
  <si>
    <t>составление проектно сметной документации, проектирование парковой зоны, топографическая съемка</t>
  </si>
  <si>
    <t>выполнен ремонт помещений административного здания: устройство пола, штукатурка стен, внутренняя отделка, замена дверей; выполнение сметы, прохождение строй.контроля</t>
  </si>
  <si>
    <t>приобретен баннер (1 шт.)</t>
  </si>
  <si>
    <t xml:space="preserve">осуществлен сбор и вывоз мусора с обочин дорог, работа трактора (12 час.), рассчистка снега (14 час.), изготовление смет, обкосы обочин, строительный контроль, зимнее содержание дорог, нанесение  дорожной разметки, работы автогрейдера и катка </t>
  </si>
  <si>
    <t>приобретение флеш-карты (1 шт.)</t>
  </si>
  <si>
    <t>выполнен ремонт памятников истории и культуры (2 шт.); благоустройство места перезахоронения 70-ти бойцов Красной армии в пос. Стрелка. В результате проведенных процедур торгов сложилась экономия средств в сумме 8,0 тыс. рублей</t>
  </si>
  <si>
    <t xml:space="preserve">предоставлена субсидия Первичной ветеранской организации пос. Стрелкана на проведение мероприятий в соответствии с предоставленной сметой  </t>
  </si>
  <si>
    <t>приобретен спортивный инвентарь и оборудование для спортивных секций: бутсы футбольные (20 пар), манишки футбольные (20 шт.), мячи футбольные (12 шт.),  фишки футбольные (14 шт.), конусы футбольные (20 шт.), сетка для футбольных ворот (2 шт.),  тренажеры для спортивного зала в здании дома культуры х. Белый</t>
  </si>
  <si>
    <t xml:space="preserve">изготовлен макет (1 шт.), баннер (1 шт.) </t>
  </si>
  <si>
    <t xml:space="preserve"> заменено светильников уличного освещения на энергосберегающие (49 шт.); приобретены: роторная косилка (1 шт.), контейнеры для ТКО (30 шт.), насос, провод;  отлов собак, изготовление табличек, благоустройство территории памятника; проектирование, текущий ремонт и электроснабжение артскважин, погашение кредиторской задолженности,  осуществлено финансовое обеспечение МБУ "Голубицкая ПЭС" на выполнение муниципального задания</t>
  </si>
  <si>
    <t>организация и проведение спортивных мероприятий, приобретен спортивный инвентарь: мячи, флаги (5 шт.)</t>
  </si>
  <si>
    <t>предоставлены иные межбюджетные трансферты на оказание дополнительной помощи  местным бюджетам для решения социально значимых вопросов местного значения на благоустройство детской площадки</t>
  </si>
  <si>
    <t>ИТОГО по государственным и муниципальным программам</t>
  </si>
  <si>
    <r>
      <t xml:space="preserve">Курчанское сельское поселение                             </t>
    </r>
    <r>
      <rPr>
        <i/>
        <sz val="12"/>
        <rFont val="Times New Roman"/>
        <family val="1"/>
        <charset val="204"/>
      </rPr>
      <t xml:space="preserve"> (П КК "Развитие сети автомобильных дорог Краснодарского края" )                                                                </t>
    </r>
  </si>
  <si>
    <t>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- 9808,0 тыс. рублей, местный бюджет - 626,0 тыс. рублей)</t>
  </si>
  <si>
    <t>соглашение о выделении краевых средств с министерством транспорта и дорожного хозяйства Краснодарского края не заключалось. Получено уведомление на снятие лимитов бюджетных обязательств  от 21.07.2020 года (краевой бюджет - 13665,0 тыс. рублей, местный бюджет - 1028,6 тыс. рублей)</t>
  </si>
  <si>
    <t xml:space="preserve">Сводная информация об исполнении муниципальных программ поселениями Темрюкского района                                                                                по состоянию на 1 октября 2020 года              </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</si>
  <si>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1 октября 2020 года                      </t>
  </si>
  <si>
    <t xml:space="preserve">Информация об исполнении государственных программ Краснодарского края поселениями Темрюкского района  по состоянию на 1 октября 2020 года </t>
  </si>
  <si>
    <t>проведение праздничных мероприятий: приобретение открыток (40 шт.),  баннер (1 шт.), цветы, венки (6 шт.)</t>
  </si>
  <si>
    <t>выполнен ремонт памятника (3 шт.), приобретен прожектор (1 шт.), строительные материалы, тех. контроль</t>
  </si>
  <si>
    <t>осуществлены расходы за услуги трактора по вывозу мусора, отлов безнадзорных животных, расходы на абонентскую плату за уличное освещение поселения, дератизация, уборка кладбища, техобслуживание газопровода, оплата за газ; приобретены материалы для ремонта ограждения кладбища, краска, провод, сверло, саморезы, таймер (2 шт.), датчик (1 шт.), автовыключатель (2 шт.), зажимы (10 шт.),  светильники (105 шт.), контейнеры для ТБО (35 шт.), информационные таблички (2 шт.), аншлаги (1650 шт.); вынос 26 точек на земельном участке; изготовление  ПСД  на благоустройство территории, прилегающей к Дому культуры ст.Ахтанизовской; подготовка межевого плана з/у; услуги мехруки; скашивание травы; ремонт уличных светильников; содержание МКУ «Ахтанизовская ПЭС»</t>
  </si>
  <si>
    <t>Обязательства по муниципальному контракту исполнены в полном объеме (5590,0 тыс. рублей).  Выполнен ремонт дорог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  В результате проведенных процедур торгов сложилась экономия средств в сумме 844,9 тыс. рублей, в том числе за счет средств краевого бюджета  - 819,6 тыс. рублей. Направлено письмо на уменьшение ЛБО, ожидается получение доп. соглашения</t>
  </si>
  <si>
    <t>приобретен теннисный стол, краска, кисти для ремонта стадиона, мячи  (8 шт.), газон, грунт для стадиона, расходы на прведение спортивного мероприятия</t>
  </si>
  <si>
    <t>приобретение сувенирной продукции для проведения Дня защиты детей - 8,5 т.р., 33,8 т.р.-содействие временному трудоустройству несовершеннолетних, 14 т.р.-приобретение флеш-накопителей для впервые голосующих на выборах</t>
  </si>
  <si>
    <t>разработка проектно-сметной документации по благоустройству территории, прилегающей к Дому культуры и дизайн-проекта</t>
  </si>
  <si>
    <t>Обязательства по контрактам исполнены в полном объеме: на приобретение звукового оборудования  (615,0 тыс. рублей); на приобретение светового оборудования (561,9 тыс. рублей); на приобретение одежды для сцены (163,4 тыс. рублей); на приобретение кресел для актового зала СДК (1207,6 тыс. рублей). На исполнении находятся контракты: на поставку светового видеооборудования - заключен 16.09.2020 года на сумму 378,4 тыс. рублей со сроком исполнения до 27.10.2020 года; на поставку мебели - заключен 15.09.2020 года на сумму 41,8 тыс. рублей, со сроком исполнения  до 26.10.2020 года; на приобретение дороги антрактно-раздвижного занавеса - заключен 16.09.2020 года на сумму 277,2 тыс. рублей, со сроком исполнения  до 27.10.2020 года</t>
  </si>
  <si>
    <t>изготовлено: информационная табличка (1 шт.), баннер (3 шт.), руппоров (2 шт.), ранцев (5 шт.)</t>
  </si>
  <si>
    <t xml:space="preserve"> установлены дорожные знаки (29 штук), сигнальные столбики, приобретен щебень (1149м3), выполнено грейдирование дорог (2 км), ямочный ремонт (150 м2), услуги катка, грейдера, экскаватора</t>
  </si>
  <si>
    <t>Обязательства по муниципальному контракту на благоустройство детской площадки исполнены в полном объеме (318,7 тыс. рублей)</t>
  </si>
  <si>
    <t xml:space="preserve"> обустроено 2 места (тактильная плитка у здания администрации и ремонт остановки по пер.Приморский), приобретена табличка (1 шт.)</t>
  </si>
  <si>
    <t xml:space="preserve">Обязательства по муниципальным контрактам исполнены в полном объеме: выполнен ремонт ул.Советской от дома № 64 (ПК0+00) до ПК7+64 в пос. Стрелка (0,764 км) (2964,6 тыс. рублей); выполнен ремонт пер. Пионерского от ул. Мира до ул. Дружбы в х. Белом (0,186 км) (1420,6 тыс. рублей); выполнен ремонт ул. Мира от ул. Советской до дома № 18 в пос.Стрелка (0,254 км) (1041,1 тыс. рублей). В результате проведенных процедур торгов сложилась экономия средств в сумме 2009,1 тыс. рублей, в том числе за счет средств краевого бюджета - 1908,6 тыс. рублей. Направлено письмо на уменьшение ЛБО, ожидается получение доп. соглашения </t>
  </si>
  <si>
    <t>Муниципальный контракт на выполнение капитального ремонта кровли здания СДК х. Белый исполнен в полном объеме (1635,0 тыс. рублей). На исполнении находятся прямые договора на выполнение капитального ремонта фасада здания СДК х. Белый (замена витражного остекления), заключенные 16.09.2020 года на общую сумму 1195,3 тыс. рублей, из них 42,2 тыс. рублей дополнительно выделены за счет средств местного бюджета не предусмотренные соглашением о выделении поселению субсидии, со сроком исполнения - до 30.10.2020 года</t>
  </si>
  <si>
    <t xml:space="preserve">Обязательства по муниципальным контрактам исполнены в полном объеме (6375,5 тыс. рублей). 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В результате проведенных процедур торгов сложилась экономия средств в сумме 2238,0 тыс. рублей, в том числе за счет средств краевого бюджета - 2126,1 тыс. рублей. Направлено письмо на уменьшение ЛБО, ожидается получение доп. соглашения </t>
  </si>
  <si>
    <t>Планируется заключить муниципальные контракты на благоустройство ограждений по ул. Ленина 5 и 5А (0,140 км) до 20.10.2020 года</t>
  </si>
  <si>
    <t>субсидия на приобретение и установка спортивной площадки в пос.Батарейка. Исполнено 08.10.2020</t>
  </si>
  <si>
    <t xml:space="preserve">обслуживание ГРП и ШРП пос.Батарейка, технологическое присоединение газа к раздевалке на стадионе в ст.Запорожской
</t>
  </si>
  <si>
    <t>изготовление дизайнпроекта на ремонт парка в пос.Ильич</t>
  </si>
  <si>
    <t xml:space="preserve">Муниципальный контракт на выполнение капитального ремонта ул. Дружбы от ул. Ленина до ул. Комсомольской в пос. Кучугуры (0,537 км) заключен 30.09.2020 года, на общую сумму 3713,6 тыс. рублей, со сроком исполнения 100 к.д. (до 09.12.2020 года). Муниципальный контракт на выполнение текущего ремонта ул. Морской в пос. Волна (0,850 км) заключен 09.09.2020 года на общую сумму 3788,6 тыс. рублей, со сроком исполнения 30 к.д. (до 10.10.2020 года).  В результате проведенных процедур торгов сложилась экономия средств в сумме 3061,5 тыс. рублей, из них средства краевого бюджета -2772,1 тыс. рублей. Направлено письмо на уменьшение ЛБО, ожидается получение доп. соглашения </t>
  </si>
  <si>
    <t>Обязательства по муниципальным контрактам на поставку детской игровой площадки в пос. Волна Революции (285,4 тыс. рублей), и ее благоустройство (243,0 тыс. рублей) исполнены в полном объеме.  Прямой договор на выполнение технадзора исполнен 07.10.2020 года (2,7 тыс. рублей)</t>
  </si>
  <si>
    <t>проектирование ул. Береговой пос. Кучугуры</t>
  </si>
  <si>
    <t>проведено обучение (1 чел.), приобретен компьютер (2 шт.)</t>
  </si>
  <si>
    <t>приобретено: пиротехника, светотехническая продукция, цветы, флажки, бланки грамот и писем, изготовление и монтаж мемориальных плит в парке А.Головатого, флажки, баннера, таблички, баннер 75 лет Победы, флажки, наклейки, таблички, фоторамки</t>
  </si>
  <si>
    <t xml:space="preserve">выполнено: тех.надзор по ремонту дорожного полотна по ул.Мира, Октябрьская, тех.надзор по грейдированию и ресайклированию дорожного полотна Кирова, составление смет по отсыпке щебнем Оболенского Маяковского, перекрестка Гоголя и Революции, ХАБ пос.Волна, Новая Тамань, ремонт и установка дорожных знаков, ремонт дорожного полотна, вывоз грунта по ул.Октябрьская, ул.Мира, поставка щебня, составление смет, капитальный ремонт, сопровождение государственной экспертизы проверки сметной стоимости, проектно сметная документация, топосъемка дорог, устройство тротуаров, выполнение работ по ремонту светофоров, разработка раздела об обеспечении  Сохранности объектов культурного наследия (ремонт ул.К.Маркса), устройство тротуара по ул.Пролетарская от ул.Котовского до ул.Мичурина в ст.Тамань,  ул.Таманской Армии от ул.Пушкина до ул.Соседского в ст.Тамань Темрюкского района, нанесение разметки, тех.надзор по разметке </t>
  </si>
  <si>
    <t xml:space="preserve">Изготовление техпаспорта дорог, топосъемка в масштабе 1:500 по адресу: ст-ца Тамань, ул.Маркса, 100/1 "Парк имени А.А.Головатого", кадастровые работы по изготовл.тех.планов, разработка схем и межевых планов, выполнение кадастровых работ газопроводы (27 ед), оценка автомобильных дорог, выполнение кадастровых работ по изготовлению тех.планов (газопроводы ст.Тамань), работы по образованию зем.участка пос.Волна (котельная), образование земельных участков под памятниками, </t>
  </si>
  <si>
    <t xml:space="preserve">Установка и приобретение сетодиодных светильников, проводов, техприсоединение ст.Тамань: Мира, К.Маркса, Декабристов, пос. Волна, ЭПУ уличное освещение ст-ца Тамань, пос.Волна, выполнение электромонтажных работ, коммунальные услуги на уличное освещение, технадзор, составление смет,
</t>
  </si>
  <si>
    <t>Обязательства по муниципальному контракту исполнены в полном объеме (6124,0 тыс. рублей).  Выполнен ремонт ул. Пушкина от пер. Почтовый до пер. Ворошилова (0,368 км), от пер. Ворошилова до пер. Горького (0,315 км), от пер. Шевченко до пер. Лермонтова (0,417 км); ремонт покрытия дороги (перекресток) ул. Комсомольская и ул. Верхняя (1,1 км). В результате проведенных процедур торгов сложилась экономия средств в сумме 1654,2 тыс. рублей, в том числе за счет средств краевого бюджета - 1597,0 тыс. рублей. Направлено письмо на уменьшение ЛБО, ожидается получение доп. соглашения</t>
  </si>
  <si>
    <t xml:space="preserve">Обязательства по муниципальному контракту исполнены в полном объеме (5801,3 тыс. рублей). Выполнен ремонт  пер. Маячный в пос. Сенной (0,297 км), пос. Соленый ул. Верхняя (0,762 км), ул. Коммунистическая от пер. Комсомольский до дома № 77 в пос. Сенном (0,664 км).  В результате проведенных процедур торгов сложилась экономия средств в сумме 1337,7 тыс. рублей, из них средства краевого бюджета -1244,1 тыс. рублей. Направлено письмо на уменьшение ЛБО, ожидается получение доп. соглашения </t>
  </si>
  <si>
    <t>ремонт и установка дорожных знаков ( 14 шт.)</t>
  </si>
  <si>
    <t xml:space="preserve">Старотитаровское сельское поселение                   </t>
  </si>
  <si>
    <t xml:space="preserve">Обязательства по муниципальному контракту на выполнение текущего ремонта ул. Виноградной от ул. Почтовой до ул. Октябрьской в пос. Красный Октябрь (0,350 км) - исполнены в полном объеме (2006,8 тыс. рублей). Муниципальный контракт на выполнение текущего ремонта  ул. Победы от ул. Красных Партизан до ул. Пионерской, от ул. Лермонтова до ул. Горького, от ул. Молодежной до ул. Гоголя в ст.Курчанской (1,682 км) заключен 19.08.2020 года на общую сумму 6753,6 тыс. рублей, со сроком исполнения до 09.10.2020 года. В результате проведенных процедур торгов сложилась экономия средств в сумме 2951,6 тыс. рублей, в том числе за счет средств краевого бюджета - 2803,9 тыс. рублей. Направлено письмо на уменьшение ЛБО, ожидается получение доп. соглашения </t>
  </si>
  <si>
    <t>изготовлены знаки "Купание запрещено" (2 шт.)</t>
  </si>
  <si>
    <t>Обязательства по муниципальному контракту на выполнение текущих работ по благоустройству памятника "Алеша" исполнены в полном объеме (1754,1 тыс. рублей). В результате проведенных конкурсных процедур сложилась экономия средств в сумме 1016,8 тыс. рублей, из них 923,8 тыс. рублей средства краевого бюджета</t>
  </si>
  <si>
    <t xml:space="preserve">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В связи с поэтапным выполнением работ по контракту заключено доп. соглашение о переносе лимитов бюджетных обязательств в сумме 6311,5 тыс. рублей, в том числе за счет средств краевого бюджета - 6191,0 тыс. рублей.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В настоящее время ведется работа в соответствии с условиями контракта. В результате проведенных процедур торгов сложилась экономия средств в сумме 250,0 тыс. рублей </t>
  </si>
  <si>
    <r>
      <t>Новотаманское сельское поселение                       (</t>
    </r>
    <r>
      <rPr>
        <i/>
        <sz val="12"/>
        <rFont val="Times New Roman"/>
        <family val="1"/>
        <charset val="204"/>
      </rPr>
      <t xml:space="preserve">ГП КК «Региональная политика и развитие гражданского общества»,                                        ГП КК "Развитие санаторно-курортного и туристкого комплекса"               </t>
    </r>
  </si>
  <si>
    <t>Муниципальный контракт на выполнение проектно-изыскательских работ по объекту: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39/1 в г.Темрюке» заключен 15.06.2020 года на общую сумму 17000,0 тыс. рублей со сроком исполнения до 31.12.2020 года. В результате проведения процедур торгов сложилась экономия средств в сумме 4816,5 тыс. рублей. В настоящее время работы ведутся</t>
  </si>
  <si>
    <t>Муниципальный контракт на выполнение капитального ремонта автомобильной дороги по ул. Муравьева от ул. Бувина до ул. Калинина в г. Темрюке. Третий этап строительства. ул. Муравьева от ул. Карла Маркса до ул. Калинина заключен 25.08.2020 года на общую сумму 25690,4 тыс. рублей, из них 4014,5 тыс. рублей дополнительно выделены за счет средств местного бюджета (не предусмотрены соглашением о выделении поселению субсидии) со сроком исполнения до 16.12.2020 года. В настоящее время работы ведутся</t>
  </si>
  <si>
    <t>6. Государственная программа Краснодарского края "Формирование современной городской среды"</t>
  </si>
  <si>
    <t>заключен муниципальный контракт на выполнение проектно-изыскательских работ по строительству объекта: «Благоустройство парка им. А.С. Пушкина по адресу: Краснодарский край, Темрюкский район, г.Темрюк, ул.Розы Люксембург», срок выполнения 26.10.2020 года, после его выполнения будут объявлены торги на выполнение строительно-монтажных работ по данному объекту</t>
  </si>
  <si>
    <t>\</t>
  </si>
  <si>
    <r>
      <t xml:space="preserve">Темрюкское городское поселение                          </t>
    </r>
    <r>
      <rPr>
        <i/>
        <sz val="12"/>
        <rFont val="Times New Roman"/>
        <family val="1"/>
        <charset val="204"/>
      </rPr>
      <t>(ГП КК "Развитие жилищно-коммунального хозяйства",                                                                ГП КК "Развитие сети автомобильных дорог Краснодарского края",                                       ГП КК "Формирование современной городской среды" )</t>
    </r>
  </si>
  <si>
    <t>прошли обучение 23 человека</t>
  </si>
  <si>
    <t>приобретены: рамки (100 шт.), подарочные наборы (50 шт.), букеты цветов (130 шт.), значки "Город воинской доблести" (200 шт.), открытки (400 шт.), пакеты (200 шт.), микроволновые СВЧ-печи (17 шт.)</t>
  </si>
  <si>
    <t>выплаты руководителям ТОС - 11 человек, размер компенсационной выплаты в месяц - 6000 рублей. Выплачены денежные поощрения победителям ежеквартального конкурса "Лучший орган ТОС Темрюкского городского поселения Темрюкского района" по итогам работы за 4 квартал 2019 года, 1, 2 квартал 2020 года</t>
  </si>
  <si>
    <t>Приобретение: рабочей станции - 1 шт., сканер - 1 шт., уничтожитель бумаг - 1 шт., радиотелефон - 1 шт., канцелярских товаров</t>
  </si>
  <si>
    <t>проведено: рыночная оценка объектов муниципального имущества (41 ед.), техническая инвентаризация объектов муниципальной собственности, в том числе бесхозяйных объектов, и постановка их на кадастровый учет (16 ед.),  оплата налогов и обязательных платежей</t>
  </si>
  <si>
    <t>компенсация (субсидирование) убытков организациям, осуществляющим пассажирские перевозки на социально- значимых маршрутах - 4 маршрута (январь-август 2020 года)</t>
  </si>
  <si>
    <t>выполнено: спил аварийных деревьев (55 шт.), уборка мусора и разрушенных надгробий с территории кладбища (28,8 куб. м), ручная уборка аллей (29,9 тыс. м2), обкос газона на территории кладбищ (76,0 тыс. м2)</t>
  </si>
  <si>
    <t>приобретение жилого помещения (1 ед.)</t>
  </si>
  <si>
    <t xml:space="preserve"> оказание материальной помощи (13 чел.)</t>
  </si>
  <si>
    <r>
      <t>Ахтанизовское сельское поселение                       (</t>
    </r>
    <r>
      <rPr>
        <i/>
        <sz val="12"/>
        <rFont val="Times New Roman"/>
        <family val="1"/>
        <charset val="204"/>
      </rPr>
      <t>ГП КК "Развитие сети автомобильных дорог Краснодарского края"</t>
    </r>
    <r>
      <rPr>
        <sz val="12"/>
        <rFont val="Times New Roman"/>
        <family val="1"/>
        <charset val="204"/>
      </rPr>
      <t xml:space="preserve">)                         </t>
    </r>
  </si>
  <si>
    <r>
      <t xml:space="preserve">Вышестеблиевское сельское поселение                                                                                </t>
    </r>
    <r>
      <rPr>
        <i/>
        <sz val="12"/>
        <rFont val="Times New Roman"/>
        <family val="1"/>
        <charset val="204"/>
      </rPr>
      <t>(ГП КК "Развитие сети автомобильных дорог Краснодарского края")</t>
    </r>
  </si>
  <si>
    <r>
      <t xml:space="preserve">Голубицкое сельское поселение                                               </t>
    </r>
    <r>
      <rPr>
        <i/>
        <sz val="12"/>
        <rFont val="Times New Roman"/>
        <family val="1"/>
        <charset val="204"/>
      </rPr>
      <t>(ГП КК "Развитие культуры",                                 ГП КК «Региональная политика и развитие гражданского общества» )</t>
    </r>
  </si>
  <si>
    <r>
      <t>Запорожское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t>
    </r>
  </si>
  <si>
    <r>
      <t>Краснострельское сельское поселение                  (</t>
    </r>
    <r>
      <rPr>
        <i/>
        <sz val="12"/>
        <rFont val="Times New Roman"/>
        <family val="1"/>
        <charset val="204"/>
      </rPr>
      <t xml:space="preserve">ГП КК "Развитие сети автомобильных дорог Краснодарского края",                                            ГП КК  «Развитие культуры»)                                  </t>
    </r>
  </si>
  <si>
    <r>
      <t>Сенное сельское поселение                                   (</t>
    </r>
    <r>
      <rPr>
        <i/>
        <sz val="12"/>
        <rFont val="Times New Roman"/>
        <family val="1"/>
        <charset val="204"/>
      </rPr>
      <t xml:space="preserve">ГП КК «Развитие сети автомобильных дорог»)                          </t>
    </r>
    <r>
      <rPr>
        <sz val="12"/>
        <rFont val="Times New Roman"/>
        <family val="1"/>
        <charset val="204"/>
      </rPr>
      <t xml:space="preserve">          </t>
    </r>
  </si>
  <si>
    <r>
      <t xml:space="preserve">Фонталовское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 </t>
    </r>
  </si>
  <si>
    <r>
      <t>Муниципальная программа "Развитие  систем наружного освещения Запорожского сельского поселения Темрюкского района на 2020 год</t>
    </r>
    <r>
      <rPr>
        <b/>
        <sz val="20"/>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</si>
  <si>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2018 - 2020 годы</t>
    </r>
    <r>
      <rPr>
        <b/>
        <sz val="20"/>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</si>
</sst>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3"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sz val="26"/>
      <name val="Times New Roman"/>
      <family val="1"/>
      <charset val="204"/>
    </font>
    <font>
      <b/>
      <sz val="26"/>
      <name val="Times New Roman"/>
      <family val="1"/>
      <charset val="204"/>
    </font>
    <font>
      <i/>
      <sz val="12"/>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209">
    <xf numFmtId="0" fontId="0" fillId="0" borderId="0" xfId="0"/>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1" fontId="3" fillId="0" borderId="1" xfId="0" applyNumberFormat="1" applyFont="1" applyFill="1" applyBorder="1" applyAlignment="1">
      <alignment horizontal="center" vertical="top" wrapText="1"/>
    </xf>
    <xf numFmtId="0" fontId="3" fillId="6" borderId="0" xfId="0" applyFont="1" applyFill="1" applyAlignment="1">
      <alignment horizontal="center" vertical="top"/>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top" wrapText="1"/>
    </xf>
    <xf numFmtId="0" fontId="3" fillId="0" borderId="0" xfId="0" applyFont="1" applyFill="1" applyAlignment="1">
      <alignment horizontal="left" vertical="top"/>
    </xf>
    <xf numFmtId="164" fontId="3" fillId="0" borderId="0" xfId="0" applyNumberFormat="1"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center" vertical="top"/>
    </xf>
    <xf numFmtId="0" fontId="6" fillId="0" borderId="0" xfId="0" applyFont="1" applyAlignment="1">
      <alignment vertical="top" wrapText="1"/>
    </xf>
    <xf numFmtId="0" fontId="7" fillId="0" borderId="0" xfId="0" applyFont="1" applyBorder="1" applyAlignment="1">
      <alignment horizontal="left" vertical="top" wrapText="1"/>
    </xf>
    <xf numFmtId="164" fontId="7" fillId="0" borderId="0" xfId="0" applyNumberFormat="1" applyFont="1" applyBorder="1" applyAlignment="1">
      <alignment horizontal="center"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1"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2" fillId="4" borderId="1" xfId="1" applyNumberFormat="1" applyFont="1" applyFill="1" applyBorder="1" applyAlignment="1">
      <alignment horizontal="center" vertical="top" wrapText="1"/>
    </xf>
    <xf numFmtId="164" fontId="3" fillId="0" borderId="0" xfId="0" applyNumberFormat="1" applyFont="1" applyAlignment="1">
      <alignment vertical="top" wrapText="1"/>
    </xf>
    <xf numFmtId="164" fontId="3" fillId="4" borderId="0" xfId="0" applyNumberFormat="1" applyFont="1" applyFill="1" applyAlignment="1">
      <alignment vertical="top" wrapText="1"/>
    </xf>
    <xf numFmtId="0" fontId="3" fillId="4" borderId="0" xfId="0" applyFont="1" applyFill="1" applyAlignment="1">
      <alignment vertical="top" wrapText="1"/>
    </xf>
    <xf numFmtId="0" fontId="2" fillId="3" borderId="0" xfId="0" applyFont="1" applyFill="1" applyAlignment="1">
      <alignment vertical="top" wrapText="1"/>
    </xf>
    <xf numFmtId="164" fontId="2" fillId="3" borderId="0" xfId="0" applyNumberFormat="1"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64" fontId="3" fillId="7" borderId="1"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0" fontId="9" fillId="0" borderId="0" xfId="0" applyFont="1" applyFill="1" applyAlignment="1">
      <alignment horizontal="center" vertical="top"/>
    </xf>
    <xf numFmtId="0" fontId="8" fillId="0" borderId="0" xfId="0" applyFont="1" applyFill="1" applyBorder="1" applyAlignment="1">
      <alignment horizontal="justify" vertical="top" wrapText="1"/>
    </xf>
    <xf numFmtId="164" fontId="8" fillId="0" borderId="0" xfId="0" applyNumberFormat="1" applyFont="1" applyFill="1" applyBorder="1" applyAlignment="1">
      <alignment horizontal="center" vertical="top" wrapText="1"/>
    </xf>
    <xf numFmtId="0" fontId="9" fillId="0"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8" fillId="5" borderId="0" xfId="0" applyFont="1" applyFill="1" applyAlignment="1">
      <alignment horizontal="center" vertical="top"/>
    </xf>
    <xf numFmtId="164" fontId="8" fillId="0" borderId="1" xfId="0" applyNumberFormat="1" applyFont="1" applyFill="1" applyBorder="1" applyAlignment="1">
      <alignment horizontal="center" vertical="top" wrapText="1"/>
    </xf>
    <xf numFmtId="0" fontId="8" fillId="0" borderId="0" xfId="0" applyFont="1" applyFill="1" applyAlignment="1">
      <alignment horizontal="center" vertical="top"/>
    </xf>
    <xf numFmtId="164" fontId="8" fillId="0" borderId="1" xfId="0" applyNumberFormat="1" applyFont="1" applyFill="1" applyBorder="1" applyAlignment="1">
      <alignment horizontal="center" vertical="top"/>
    </xf>
    <xf numFmtId="0" fontId="9" fillId="5" borderId="0" xfId="0" applyFont="1" applyFill="1" applyAlignment="1">
      <alignment horizontal="center" vertical="top"/>
    </xf>
    <xf numFmtId="0" fontId="9" fillId="6" borderId="0" xfId="0" applyFont="1" applyFill="1" applyAlignment="1">
      <alignment horizontal="center" vertical="top"/>
    </xf>
    <xf numFmtId="0" fontId="8" fillId="2" borderId="1" xfId="0" applyFont="1" applyFill="1" applyBorder="1" applyAlignment="1">
      <alignment horizontal="center" vertical="top" wrapText="1"/>
    </xf>
    <xf numFmtId="164" fontId="8"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0" xfId="0" applyFont="1" applyFill="1" applyAlignment="1">
      <alignment horizontal="center" vertical="top"/>
    </xf>
    <xf numFmtId="164" fontId="9" fillId="7" borderId="1" xfId="0" applyNumberFormat="1" applyFont="1" applyFill="1" applyBorder="1" applyAlignment="1">
      <alignment horizontal="center" vertical="top" wrapText="1"/>
    </xf>
    <xf numFmtId="0" fontId="9" fillId="7" borderId="0" xfId="0" applyFont="1" applyFill="1" applyAlignment="1">
      <alignment horizontal="center" vertical="top"/>
    </xf>
    <xf numFmtId="164" fontId="8" fillId="6" borderId="1"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164" fontId="9" fillId="0" borderId="0" xfId="0" applyNumberFormat="1" applyFont="1" applyFill="1" applyAlignment="1">
      <alignment horizontal="center" vertical="top"/>
    </xf>
    <xf numFmtId="164" fontId="9" fillId="0" borderId="1" xfId="0" applyNumberFormat="1" applyFont="1" applyFill="1" applyBorder="1" applyAlignment="1">
      <alignment horizontal="center" vertical="top"/>
    </xf>
    <xf numFmtId="0" fontId="9" fillId="0" borderId="0" xfId="0" applyFont="1" applyFill="1" applyAlignment="1">
      <alignment horizontal="justify" vertical="top"/>
    </xf>
    <xf numFmtId="0" fontId="8" fillId="0" borderId="0"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0" fontId="10" fillId="0" borderId="0" xfId="0" applyFont="1" applyFill="1" applyAlignment="1">
      <alignment horizontal="center" vertical="top"/>
    </xf>
    <xf numFmtId="166" fontId="9" fillId="0" borderId="1" xfId="0" applyNumberFormat="1" applyFont="1" applyBorder="1" applyAlignment="1">
      <alignment horizontal="center" vertical="top" wrapText="1"/>
    </xf>
    <xf numFmtId="0" fontId="3" fillId="7" borderId="0" xfId="0" applyFont="1" applyFill="1" applyAlignment="1">
      <alignment vertical="top" wrapText="1"/>
    </xf>
    <xf numFmtId="164" fontId="3" fillId="0" borderId="1" xfId="1"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9" fillId="7" borderId="1" xfId="0" applyFont="1" applyFill="1" applyBorder="1" applyAlignment="1">
      <alignment horizontal="justify" vertical="top" wrapText="1"/>
    </xf>
    <xf numFmtId="164" fontId="9" fillId="7" borderId="1" xfId="1" applyNumberFormat="1" applyFont="1" applyFill="1" applyBorder="1" applyAlignment="1">
      <alignment horizontal="center" vertical="top" wrapText="1"/>
    </xf>
    <xf numFmtId="164" fontId="9" fillId="0" borderId="1" xfId="1" applyNumberFormat="1" applyFont="1" applyFill="1" applyBorder="1" applyAlignment="1">
      <alignment horizontal="center" vertical="top" wrapText="1"/>
    </xf>
    <xf numFmtId="164" fontId="9" fillId="7" borderId="6" xfId="0" applyNumberFormat="1" applyFont="1" applyFill="1" applyBorder="1" applyAlignment="1">
      <alignment horizontal="center" vertical="top" wrapText="1"/>
    </xf>
    <xf numFmtId="0" fontId="9" fillId="7" borderId="0" xfId="0" applyFont="1" applyFill="1" applyBorder="1" applyAlignment="1">
      <alignment horizontal="center" vertical="top" wrapText="1"/>
    </xf>
    <xf numFmtId="0" fontId="8" fillId="6" borderId="1" xfId="1" applyFont="1" applyFill="1" applyBorder="1" applyAlignment="1">
      <alignment horizontal="center" vertical="top" wrapText="1"/>
    </xf>
    <xf numFmtId="164" fontId="8" fillId="6" borderId="1" xfId="1" applyNumberFormat="1" applyFont="1" applyFill="1" applyBorder="1" applyAlignment="1">
      <alignment horizontal="center" vertical="top" wrapText="1"/>
    </xf>
    <xf numFmtId="0" fontId="8" fillId="6" borderId="0" xfId="0" applyFont="1" applyFill="1" applyAlignment="1">
      <alignment horizontal="center" vertical="top"/>
    </xf>
    <xf numFmtId="0" fontId="2" fillId="7" borderId="0" xfId="0" applyFont="1" applyFill="1" applyAlignment="1">
      <alignment vertical="top" wrapText="1"/>
    </xf>
    <xf numFmtId="0" fontId="3" fillId="2" borderId="0" xfId="0" applyFont="1" applyFill="1" applyAlignment="1">
      <alignment vertical="top" wrapText="1"/>
    </xf>
    <xf numFmtId="0" fontId="2" fillId="4" borderId="0" xfId="0" applyFont="1" applyFill="1" applyAlignment="1">
      <alignment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0" xfId="0" applyFont="1" applyFill="1" applyAlignment="1">
      <alignment vertical="top" wrapText="1"/>
    </xf>
    <xf numFmtId="164" fontId="2" fillId="0" borderId="1" xfId="0" applyNumberFormat="1" applyFont="1" applyFill="1" applyBorder="1" applyAlignment="1">
      <alignment horizontal="center" vertical="top" wrapText="1"/>
    </xf>
    <xf numFmtId="0" fontId="3" fillId="7" borderId="0" xfId="0" applyFont="1" applyFill="1" applyAlignment="1">
      <alignment horizontal="center" vertical="top"/>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2" fillId="2" borderId="0" xfId="0" applyFont="1" applyFill="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7"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7" borderId="1" xfId="0" applyFont="1" applyFill="1" applyBorder="1" applyAlignment="1">
      <alignment horizontal="center" vertical="top" wrapText="1"/>
    </xf>
    <xf numFmtId="164" fontId="9" fillId="7" borderId="1" xfId="0" applyNumberFormat="1" applyFont="1" applyFill="1" applyBorder="1" applyAlignment="1">
      <alignment horizontal="justify" vertical="top" wrapText="1"/>
    </xf>
    <xf numFmtId="0" fontId="8" fillId="0" borderId="1" xfId="0" applyFont="1" applyFill="1" applyBorder="1" applyAlignment="1">
      <alignment horizontal="center"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7" borderId="6" xfId="0" applyFont="1" applyFill="1" applyBorder="1" applyAlignment="1">
      <alignment horizontal="center" vertical="top" wrapText="1"/>
    </xf>
    <xf numFmtId="0" fontId="9" fillId="7" borderId="2" xfId="0" applyFont="1" applyFill="1" applyBorder="1" applyAlignment="1">
      <alignment horizontal="center" vertical="top" wrapText="1"/>
    </xf>
    <xf numFmtId="0" fontId="9" fillId="0" borderId="1" xfId="0" applyFont="1" applyBorder="1" applyAlignment="1">
      <alignment horizontal="center" vertical="top" wrapText="1"/>
    </xf>
    <xf numFmtId="164" fontId="9" fillId="0" borderId="1" xfId="0" applyNumberFormat="1" applyFont="1" applyFill="1" applyBorder="1" applyAlignment="1">
      <alignment horizontal="center" vertical="top" wrapText="1"/>
    </xf>
    <xf numFmtId="0" fontId="9" fillId="7" borderId="6" xfId="0" applyFont="1" applyFill="1" applyBorder="1" applyAlignment="1">
      <alignment horizontal="left" vertical="top" wrapText="1"/>
    </xf>
    <xf numFmtId="2" fontId="3" fillId="7" borderId="6" xfId="2"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164" fontId="3" fillId="0" borderId="6" xfId="0" applyNumberFormat="1" applyFont="1" applyFill="1" applyBorder="1" applyAlignment="1">
      <alignment horizontal="center" vertical="top" wrapText="1"/>
    </xf>
    <xf numFmtId="0" fontId="9" fillId="7" borderId="1" xfId="0" applyFont="1" applyFill="1" applyBorder="1" applyAlignment="1">
      <alignment horizontal="center" vertical="top"/>
    </xf>
    <xf numFmtId="164" fontId="9" fillId="7" borderId="1" xfId="0" applyNumberFormat="1" applyFont="1" applyFill="1" applyBorder="1" applyAlignment="1">
      <alignment horizontal="center" vertical="top"/>
    </xf>
    <xf numFmtId="0" fontId="9" fillId="0" borderId="1" xfId="0" applyNumberFormat="1" applyFont="1" applyFill="1" applyBorder="1" applyAlignment="1">
      <alignment horizontal="center" vertical="top" wrapText="1"/>
    </xf>
    <xf numFmtId="0" fontId="9" fillId="7" borderId="6" xfId="0" applyFont="1" applyFill="1" applyBorder="1" applyAlignment="1">
      <alignment vertical="top" wrapText="1"/>
    </xf>
    <xf numFmtId="0" fontId="9" fillId="0" borderId="1" xfId="0" applyFont="1" applyFill="1" applyBorder="1" applyAlignment="1">
      <alignment vertical="top" wrapText="1"/>
    </xf>
    <xf numFmtId="166" fontId="9" fillId="7" borderId="1" xfId="0" applyNumberFormat="1" applyFont="1" applyFill="1" applyBorder="1" applyAlignment="1">
      <alignment horizontal="center" vertical="top" wrapText="1"/>
    </xf>
    <xf numFmtId="0" fontId="9" fillId="0" borderId="1" xfId="0" applyNumberFormat="1" applyFont="1" applyFill="1" applyBorder="1" applyAlignment="1">
      <alignment horizontal="justify" vertical="top" wrapText="1"/>
    </xf>
    <xf numFmtId="166" fontId="9" fillId="0" borderId="6" xfId="0" applyNumberFormat="1" applyFont="1" applyBorder="1" applyAlignment="1">
      <alignment horizontal="center" vertical="top" wrapText="1"/>
    </xf>
    <xf numFmtId="166" fontId="9" fillId="0" borderId="6" xfId="0" applyNumberFormat="1" applyFont="1" applyBorder="1" applyAlignment="1">
      <alignment horizontal="center" vertical="top"/>
    </xf>
    <xf numFmtId="164" fontId="9" fillId="2" borderId="1" xfId="0" applyNumberFormat="1"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0" borderId="1"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7"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7" borderId="6"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6" xfId="0" applyFont="1" applyFill="1" applyBorder="1" applyAlignment="1">
      <alignment horizontal="center" vertical="top" wrapText="1"/>
    </xf>
    <xf numFmtId="0" fontId="9" fillId="7" borderId="2"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0" fontId="8"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6" xfId="0" applyNumberFormat="1" applyFont="1" applyFill="1" applyBorder="1" applyAlignment="1">
      <alignment horizontal="left" vertical="top" wrapText="1"/>
    </xf>
    <xf numFmtId="0" fontId="9" fillId="0" borderId="7"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9"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9" fillId="7"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9" fillId="7" borderId="1" xfId="0" applyFont="1" applyFill="1" applyBorder="1" applyAlignment="1">
      <alignment horizontal="justify" vertical="top" wrapText="1"/>
    </xf>
    <xf numFmtId="164" fontId="9" fillId="0" borderId="1" xfId="0" applyNumberFormat="1" applyFont="1" applyFill="1" applyBorder="1" applyAlignment="1">
      <alignment horizontal="center" vertical="top" wrapText="1"/>
    </xf>
    <xf numFmtId="0" fontId="9" fillId="7" borderId="7" xfId="0" applyFont="1" applyFill="1" applyBorder="1" applyAlignment="1">
      <alignment horizontal="left" vertical="top" wrapText="1"/>
    </xf>
    <xf numFmtId="164" fontId="9" fillId="7" borderId="1" xfId="0" applyNumberFormat="1" applyFont="1" applyFill="1" applyBorder="1" applyAlignment="1">
      <alignment horizontal="justify" vertical="top" wrapText="1"/>
    </xf>
    <xf numFmtId="0" fontId="9" fillId="0" borderId="6"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1" xfId="0" applyFont="1" applyBorder="1" applyAlignment="1">
      <alignment horizontal="center" vertical="top" wrapText="1"/>
    </xf>
    <xf numFmtId="0" fontId="8" fillId="6" borderId="1" xfId="1" applyFont="1" applyFill="1" applyBorder="1" applyAlignment="1">
      <alignment horizontal="justify" vertical="top" wrapText="1"/>
    </xf>
    <xf numFmtId="0" fontId="8" fillId="5" borderId="1" xfId="0" applyFont="1" applyFill="1" applyBorder="1" applyAlignment="1">
      <alignment horizontal="center" vertical="top" wrapText="1"/>
    </xf>
    <xf numFmtId="0" fontId="9" fillId="0" borderId="1" xfId="0" applyFont="1" applyBorder="1" applyAlignment="1">
      <alignment horizontal="justify" vertical="top" wrapText="1"/>
    </xf>
    <xf numFmtId="164" fontId="9" fillId="0" borderId="6" xfId="0" applyNumberFormat="1" applyFont="1" applyFill="1" applyBorder="1" applyAlignment="1">
      <alignment horizontal="center" vertical="top" wrapText="1"/>
    </xf>
    <xf numFmtId="164" fontId="9" fillId="0" borderId="2"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8" fillId="6" borderId="1" xfId="0" applyFont="1" applyFill="1" applyBorder="1" applyAlignment="1">
      <alignment horizontal="justify" vertical="top" wrapText="1"/>
    </xf>
    <xf numFmtId="0" fontId="9" fillId="6" borderId="1" xfId="0" applyFont="1" applyFill="1" applyBorder="1" applyAlignment="1">
      <alignment horizontal="center" vertical="top" wrapText="1"/>
    </xf>
    <xf numFmtId="0" fontId="9" fillId="7"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7" xfId="0" applyFont="1" applyFill="1" applyBorder="1" applyAlignment="1">
      <alignment horizontal="center" vertical="top" wrapText="1"/>
    </xf>
    <xf numFmtId="0" fontId="2"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 xfId="0" applyFont="1" applyFill="1" applyBorder="1" applyAlignment="1">
      <alignment horizontal="center"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2"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7" xfId="0" applyNumberFormat="1" applyFont="1" applyFill="1" applyBorder="1" applyAlignment="1">
      <alignment horizontal="center" vertical="top" wrapText="1"/>
    </xf>
    <xf numFmtId="164" fontId="3" fillId="6" borderId="2" xfId="0" applyNumberFormat="1" applyFont="1" applyFill="1" applyBorder="1" applyAlignment="1">
      <alignment horizontal="center"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3"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2" fontId="3" fillId="7" borderId="6" xfId="2" applyNumberFormat="1" applyFont="1" applyFill="1" applyBorder="1" applyAlignment="1">
      <alignment horizontal="center" vertical="top" wrapText="1"/>
    </xf>
    <xf numFmtId="2" fontId="3" fillId="7" borderId="2" xfId="2" applyNumberFormat="1"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FF66FF"/>
      <color rgb="FF00FFFF"/>
      <color rgb="FFFF0066"/>
      <color rgb="FF993366"/>
      <color rgb="FF3333CC"/>
      <color rgb="FFFF5050"/>
      <color rgb="FFFFFF00"/>
      <color rgb="FF173E49"/>
      <color rgb="FF660033"/>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view="pageBreakPreview" zoomScaleNormal="75" zoomScaleSheetLayoutView="100" workbookViewId="0">
      <selection activeCell="C147" sqref="C147"/>
    </sheetView>
  </sheetViews>
  <sheetFormatPr defaultRowHeight="15.75" x14ac:dyDescent="0.25"/>
  <cols>
    <col min="1" max="1" width="46.28515625" style="32" customWidth="1"/>
    <col min="2" max="2" width="18.5703125" style="18" customWidth="1"/>
    <col min="3" max="3" width="28.85546875" style="33" customWidth="1"/>
    <col min="4" max="4" width="22.5703125" style="27" customWidth="1"/>
    <col min="5" max="5" width="21.140625" style="27" customWidth="1"/>
    <col min="6" max="6" width="23.7109375" style="27" customWidth="1"/>
    <col min="7" max="8" width="9.5703125" style="18" bestFit="1" customWidth="1"/>
    <col min="9" max="16384" width="9.140625" style="18"/>
  </cols>
  <sheetData>
    <row r="1" spans="1:6" s="13" customFormat="1" ht="39" customHeight="1" x14ac:dyDescent="0.25">
      <c r="A1" s="137" t="s">
        <v>565</v>
      </c>
      <c r="B1" s="137"/>
      <c r="C1" s="137"/>
      <c r="D1" s="137"/>
      <c r="E1" s="137"/>
      <c r="F1" s="137"/>
    </row>
    <row r="2" spans="1:6" s="16" customFormat="1" ht="24" customHeight="1" x14ac:dyDescent="0.25">
      <c r="A2" s="14"/>
      <c r="B2" s="87"/>
      <c r="C2" s="87"/>
      <c r="D2" s="15"/>
      <c r="E2" s="15"/>
      <c r="F2" s="87"/>
    </row>
    <row r="3" spans="1:6" ht="63" customHeight="1" x14ac:dyDescent="0.25">
      <c r="A3" s="85" t="s">
        <v>16</v>
      </c>
      <c r="B3" s="85" t="s">
        <v>15</v>
      </c>
      <c r="C3" s="85" t="s">
        <v>17</v>
      </c>
      <c r="D3" s="17" t="s">
        <v>113</v>
      </c>
      <c r="E3" s="17" t="s">
        <v>18</v>
      </c>
      <c r="F3" s="17" t="s">
        <v>21</v>
      </c>
    </row>
    <row r="4" spans="1:6" ht="15.75" customHeight="1" x14ac:dyDescent="0.25">
      <c r="A4" s="85">
        <v>1</v>
      </c>
      <c r="B4" s="85">
        <v>2</v>
      </c>
      <c r="C4" s="85">
        <v>3</v>
      </c>
      <c r="D4" s="19">
        <v>4</v>
      </c>
      <c r="E4" s="20">
        <v>5</v>
      </c>
      <c r="F4" s="19">
        <v>6</v>
      </c>
    </row>
    <row r="5" spans="1:6" ht="17.25" customHeight="1" x14ac:dyDescent="0.25">
      <c r="A5" s="127" t="s">
        <v>111</v>
      </c>
      <c r="B5" s="127"/>
      <c r="C5" s="127"/>
      <c r="D5" s="127"/>
      <c r="E5" s="127"/>
      <c r="F5" s="127"/>
    </row>
    <row r="6" spans="1:6" ht="17.25" customHeight="1" x14ac:dyDescent="0.25">
      <c r="A6" s="123" t="s">
        <v>619</v>
      </c>
      <c r="B6" s="124" t="s">
        <v>139</v>
      </c>
      <c r="C6" s="85" t="s">
        <v>168</v>
      </c>
      <c r="D6" s="17">
        <f>'КБ+ софин. МБ'!C71</f>
        <v>0</v>
      </c>
      <c r="E6" s="17">
        <f>'КБ+ софин. МБ'!D71</f>
        <v>0</v>
      </c>
      <c r="F6" s="17">
        <v>0</v>
      </c>
    </row>
    <row r="7" spans="1:6" ht="15" customHeight="1" x14ac:dyDescent="0.25">
      <c r="A7" s="123"/>
      <c r="B7" s="124"/>
      <c r="C7" s="85" t="s">
        <v>19</v>
      </c>
      <c r="D7" s="17">
        <f>'КБ+ софин. МБ'!C72</f>
        <v>6241.9</v>
      </c>
      <c r="E7" s="17">
        <f>'КБ+ софин. МБ'!D72</f>
        <v>5422.3</v>
      </c>
      <c r="F7" s="17">
        <f>E7/D7*100</f>
        <v>86.869382720005135</v>
      </c>
    </row>
    <row r="8" spans="1:6" ht="33.75" customHeight="1" x14ac:dyDescent="0.25">
      <c r="A8" s="123"/>
      <c r="B8" s="124"/>
      <c r="C8" s="85" t="s">
        <v>116</v>
      </c>
      <c r="D8" s="17">
        <f>'КБ+ софин. МБ'!C73</f>
        <v>193</v>
      </c>
      <c r="E8" s="17">
        <f>'КБ+ софин. МБ'!D73</f>
        <v>167.7</v>
      </c>
      <c r="F8" s="17">
        <f>E8/D8*100</f>
        <v>86.891191709844549</v>
      </c>
    </row>
    <row r="9" spans="1:6" s="21" customFormat="1" ht="15.75" customHeight="1" x14ac:dyDescent="0.25">
      <c r="A9" s="123"/>
      <c r="B9" s="124"/>
      <c r="C9" s="90" t="s">
        <v>22</v>
      </c>
      <c r="D9" s="11">
        <f>D7+D8+D6</f>
        <v>6434.9</v>
      </c>
      <c r="E9" s="11">
        <f>E7+E8+E6</f>
        <v>5590</v>
      </c>
      <c r="F9" s="11">
        <f>E9/D9*100</f>
        <v>86.870036830409177</v>
      </c>
    </row>
    <row r="10" spans="1:6" s="74" customFormat="1" ht="18" customHeight="1" x14ac:dyDescent="0.25">
      <c r="A10" s="134" t="s">
        <v>620</v>
      </c>
      <c r="B10" s="128" t="s">
        <v>139</v>
      </c>
      <c r="C10" s="85" t="s">
        <v>168</v>
      </c>
      <c r="D10" s="17">
        <f>'КБ+ софин. МБ'!C75</f>
        <v>0</v>
      </c>
      <c r="E10" s="17">
        <f>'КБ+ софин. МБ'!D75</f>
        <v>0</v>
      </c>
      <c r="F10" s="17">
        <v>0</v>
      </c>
    </row>
    <row r="11" spans="1:6" ht="15.75" customHeight="1" x14ac:dyDescent="0.25">
      <c r="A11" s="135"/>
      <c r="B11" s="129"/>
      <c r="C11" s="85" t="s">
        <v>19</v>
      </c>
      <c r="D11" s="17">
        <f>'КБ+ софин. МБ'!C76</f>
        <v>7467</v>
      </c>
      <c r="E11" s="17">
        <f>'КБ+ софин. МБ'!D76</f>
        <v>5870</v>
      </c>
      <c r="F11" s="17">
        <f t="shared" ref="F11:F28" si="0">E11/D11*100</f>
        <v>78.612561939199139</v>
      </c>
    </row>
    <row r="12" spans="1:6" ht="32.25" customHeight="1" x14ac:dyDescent="0.25">
      <c r="A12" s="135"/>
      <c r="B12" s="129"/>
      <c r="C12" s="85" t="s">
        <v>116</v>
      </c>
      <c r="D12" s="17">
        <f>'КБ+ софин. МБ'!C77</f>
        <v>311.2</v>
      </c>
      <c r="E12" s="17">
        <f>'КБ+ софин. МБ'!D77</f>
        <v>254</v>
      </c>
      <c r="F12" s="17">
        <f t="shared" si="0"/>
        <v>81.619537275064275</v>
      </c>
    </row>
    <row r="13" spans="1:6" s="21" customFormat="1" ht="14.25" customHeight="1" x14ac:dyDescent="0.25">
      <c r="A13" s="136"/>
      <c r="B13" s="130"/>
      <c r="C13" s="90" t="s">
        <v>22</v>
      </c>
      <c r="D13" s="11">
        <f>D11+D12+D10</f>
        <v>7778.2</v>
      </c>
      <c r="E13" s="11">
        <f>E11+E12+E10</f>
        <v>6124</v>
      </c>
      <c r="F13" s="11">
        <f>E13/D13*100</f>
        <v>78.732868787122996</v>
      </c>
    </row>
    <row r="14" spans="1:6" s="74" customFormat="1" ht="18" customHeight="1" x14ac:dyDescent="0.25">
      <c r="A14" s="134" t="s">
        <v>621</v>
      </c>
      <c r="B14" s="128" t="s">
        <v>139</v>
      </c>
      <c r="C14" s="85" t="s">
        <v>168</v>
      </c>
      <c r="D14" s="34">
        <f>'КБ+ софин. МБ'!C79</f>
        <v>2293.6999999999998</v>
      </c>
      <c r="E14" s="17">
        <f>'КБ+ софин. МБ'!D79</f>
        <v>1800.8</v>
      </c>
      <c r="F14" s="17">
        <v>0</v>
      </c>
    </row>
    <row r="15" spans="1:6" ht="18" customHeight="1" x14ac:dyDescent="0.25">
      <c r="A15" s="135"/>
      <c r="B15" s="129"/>
      <c r="C15" s="85" t="s">
        <v>19</v>
      </c>
      <c r="D15" s="17">
        <f>'КБ+ софин. МБ'!C80</f>
        <v>1043</v>
      </c>
      <c r="E15" s="17">
        <f>'КБ+ софин. МБ'!D80</f>
        <v>887.40000000000009</v>
      </c>
      <c r="F15" s="17">
        <f t="shared" si="0"/>
        <v>85.08149568552254</v>
      </c>
    </row>
    <row r="16" spans="1:6" ht="31.5" customHeight="1" x14ac:dyDescent="0.25">
      <c r="A16" s="135"/>
      <c r="B16" s="129"/>
      <c r="C16" s="85" t="s">
        <v>116</v>
      </c>
      <c r="D16" s="17">
        <f>'КБ+ софин. МБ'!C81</f>
        <v>227.2</v>
      </c>
      <c r="E16" s="17">
        <f>'КБ+ софин. МБ'!D81</f>
        <v>178.4</v>
      </c>
      <c r="F16" s="17">
        <f t="shared" si="0"/>
        <v>78.521126760563391</v>
      </c>
    </row>
    <row r="17" spans="1:6" s="21" customFormat="1" ht="15" customHeight="1" x14ac:dyDescent="0.25">
      <c r="A17" s="136"/>
      <c r="B17" s="130"/>
      <c r="C17" s="90" t="s">
        <v>22</v>
      </c>
      <c r="D17" s="11">
        <f>D15+D16+D14</f>
        <v>3563.8999999999996</v>
      </c>
      <c r="E17" s="11">
        <f>E15+E16+E14</f>
        <v>2866.6000000000004</v>
      </c>
      <c r="F17" s="11">
        <f>E17/D17*100</f>
        <v>80.434355621650454</v>
      </c>
    </row>
    <row r="18" spans="1:6" s="74" customFormat="1" ht="17.25" customHeight="1" x14ac:dyDescent="0.25">
      <c r="A18" s="131" t="s">
        <v>622</v>
      </c>
      <c r="B18" s="128" t="s">
        <v>139</v>
      </c>
      <c r="C18" s="85" t="s">
        <v>168</v>
      </c>
      <c r="D18" s="34">
        <f>'КБ+ софин. МБ'!C83</f>
        <v>0</v>
      </c>
      <c r="E18" s="34">
        <f>'КБ+ софин. МБ'!D83</f>
        <v>0</v>
      </c>
      <c r="F18" s="17">
        <v>0</v>
      </c>
    </row>
    <row r="19" spans="1:6" ht="16.5" customHeight="1" x14ac:dyDescent="0.25">
      <c r="A19" s="132"/>
      <c r="B19" s="129"/>
      <c r="C19" s="85" t="s">
        <v>19</v>
      </c>
      <c r="D19" s="34">
        <f>'КБ+ софин. МБ'!C84</f>
        <v>8395.2999999999993</v>
      </c>
      <c r="E19" s="34">
        <f>'КБ+ софин. МБ'!D84</f>
        <v>6056.7</v>
      </c>
      <c r="F19" s="17">
        <f t="shared" si="0"/>
        <v>72.14393767941587</v>
      </c>
    </row>
    <row r="20" spans="1:6" ht="31.5" customHeight="1" x14ac:dyDescent="0.25">
      <c r="A20" s="132"/>
      <c r="B20" s="129"/>
      <c r="C20" s="85" t="s">
        <v>116</v>
      </c>
      <c r="D20" s="34">
        <f>'КБ+ софин. МБ'!C85</f>
        <v>430.7</v>
      </c>
      <c r="E20" s="34">
        <f>'КБ+ софин. МБ'!D85</f>
        <v>318.8</v>
      </c>
      <c r="F20" s="17">
        <v>0</v>
      </c>
    </row>
    <row r="21" spans="1:6" s="21" customFormat="1" ht="16.5" customHeight="1" x14ac:dyDescent="0.25">
      <c r="A21" s="133"/>
      <c r="B21" s="130"/>
      <c r="C21" s="90" t="s">
        <v>22</v>
      </c>
      <c r="D21" s="11">
        <f>D19+D20+D18</f>
        <v>8826</v>
      </c>
      <c r="E21" s="11">
        <f>E19+E20+E18</f>
        <v>6375.5</v>
      </c>
      <c r="F21" s="11">
        <f>E21/D21*100</f>
        <v>72.23544074325855</v>
      </c>
    </row>
    <row r="22" spans="1:6" s="62" customFormat="1" ht="15" customHeight="1" x14ac:dyDescent="0.25">
      <c r="A22" s="134" t="s">
        <v>623</v>
      </c>
      <c r="B22" s="128" t="s">
        <v>139</v>
      </c>
      <c r="C22" s="85" t="s">
        <v>168</v>
      </c>
      <c r="D22" s="34">
        <f>'КБ+ софин. МБ'!C91</f>
        <v>1885.9</v>
      </c>
      <c r="E22" s="34">
        <f>'КБ+ софин. МБ'!D91</f>
        <v>1105.9000000000001</v>
      </c>
      <c r="F22" s="17">
        <f t="shared" si="0"/>
        <v>58.640436926666318</v>
      </c>
    </row>
    <row r="23" spans="1:6" s="22" customFormat="1" ht="16.5" customHeight="1" x14ac:dyDescent="0.25">
      <c r="A23" s="135"/>
      <c r="B23" s="129"/>
      <c r="C23" s="85" t="s">
        <v>19</v>
      </c>
      <c r="D23" s="34">
        <f>'КБ+ софин. МБ'!C92</f>
        <v>7659</v>
      </c>
      <c r="E23" s="34">
        <f>'КБ+ софин. МБ'!D92</f>
        <v>5504.0999999999995</v>
      </c>
      <c r="F23" s="17">
        <f t="shared" si="0"/>
        <v>71.864473168820979</v>
      </c>
    </row>
    <row r="24" spans="1:6" s="22" customFormat="1" ht="33" customHeight="1" x14ac:dyDescent="0.25">
      <c r="A24" s="135"/>
      <c r="B24" s="129"/>
      <c r="C24" s="85" t="s">
        <v>116</v>
      </c>
      <c r="D24" s="34">
        <f>'КБ+ софин. МБ'!C93</f>
        <v>678.59999999999991</v>
      </c>
      <c r="E24" s="34">
        <f>'КБ+ софин. МБ'!D93</f>
        <v>451.29999999999995</v>
      </c>
      <c r="F24" s="17">
        <f t="shared" si="0"/>
        <v>66.504568228706162</v>
      </c>
    </row>
    <row r="25" spans="1:6" s="22" customFormat="1" ht="17.25" customHeight="1" x14ac:dyDescent="0.25">
      <c r="A25" s="136"/>
      <c r="B25" s="130"/>
      <c r="C25" s="90" t="s">
        <v>22</v>
      </c>
      <c r="D25" s="11">
        <f>D23+D24+D22</f>
        <v>10223.5</v>
      </c>
      <c r="E25" s="11">
        <f>E23+E24+E22</f>
        <v>7061.2999999999993</v>
      </c>
      <c r="F25" s="11">
        <f>E25/D25*100</f>
        <v>69.069301119968699</v>
      </c>
    </row>
    <row r="26" spans="1:6" s="62" customFormat="1" ht="17.25" customHeight="1" x14ac:dyDescent="0.25">
      <c r="A26" s="134" t="s">
        <v>562</v>
      </c>
      <c r="B26" s="128" t="s">
        <v>139</v>
      </c>
      <c r="C26" s="85" t="s">
        <v>168</v>
      </c>
      <c r="D26" s="34">
        <f>'КБ+ софин. МБ'!C87</f>
        <v>0</v>
      </c>
      <c r="E26" s="34">
        <f>'КБ+ софин. МБ'!D87</f>
        <v>0</v>
      </c>
      <c r="F26" s="17">
        <v>0</v>
      </c>
    </row>
    <row r="27" spans="1:6" s="22" customFormat="1" ht="16.5" customHeight="1" x14ac:dyDescent="0.25">
      <c r="A27" s="135"/>
      <c r="B27" s="129"/>
      <c r="C27" s="85" t="s">
        <v>19</v>
      </c>
      <c r="D27" s="34">
        <f>'КБ+ софин. МБ'!C88</f>
        <v>11126.3</v>
      </c>
      <c r="E27" s="34">
        <f>'КБ+ софин. МБ'!D88</f>
        <v>1906.5</v>
      </c>
      <c r="F27" s="17">
        <f t="shared" si="0"/>
        <v>17.13507635062869</v>
      </c>
    </row>
    <row r="28" spans="1:6" s="22" customFormat="1" ht="31.5" customHeight="1" x14ac:dyDescent="0.25">
      <c r="A28" s="135"/>
      <c r="B28" s="129"/>
      <c r="C28" s="85" t="s">
        <v>116</v>
      </c>
      <c r="D28" s="34">
        <f>'КБ+ софин. МБ'!C89</f>
        <v>585.70000000000005</v>
      </c>
      <c r="E28" s="34">
        <f>'КБ+ софин. МБ'!D89</f>
        <v>100.3</v>
      </c>
      <c r="F28" s="17">
        <f t="shared" si="0"/>
        <v>17.124807922144441</v>
      </c>
    </row>
    <row r="29" spans="1:6" s="22" customFormat="1" ht="18.75" customHeight="1" x14ac:dyDescent="0.25">
      <c r="A29" s="136"/>
      <c r="B29" s="130"/>
      <c r="C29" s="90" t="s">
        <v>22</v>
      </c>
      <c r="D29" s="11">
        <f>D27+D28+D26</f>
        <v>11712</v>
      </c>
      <c r="E29" s="11">
        <f>E27+E28+E26</f>
        <v>2006.8</v>
      </c>
      <c r="F29" s="11">
        <f>E29/D29*100</f>
        <v>17.134562841530055</v>
      </c>
    </row>
    <row r="30" spans="1:6" s="62" customFormat="1" ht="15" customHeight="1" x14ac:dyDescent="0.25">
      <c r="A30" s="134" t="s">
        <v>603</v>
      </c>
      <c r="B30" s="128" t="s">
        <v>139</v>
      </c>
      <c r="C30" s="85" t="s">
        <v>168</v>
      </c>
      <c r="D30" s="34">
        <f>'КБ+ софин. МБ'!C95</f>
        <v>0</v>
      </c>
      <c r="E30" s="34">
        <f>'КБ+ софин. МБ'!D95</f>
        <v>0</v>
      </c>
      <c r="F30" s="17">
        <v>0</v>
      </c>
    </row>
    <row r="31" spans="1:6" s="22" customFormat="1" ht="16.5" customHeight="1" x14ac:dyDescent="0.25">
      <c r="A31" s="135"/>
      <c r="B31" s="129"/>
      <c r="C31" s="85" t="s">
        <v>19</v>
      </c>
      <c r="D31" s="34">
        <f>'КБ+ софин. МБ'!C96</f>
        <v>21222.7</v>
      </c>
      <c r="E31" s="34">
        <f>'КБ+ софин. МБ'!D96</f>
        <v>1648.9</v>
      </c>
      <c r="F31" s="17">
        <f t="shared" ref="F31:F36" si="1">E31/D31*100</f>
        <v>7.7695109481828419</v>
      </c>
    </row>
    <row r="32" spans="1:6" s="22" customFormat="1" ht="30.75" customHeight="1" x14ac:dyDescent="0.25">
      <c r="A32" s="135"/>
      <c r="B32" s="129"/>
      <c r="C32" s="85" t="s">
        <v>116</v>
      </c>
      <c r="D32" s="34">
        <f>'КБ+ софин. МБ'!C97</f>
        <v>1398.2</v>
      </c>
      <c r="E32" s="34">
        <f>'КБ+ софин. МБ'!D97</f>
        <v>105.2</v>
      </c>
      <c r="F32" s="17">
        <f t="shared" si="1"/>
        <v>7.5239593763410095</v>
      </c>
    </row>
    <row r="33" spans="1:6" s="22" customFormat="1" ht="57" customHeight="1" x14ac:dyDescent="0.25">
      <c r="A33" s="136"/>
      <c r="B33" s="130"/>
      <c r="C33" s="90" t="s">
        <v>22</v>
      </c>
      <c r="D33" s="11">
        <f>D31+D32+D30</f>
        <v>22620.9</v>
      </c>
      <c r="E33" s="11">
        <f>E31+E32+E30</f>
        <v>1754.1000000000001</v>
      </c>
      <c r="F33" s="11">
        <f>E33/D33*100</f>
        <v>7.7543333819609304</v>
      </c>
    </row>
    <row r="34" spans="1:6" s="62" customFormat="1" ht="18" customHeight="1" x14ac:dyDescent="0.25">
      <c r="A34" s="134" t="s">
        <v>624</v>
      </c>
      <c r="B34" s="128" t="s">
        <v>139</v>
      </c>
      <c r="C34" s="85" t="s">
        <v>168</v>
      </c>
      <c r="D34" s="34">
        <f>'КБ+ софин. МБ'!C99</f>
        <v>0</v>
      </c>
      <c r="E34" s="34">
        <f>'КБ+ софин. МБ'!D99</f>
        <v>0</v>
      </c>
      <c r="F34" s="17">
        <v>0</v>
      </c>
    </row>
    <row r="35" spans="1:6" ht="18" customHeight="1" x14ac:dyDescent="0.25">
      <c r="A35" s="135"/>
      <c r="B35" s="129"/>
      <c r="C35" s="85" t="s">
        <v>19</v>
      </c>
      <c r="D35" s="34">
        <f>'КБ+ софин. МБ'!C100</f>
        <v>6639.3</v>
      </c>
      <c r="E35" s="34">
        <f>'КБ+ софин. МБ'!D100</f>
        <v>5395.2</v>
      </c>
      <c r="F35" s="17">
        <f t="shared" si="1"/>
        <v>81.261578780895576</v>
      </c>
    </row>
    <row r="36" spans="1:6" ht="32.25" customHeight="1" x14ac:dyDescent="0.25">
      <c r="A36" s="135"/>
      <c r="B36" s="129"/>
      <c r="C36" s="85" t="s">
        <v>116</v>
      </c>
      <c r="D36" s="34">
        <f>'КБ+ софин. МБ'!C101</f>
        <v>499.7</v>
      </c>
      <c r="E36" s="34">
        <f>'КБ+ софин. МБ'!D101</f>
        <v>406.1</v>
      </c>
      <c r="F36" s="17">
        <f t="shared" si="1"/>
        <v>81.268761256754061</v>
      </c>
    </row>
    <row r="37" spans="1:6" s="21" customFormat="1" ht="17.25" customHeight="1" x14ac:dyDescent="0.25">
      <c r="A37" s="136"/>
      <c r="B37" s="130"/>
      <c r="C37" s="90" t="s">
        <v>22</v>
      </c>
      <c r="D37" s="11">
        <f>D35+D36+D34</f>
        <v>7139</v>
      </c>
      <c r="E37" s="11">
        <f>E35+E36+E34</f>
        <v>5801.3</v>
      </c>
      <c r="F37" s="11">
        <f>E37/D37*100</f>
        <v>81.262081524022975</v>
      </c>
    </row>
    <row r="38" spans="1:6" s="75" customFormat="1" ht="21" customHeight="1" x14ac:dyDescent="0.25">
      <c r="A38" s="123" t="s">
        <v>598</v>
      </c>
      <c r="B38" s="124" t="s">
        <v>139</v>
      </c>
      <c r="C38" s="35" t="s">
        <v>168</v>
      </c>
      <c r="D38" s="34">
        <f>'КБ+ софин. МБ'!C103</f>
        <v>0</v>
      </c>
      <c r="E38" s="34">
        <f>'КБ+ софин. МБ'!D103</f>
        <v>0</v>
      </c>
      <c r="F38" s="17">
        <v>0</v>
      </c>
    </row>
    <row r="39" spans="1:6" ht="19.5" customHeight="1" x14ac:dyDescent="0.25">
      <c r="A39" s="123"/>
      <c r="B39" s="124"/>
      <c r="C39" s="85" t="s">
        <v>19</v>
      </c>
      <c r="D39" s="17">
        <f>'КБ+ софин. МБ'!C104</f>
        <v>0</v>
      </c>
      <c r="E39" s="17">
        <f>'КБ+ софин. МБ'!D104</f>
        <v>0</v>
      </c>
      <c r="F39" s="17">
        <v>0</v>
      </c>
    </row>
    <row r="40" spans="1:6" ht="33.75" customHeight="1" x14ac:dyDescent="0.25">
      <c r="A40" s="123"/>
      <c r="B40" s="124"/>
      <c r="C40" s="85" t="s">
        <v>116</v>
      </c>
      <c r="D40" s="17">
        <f>'КБ+ софин. МБ'!C105</f>
        <v>0</v>
      </c>
      <c r="E40" s="17">
        <f>'КБ+ софин. МБ'!D105</f>
        <v>0</v>
      </c>
      <c r="F40" s="17">
        <v>0</v>
      </c>
    </row>
    <row r="41" spans="1:6" s="21" customFormat="1" ht="18" customHeight="1" x14ac:dyDescent="0.25">
      <c r="A41" s="123"/>
      <c r="B41" s="124"/>
      <c r="C41" s="90" t="s">
        <v>22</v>
      </c>
      <c r="D41" s="11">
        <f>D39+D40+D38</f>
        <v>0</v>
      </c>
      <c r="E41" s="11">
        <f>E39+E40+E38</f>
        <v>0</v>
      </c>
      <c r="F41" s="11">
        <v>0</v>
      </c>
    </row>
    <row r="42" spans="1:6" s="62" customFormat="1" ht="16.5" customHeight="1" x14ac:dyDescent="0.25">
      <c r="A42" s="134" t="s">
        <v>227</v>
      </c>
      <c r="B42" s="128" t="s">
        <v>139</v>
      </c>
      <c r="C42" s="35" t="s">
        <v>168</v>
      </c>
      <c r="D42" s="34">
        <f>'КБ+ софин. МБ'!C107</f>
        <v>0</v>
      </c>
      <c r="E42" s="34">
        <f>'КБ+ софин. МБ'!D107</f>
        <v>0</v>
      </c>
      <c r="F42" s="1">
        <v>0</v>
      </c>
    </row>
    <row r="43" spans="1:6" ht="16.5" customHeight="1" x14ac:dyDescent="0.25">
      <c r="A43" s="135"/>
      <c r="B43" s="129"/>
      <c r="C43" s="85" t="s">
        <v>19</v>
      </c>
      <c r="D43" s="34">
        <f>'КБ+ софин. МБ'!C108</f>
        <v>0</v>
      </c>
      <c r="E43" s="34">
        <f>'КБ+ софин. МБ'!D108</f>
        <v>0</v>
      </c>
      <c r="F43" s="1">
        <v>0</v>
      </c>
    </row>
    <row r="44" spans="1:6" ht="30" customHeight="1" x14ac:dyDescent="0.25">
      <c r="A44" s="135"/>
      <c r="B44" s="129"/>
      <c r="C44" s="85" t="s">
        <v>116</v>
      </c>
      <c r="D44" s="34">
        <f>'КБ+ софин. МБ'!C109</f>
        <v>0</v>
      </c>
      <c r="E44" s="34">
        <f>'КБ+ софин. МБ'!D109</f>
        <v>0</v>
      </c>
      <c r="F44" s="1">
        <v>0</v>
      </c>
    </row>
    <row r="45" spans="1:6" s="21" customFormat="1" ht="16.5" customHeight="1" x14ac:dyDescent="0.25">
      <c r="A45" s="136"/>
      <c r="B45" s="130"/>
      <c r="C45" s="90" t="s">
        <v>22</v>
      </c>
      <c r="D45" s="11">
        <f>D43+D44+D42</f>
        <v>0</v>
      </c>
      <c r="E45" s="11">
        <f>E43+E44+E42</f>
        <v>0</v>
      </c>
      <c r="F45" s="11">
        <v>0</v>
      </c>
    </row>
    <row r="46" spans="1:6" s="21" customFormat="1" ht="16.5" customHeight="1" x14ac:dyDescent="0.25">
      <c r="A46" s="123" t="s">
        <v>609</v>
      </c>
      <c r="B46" s="124" t="s">
        <v>139</v>
      </c>
      <c r="C46" s="35" t="s">
        <v>168</v>
      </c>
      <c r="D46" s="1">
        <f>'КБ+ софин. МБ'!C115</f>
        <v>70000</v>
      </c>
      <c r="E46" s="1">
        <f>'КБ+ софин. МБ'!D115</f>
        <v>0</v>
      </c>
      <c r="F46" s="17">
        <v>0</v>
      </c>
    </row>
    <row r="47" spans="1:6" ht="17.25" customHeight="1" x14ac:dyDescent="0.25">
      <c r="A47" s="123"/>
      <c r="B47" s="124"/>
      <c r="C47" s="108" t="s">
        <v>19</v>
      </c>
      <c r="D47" s="1">
        <f>'КБ+ софин. МБ'!C116</f>
        <v>40591</v>
      </c>
      <c r="E47" s="1">
        <f>'КБ+ софин. МБ'!D116</f>
        <v>0</v>
      </c>
      <c r="F47" s="17">
        <f t="shared" ref="F47:F48" si="2">E47/D47*100</f>
        <v>0</v>
      </c>
    </row>
    <row r="48" spans="1:6" ht="33" customHeight="1" x14ac:dyDescent="0.25">
      <c r="A48" s="123"/>
      <c r="B48" s="124"/>
      <c r="C48" s="85" t="s">
        <v>116</v>
      </c>
      <c r="D48" s="1">
        <f>'КБ+ софин. МБ'!C117</f>
        <v>2901.4</v>
      </c>
      <c r="E48" s="1">
        <f>'КБ+ софин. МБ'!D117</f>
        <v>0</v>
      </c>
      <c r="F48" s="17">
        <f t="shared" si="2"/>
        <v>0</v>
      </c>
    </row>
    <row r="49" spans="1:6" ht="47.25" customHeight="1" x14ac:dyDescent="0.25">
      <c r="A49" s="123"/>
      <c r="B49" s="124"/>
      <c r="C49" s="90" t="s">
        <v>22</v>
      </c>
      <c r="D49" s="11">
        <f>D47+D48+D46</f>
        <v>113492.4</v>
      </c>
      <c r="E49" s="11">
        <f>E47+E48+E46</f>
        <v>0</v>
      </c>
      <c r="F49" s="11">
        <f>E49/D49*100</f>
        <v>0</v>
      </c>
    </row>
    <row r="50" spans="1:6" ht="18" customHeight="1" x14ac:dyDescent="0.25">
      <c r="A50" s="123" t="s">
        <v>625</v>
      </c>
      <c r="B50" s="124" t="s">
        <v>139</v>
      </c>
      <c r="C50" s="35" t="s">
        <v>168</v>
      </c>
      <c r="D50" s="34">
        <f>'КБ+ софин. МБ'!C111</f>
        <v>0</v>
      </c>
      <c r="E50" s="34">
        <f>'КБ+ софин. МБ'!D111</f>
        <v>0</v>
      </c>
      <c r="F50" s="17">
        <v>0</v>
      </c>
    </row>
    <row r="51" spans="1:6" ht="16.5" customHeight="1" x14ac:dyDescent="0.25">
      <c r="A51" s="123"/>
      <c r="B51" s="124"/>
      <c r="C51" s="85" t="s">
        <v>19</v>
      </c>
      <c r="D51" s="17">
        <f>'КБ+ софин. МБ'!C112</f>
        <v>10361</v>
      </c>
      <c r="E51" s="17">
        <f>'КБ+ софин. МБ'!D112</f>
        <v>528.4</v>
      </c>
      <c r="F51" s="17">
        <f t="shared" ref="F51:F52" si="3">E51/D51*100</f>
        <v>5.0998938326416363</v>
      </c>
    </row>
    <row r="52" spans="1:6" ht="35.25" customHeight="1" x14ac:dyDescent="0.25">
      <c r="A52" s="123"/>
      <c r="B52" s="124"/>
      <c r="C52" s="85" t="s">
        <v>116</v>
      </c>
      <c r="D52" s="17">
        <f>'КБ+ софин. МБ'!C113</f>
        <v>733.8</v>
      </c>
      <c r="E52" s="17">
        <f>'КБ+ софин. МБ'!D113</f>
        <v>0</v>
      </c>
      <c r="F52" s="17">
        <f t="shared" si="3"/>
        <v>0</v>
      </c>
    </row>
    <row r="53" spans="1:6" s="21" customFormat="1" ht="17.25" customHeight="1" x14ac:dyDescent="0.25">
      <c r="A53" s="123"/>
      <c r="B53" s="124"/>
      <c r="C53" s="90" t="s">
        <v>22</v>
      </c>
      <c r="D53" s="11">
        <f>D50+D51+D52</f>
        <v>11094.8</v>
      </c>
      <c r="E53" s="11">
        <f>E50+E51+E52</f>
        <v>528.4</v>
      </c>
      <c r="F53" s="11">
        <f>E53/D53*100</f>
        <v>4.7625914842989507</v>
      </c>
    </row>
    <row r="54" spans="1:6" s="21" customFormat="1" ht="15.75" customHeight="1" x14ac:dyDescent="0.25">
      <c r="A54" s="126" t="s">
        <v>148</v>
      </c>
      <c r="B54" s="125">
        <v>6</v>
      </c>
      <c r="C54" s="91" t="s">
        <v>168</v>
      </c>
      <c r="D54" s="23">
        <f t="shared" ref="D54:E56" si="4">D6+D10+D14+D18+D22+D26+D30+D34+D38+D42+D46+D50</f>
        <v>74179.600000000006</v>
      </c>
      <c r="E54" s="23">
        <f t="shared" si="4"/>
        <v>2906.7</v>
      </c>
      <c r="F54" s="23">
        <f>E54/D54*100</f>
        <v>3.9184627579550164</v>
      </c>
    </row>
    <row r="55" spans="1:6" s="76" customFormat="1" ht="15.75" customHeight="1" x14ac:dyDescent="0.25">
      <c r="A55" s="126"/>
      <c r="B55" s="125"/>
      <c r="C55" s="91" t="s">
        <v>19</v>
      </c>
      <c r="D55" s="23">
        <f t="shared" si="4"/>
        <v>120746.5</v>
      </c>
      <c r="E55" s="23">
        <f t="shared" si="4"/>
        <v>33219.5</v>
      </c>
      <c r="F55" s="23">
        <f t="shared" ref="F55:F57" si="5">E55/D55*100</f>
        <v>27.511770527510116</v>
      </c>
    </row>
    <row r="56" spans="1:6" s="76" customFormat="1" ht="15.75" customHeight="1" x14ac:dyDescent="0.25">
      <c r="A56" s="126"/>
      <c r="B56" s="125"/>
      <c r="C56" s="91" t="s">
        <v>20</v>
      </c>
      <c r="D56" s="23">
        <f t="shared" si="4"/>
        <v>7959.4999999999991</v>
      </c>
      <c r="E56" s="23">
        <f t="shared" si="4"/>
        <v>1981.8000000000002</v>
      </c>
      <c r="F56" s="23">
        <f t="shared" si="5"/>
        <v>24.898548903825624</v>
      </c>
    </row>
    <row r="57" spans="1:6" s="76" customFormat="1" ht="15.75" customHeight="1" x14ac:dyDescent="0.25">
      <c r="A57" s="126"/>
      <c r="B57" s="125"/>
      <c r="C57" s="91" t="s">
        <v>22</v>
      </c>
      <c r="D57" s="23">
        <f>D9+D13+D17+D21+D25+D29+D33+D37+D41+D45+D49+D53</f>
        <v>202885.59999999998</v>
      </c>
      <c r="E57" s="23">
        <f>E9+E13+E17+E21+E25+E29+E33+E37+E41+E45+E49+E53</f>
        <v>38108</v>
      </c>
      <c r="F57" s="23">
        <f t="shared" si="5"/>
        <v>18.78299889198642</v>
      </c>
    </row>
    <row r="58" spans="1:6" s="22" customFormat="1" ht="16.5" customHeight="1" x14ac:dyDescent="0.25">
      <c r="A58" s="138" t="s">
        <v>115</v>
      </c>
      <c r="B58" s="138"/>
      <c r="C58" s="138"/>
      <c r="D58" s="138"/>
      <c r="E58" s="138"/>
      <c r="F58" s="138"/>
    </row>
    <row r="59" spans="1:6" s="22" customFormat="1" ht="18" customHeight="1" x14ac:dyDescent="0.25">
      <c r="A59" s="86" t="s">
        <v>2</v>
      </c>
      <c r="B59" s="85" t="s">
        <v>139</v>
      </c>
      <c r="C59" s="85" t="s">
        <v>19</v>
      </c>
      <c r="D59" s="17">
        <v>0</v>
      </c>
      <c r="E59" s="17">
        <v>0</v>
      </c>
      <c r="F59" s="17">
        <v>0</v>
      </c>
    </row>
    <row r="60" spans="1:6" s="22" customFormat="1" ht="18" customHeight="1" x14ac:dyDescent="0.25">
      <c r="A60" s="86" t="s">
        <v>1</v>
      </c>
      <c r="B60" s="85" t="s">
        <v>139</v>
      </c>
      <c r="C60" s="85" t="s">
        <v>19</v>
      </c>
      <c r="D60" s="17">
        <f>общие!D335</f>
        <v>630</v>
      </c>
      <c r="E60" s="17">
        <f>общие!E335</f>
        <v>510</v>
      </c>
      <c r="F60" s="17">
        <f>E60/D60*100</f>
        <v>80.952380952380949</v>
      </c>
    </row>
    <row r="61" spans="1:6" s="22" customFormat="1" ht="18" customHeight="1" x14ac:dyDescent="0.25">
      <c r="A61" s="86" t="s">
        <v>3</v>
      </c>
      <c r="B61" s="85" t="s">
        <v>139</v>
      </c>
      <c r="C61" s="85" t="s">
        <v>19</v>
      </c>
      <c r="D61" s="17">
        <f>общие!D194</f>
        <v>400</v>
      </c>
      <c r="E61" s="17">
        <f>общие!E194</f>
        <v>0</v>
      </c>
      <c r="F61" s="17">
        <f t="shared" ref="F61:F65" si="6">E61/D61*100</f>
        <v>0</v>
      </c>
    </row>
    <row r="62" spans="1:6" s="22" customFormat="1" ht="18" customHeight="1" x14ac:dyDescent="0.25">
      <c r="A62" s="109" t="s">
        <v>4</v>
      </c>
      <c r="B62" s="85" t="s">
        <v>139</v>
      </c>
      <c r="C62" s="85" t="s">
        <v>19</v>
      </c>
      <c r="D62" s="1">
        <f>общие!D197</f>
        <v>1000</v>
      </c>
      <c r="E62" s="1">
        <f>общие!E197</f>
        <v>0</v>
      </c>
      <c r="F62" s="17">
        <v>0</v>
      </c>
    </row>
    <row r="63" spans="1:6" s="22" customFormat="1" ht="18" customHeight="1" x14ac:dyDescent="0.25">
      <c r="A63" s="86" t="s">
        <v>10</v>
      </c>
      <c r="B63" s="85" t="s">
        <v>139</v>
      </c>
      <c r="C63" s="85" t="s">
        <v>19</v>
      </c>
      <c r="D63" s="17">
        <f>общие!D201</f>
        <v>0</v>
      </c>
      <c r="E63" s="17">
        <f>общие!E201</f>
        <v>0</v>
      </c>
      <c r="F63" s="17">
        <v>0</v>
      </c>
    </row>
    <row r="64" spans="1:6" s="22" customFormat="1" ht="18" customHeight="1" x14ac:dyDescent="0.25">
      <c r="A64" s="86" t="s">
        <v>9</v>
      </c>
      <c r="B64" s="85" t="s">
        <v>139</v>
      </c>
      <c r="C64" s="85" t="s">
        <v>19</v>
      </c>
      <c r="D64" s="17">
        <f>общие!D234+общие!D354</f>
        <v>150</v>
      </c>
      <c r="E64" s="17">
        <f>общие!E234+общие!E354</f>
        <v>150</v>
      </c>
      <c r="F64" s="17">
        <f t="shared" si="6"/>
        <v>100</v>
      </c>
    </row>
    <row r="65" spans="1:8" s="22" customFormat="1" ht="18" customHeight="1" x14ac:dyDescent="0.25">
      <c r="A65" s="86" t="s">
        <v>8</v>
      </c>
      <c r="B65" s="85" t="s">
        <v>139</v>
      </c>
      <c r="C65" s="85" t="s">
        <v>19</v>
      </c>
      <c r="D65" s="17">
        <f>общие!D357+общие!D207</f>
        <v>400</v>
      </c>
      <c r="E65" s="17">
        <f>общие!E357+общие!E207</f>
        <v>400</v>
      </c>
      <c r="F65" s="17">
        <f t="shared" si="6"/>
        <v>100</v>
      </c>
    </row>
    <row r="66" spans="1:8" s="22" customFormat="1" ht="18" customHeight="1" x14ac:dyDescent="0.25">
      <c r="A66" s="86" t="s">
        <v>5</v>
      </c>
      <c r="B66" s="85" t="s">
        <v>139</v>
      </c>
      <c r="C66" s="85" t="s">
        <v>19</v>
      </c>
      <c r="D66" s="17">
        <f>общие!D390</f>
        <v>0</v>
      </c>
      <c r="E66" s="17">
        <f>общие!E390</f>
        <v>0</v>
      </c>
      <c r="F66" s="17">
        <v>0</v>
      </c>
    </row>
    <row r="67" spans="1:8" s="22" customFormat="1" ht="18" customHeight="1" x14ac:dyDescent="0.25">
      <c r="A67" s="86" t="s">
        <v>6</v>
      </c>
      <c r="B67" s="85" t="s">
        <v>139</v>
      </c>
      <c r="C67" s="85" t="s">
        <v>19</v>
      </c>
      <c r="D67" s="17">
        <f>общие!D363</f>
        <v>0</v>
      </c>
      <c r="E67" s="17">
        <f>общие!E363</f>
        <v>0</v>
      </c>
      <c r="F67" s="17">
        <v>0</v>
      </c>
    </row>
    <row r="68" spans="1:8" s="22" customFormat="1" ht="18" customHeight="1" x14ac:dyDescent="0.25">
      <c r="A68" s="86" t="s">
        <v>7</v>
      </c>
      <c r="B68" s="85" t="s">
        <v>139</v>
      </c>
      <c r="C68" s="85" t="s">
        <v>19</v>
      </c>
      <c r="D68" s="17">
        <v>0</v>
      </c>
      <c r="E68" s="17">
        <v>0</v>
      </c>
      <c r="F68" s="17">
        <v>0</v>
      </c>
    </row>
    <row r="69" spans="1:8" s="22" customFormat="1" ht="18" customHeight="1" x14ac:dyDescent="0.25">
      <c r="A69" s="86" t="s">
        <v>12</v>
      </c>
      <c r="B69" s="85" t="s">
        <v>139</v>
      </c>
      <c r="C69" s="85" t="s">
        <v>19</v>
      </c>
      <c r="D69" s="17">
        <f>общие!D296</f>
        <v>0</v>
      </c>
      <c r="E69" s="17">
        <v>0</v>
      </c>
      <c r="F69" s="17">
        <v>0</v>
      </c>
    </row>
    <row r="70" spans="1:8" s="22" customFormat="1" ht="18" customHeight="1" x14ac:dyDescent="0.25">
      <c r="A70" s="86" t="s">
        <v>11</v>
      </c>
      <c r="B70" s="85" t="s">
        <v>139</v>
      </c>
      <c r="C70" s="85" t="s">
        <v>19</v>
      </c>
      <c r="D70" s="17">
        <f>общие!D227</f>
        <v>0</v>
      </c>
      <c r="E70" s="17">
        <f>общие!E227</f>
        <v>0</v>
      </c>
      <c r="F70" s="17">
        <v>0</v>
      </c>
    </row>
    <row r="71" spans="1:8" s="22" customFormat="1" ht="15.75" customHeight="1" x14ac:dyDescent="0.25">
      <c r="A71" s="24" t="s">
        <v>13</v>
      </c>
      <c r="B71" s="25" t="s">
        <v>139</v>
      </c>
      <c r="C71" s="25" t="s">
        <v>14</v>
      </c>
      <c r="D71" s="26">
        <f>D59+D60+D61+D62+D66+D67+D68+D65+D64+D63+D70+D69</f>
        <v>2580</v>
      </c>
      <c r="E71" s="26">
        <f>E59+E60+E61+E62+E66+E67+E68+E65+E64+E63+E70+E69</f>
        <v>1060</v>
      </c>
      <c r="F71" s="23">
        <v>0</v>
      </c>
    </row>
    <row r="72" spans="1:8" ht="15.75" customHeight="1" x14ac:dyDescent="0.25">
      <c r="A72" s="127" t="s">
        <v>23</v>
      </c>
      <c r="B72" s="127"/>
      <c r="C72" s="127"/>
      <c r="D72" s="127"/>
      <c r="E72" s="127"/>
      <c r="F72" s="127"/>
    </row>
    <row r="73" spans="1:8" ht="18" customHeight="1" x14ac:dyDescent="0.25">
      <c r="A73" s="86" t="s">
        <v>2</v>
      </c>
      <c r="B73" s="85">
        <v>15</v>
      </c>
      <c r="C73" s="85" t="s">
        <v>20</v>
      </c>
      <c r="D73" s="17">
        <f>D89-D8</f>
        <v>31052.399999999998</v>
      </c>
      <c r="E73" s="17">
        <f>E89-E8</f>
        <v>19720.699999999993</v>
      </c>
      <c r="F73" s="17">
        <f t="shared" ref="F73:F84" si="7">E73/D73*100</f>
        <v>63.507812600636328</v>
      </c>
      <c r="G73" s="27"/>
      <c r="H73" s="27"/>
    </row>
    <row r="74" spans="1:8" ht="18" customHeight="1" x14ac:dyDescent="0.25">
      <c r="A74" s="86" t="s">
        <v>1</v>
      </c>
      <c r="B74" s="85">
        <v>12</v>
      </c>
      <c r="C74" s="85" t="s">
        <v>20</v>
      </c>
      <c r="D74" s="17">
        <f>D93-D12</f>
        <v>46937.399999999994</v>
      </c>
      <c r="E74" s="17">
        <f>E93-E12</f>
        <v>29575</v>
      </c>
      <c r="F74" s="17">
        <f t="shared" si="7"/>
        <v>63.009455146642132</v>
      </c>
    </row>
    <row r="75" spans="1:8" ht="18" customHeight="1" x14ac:dyDescent="0.25">
      <c r="A75" s="86" t="s">
        <v>3</v>
      </c>
      <c r="B75" s="85">
        <v>14</v>
      </c>
      <c r="C75" s="85" t="s">
        <v>20</v>
      </c>
      <c r="D75" s="17">
        <f>D97-D16</f>
        <v>58238.299999999996</v>
      </c>
      <c r="E75" s="17">
        <f>E97-E16</f>
        <v>35331.199999999997</v>
      </c>
      <c r="F75" s="17">
        <f t="shared" si="7"/>
        <v>60.666605996397557</v>
      </c>
    </row>
    <row r="76" spans="1:8" ht="18" customHeight="1" x14ac:dyDescent="0.25">
      <c r="A76" s="109" t="s">
        <v>4</v>
      </c>
      <c r="B76" s="108">
        <v>25</v>
      </c>
      <c r="C76" s="85" t="s">
        <v>20</v>
      </c>
      <c r="D76" s="1">
        <f>D101-D20</f>
        <v>52018.7</v>
      </c>
      <c r="E76" s="1">
        <f>E101-E20</f>
        <v>30712.600000000002</v>
      </c>
      <c r="F76" s="17">
        <f t="shared" si="7"/>
        <v>59.041460090313677</v>
      </c>
    </row>
    <row r="77" spans="1:8" ht="18" customHeight="1" x14ac:dyDescent="0.25">
      <c r="A77" s="86" t="s">
        <v>10</v>
      </c>
      <c r="B77" s="85">
        <v>22</v>
      </c>
      <c r="C77" s="85" t="s">
        <v>20</v>
      </c>
      <c r="D77" s="17">
        <f>D105-D24</f>
        <v>34783.899999999994</v>
      </c>
      <c r="E77" s="17">
        <f>E105-E24</f>
        <v>20941.700000000004</v>
      </c>
      <c r="F77" s="17">
        <f t="shared" si="7"/>
        <v>60.205152383717774</v>
      </c>
    </row>
    <row r="78" spans="1:8" ht="18" customHeight="1" x14ac:dyDescent="0.25">
      <c r="A78" s="86" t="s">
        <v>9</v>
      </c>
      <c r="B78" s="85">
        <v>24</v>
      </c>
      <c r="C78" s="85" t="s">
        <v>20</v>
      </c>
      <c r="D78" s="17">
        <f>D109-D28</f>
        <v>30241.800000000007</v>
      </c>
      <c r="E78" s="17">
        <f>E109-E28</f>
        <v>21057.699999999997</v>
      </c>
      <c r="F78" s="17">
        <f t="shared" si="7"/>
        <v>69.631106614024276</v>
      </c>
    </row>
    <row r="79" spans="1:8" ht="18" customHeight="1" x14ac:dyDescent="0.25">
      <c r="A79" s="86" t="s">
        <v>8</v>
      </c>
      <c r="B79" s="85">
        <v>19</v>
      </c>
      <c r="C79" s="85" t="s">
        <v>20</v>
      </c>
      <c r="D79" s="17">
        <f>D113-D32</f>
        <v>55615.9</v>
      </c>
      <c r="E79" s="17">
        <f>E113-E32</f>
        <v>37673.299999999996</v>
      </c>
      <c r="F79" s="17">
        <f t="shared" si="7"/>
        <v>67.738362590554132</v>
      </c>
    </row>
    <row r="80" spans="1:8" ht="18" customHeight="1" x14ac:dyDescent="0.25">
      <c r="A80" s="86" t="s">
        <v>5</v>
      </c>
      <c r="B80" s="85">
        <v>19</v>
      </c>
      <c r="C80" s="85" t="s">
        <v>20</v>
      </c>
      <c r="D80" s="17">
        <f>D117-D36</f>
        <v>50223.100000000006</v>
      </c>
      <c r="E80" s="17">
        <f>E117-E36</f>
        <v>27603.9</v>
      </c>
      <c r="F80" s="17">
        <f t="shared" si="7"/>
        <v>54.962557070352084</v>
      </c>
    </row>
    <row r="81" spans="1:8" ht="18" customHeight="1" x14ac:dyDescent="0.25">
      <c r="A81" s="86" t="s">
        <v>6</v>
      </c>
      <c r="B81" s="85">
        <v>19</v>
      </c>
      <c r="C81" s="85" t="s">
        <v>20</v>
      </c>
      <c r="D81" s="17">
        <f>D121-D40</f>
        <v>67804.699999999983</v>
      </c>
      <c r="E81" s="17">
        <f>E121-E40</f>
        <v>39505.999999999993</v>
      </c>
      <c r="F81" s="17">
        <f t="shared" si="7"/>
        <v>58.26439760075629</v>
      </c>
      <c r="G81" s="27"/>
    </row>
    <row r="82" spans="1:8" ht="18" customHeight="1" x14ac:dyDescent="0.25">
      <c r="A82" s="86" t="s">
        <v>7</v>
      </c>
      <c r="B82" s="85">
        <v>25</v>
      </c>
      <c r="C82" s="85" t="s">
        <v>20</v>
      </c>
      <c r="D82" s="17">
        <f>D125-D44</f>
        <v>391746.19999999995</v>
      </c>
      <c r="E82" s="17">
        <f>E125-E44</f>
        <v>164438.19999999998</v>
      </c>
      <c r="F82" s="17">
        <f t="shared" si="7"/>
        <v>41.975697530697168</v>
      </c>
    </row>
    <row r="83" spans="1:8" ht="18" customHeight="1" x14ac:dyDescent="0.25">
      <c r="A83" s="86" t="s">
        <v>12</v>
      </c>
      <c r="B83" s="85">
        <v>34</v>
      </c>
      <c r="C83" s="85" t="s">
        <v>20</v>
      </c>
      <c r="D83" s="17">
        <f>D129-D48</f>
        <v>305022.3</v>
      </c>
      <c r="E83" s="17">
        <f>E129-E48</f>
        <v>176677.79999999996</v>
      </c>
      <c r="F83" s="17">
        <f t="shared" si="7"/>
        <v>57.922912521477933</v>
      </c>
    </row>
    <row r="84" spans="1:8" ht="18" customHeight="1" x14ac:dyDescent="0.25">
      <c r="A84" s="86" t="s">
        <v>11</v>
      </c>
      <c r="B84" s="85">
        <v>26</v>
      </c>
      <c r="C84" s="85" t="s">
        <v>20</v>
      </c>
      <c r="D84" s="17">
        <f>D133-D52</f>
        <v>63529.999999999985</v>
      </c>
      <c r="E84" s="17">
        <f>E133-E52</f>
        <v>44641.5</v>
      </c>
      <c r="F84" s="17">
        <f t="shared" si="7"/>
        <v>70.268377144656085</v>
      </c>
    </row>
    <row r="85" spans="1:8" s="29" customFormat="1" ht="19.5" customHeight="1" x14ac:dyDescent="0.25">
      <c r="A85" s="24" t="s">
        <v>13</v>
      </c>
      <c r="B85" s="25">
        <f>SUM(B73:B84)</f>
        <v>254</v>
      </c>
      <c r="C85" s="25" t="s">
        <v>14</v>
      </c>
      <c r="D85" s="26">
        <f>D73+D74+D75+D76+D80+D81+D82+D79+D78+D77+D84+D83</f>
        <v>1187214.7</v>
      </c>
      <c r="E85" s="26">
        <f>E73+E74+E75+E76+E80+E81+E82+E79+E78+E77+E84+E83</f>
        <v>647879.6</v>
      </c>
      <c r="F85" s="23">
        <f>E85/D85*100</f>
        <v>54.5713930260466</v>
      </c>
      <c r="G85" s="28"/>
      <c r="H85" s="28"/>
    </row>
    <row r="86" spans="1:8" ht="16.5" customHeight="1" x14ac:dyDescent="0.25">
      <c r="A86" s="127" t="s">
        <v>0</v>
      </c>
      <c r="B86" s="127"/>
      <c r="C86" s="127"/>
      <c r="D86" s="127"/>
      <c r="E86" s="127"/>
      <c r="F86" s="127"/>
    </row>
    <row r="87" spans="1:8" ht="16.5" customHeight="1" x14ac:dyDescent="0.25">
      <c r="A87" s="134" t="s">
        <v>2</v>
      </c>
      <c r="B87" s="128" t="s">
        <v>139</v>
      </c>
      <c r="C87" s="35" t="s">
        <v>168</v>
      </c>
      <c r="D87" s="17">
        <f>общие!D428</f>
        <v>0</v>
      </c>
      <c r="E87" s="17">
        <f>общие!E428</f>
        <v>0</v>
      </c>
      <c r="F87" s="17">
        <v>0</v>
      </c>
    </row>
    <row r="88" spans="1:8" ht="18" customHeight="1" x14ac:dyDescent="0.25">
      <c r="A88" s="135"/>
      <c r="B88" s="129"/>
      <c r="C88" s="85" t="s">
        <v>19</v>
      </c>
      <c r="D88" s="63">
        <f>общие!D429</f>
        <v>6241.9</v>
      </c>
      <c r="E88" s="63">
        <f>общие!E429</f>
        <v>5422.3</v>
      </c>
      <c r="F88" s="17">
        <f>E88/D88*100</f>
        <v>86.869382720005135</v>
      </c>
    </row>
    <row r="89" spans="1:8" ht="18" customHeight="1" x14ac:dyDescent="0.25">
      <c r="A89" s="135"/>
      <c r="B89" s="129"/>
      <c r="C89" s="85" t="s">
        <v>20</v>
      </c>
      <c r="D89" s="17">
        <f>общие!D430</f>
        <v>31245.399999999998</v>
      </c>
      <c r="E89" s="17">
        <f>общие!E430</f>
        <v>19888.399999999994</v>
      </c>
      <c r="F89" s="17">
        <f>E89/D89*100</f>
        <v>63.652249611142743</v>
      </c>
    </row>
    <row r="90" spans="1:8" s="30" customFormat="1" ht="18" customHeight="1" x14ac:dyDescent="0.25">
      <c r="A90" s="136"/>
      <c r="B90" s="130"/>
      <c r="C90" s="64" t="s">
        <v>22</v>
      </c>
      <c r="D90" s="65">
        <f>D88+D89+D87</f>
        <v>37487.299999999996</v>
      </c>
      <c r="E90" s="65">
        <f>E88+E89</f>
        <v>25310.699999999993</v>
      </c>
      <c r="F90" s="65">
        <f>E90/D90*100</f>
        <v>67.518066118392085</v>
      </c>
    </row>
    <row r="91" spans="1:8" s="74" customFormat="1" ht="18" customHeight="1" x14ac:dyDescent="0.25">
      <c r="A91" s="134" t="s">
        <v>1</v>
      </c>
      <c r="B91" s="128" t="s">
        <v>139</v>
      </c>
      <c r="C91" s="35" t="s">
        <v>168</v>
      </c>
      <c r="D91" s="34">
        <f>общие!D432</f>
        <v>0</v>
      </c>
      <c r="E91" s="34">
        <f>общие!E432</f>
        <v>0</v>
      </c>
      <c r="F91" s="17">
        <v>0</v>
      </c>
    </row>
    <row r="92" spans="1:8" ht="18" customHeight="1" x14ac:dyDescent="0.25">
      <c r="A92" s="135"/>
      <c r="B92" s="129"/>
      <c r="C92" s="85" t="s">
        <v>19</v>
      </c>
      <c r="D92" s="63">
        <f>общие!D433</f>
        <v>8097</v>
      </c>
      <c r="E92" s="63">
        <f>общие!E433</f>
        <v>6380</v>
      </c>
      <c r="F92" s="17">
        <f t="shared" ref="F92:F93" si="8">E92/D92*100</f>
        <v>78.794615289613432</v>
      </c>
    </row>
    <row r="93" spans="1:8" ht="18" customHeight="1" x14ac:dyDescent="0.25">
      <c r="A93" s="135"/>
      <c r="B93" s="129"/>
      <c r="C93" s="85" t="s">
        <v>20</v>
      </c>
      <c r="D93" s="17">
        <f>общие!D434</f>
        <v>47248.599999999991</v>
      </c>
      <c r="E93" s="17">
        <f>общие!E434</f>
        <v>29829</v>
      </c>
      <c r="F93" s="17">
        <f t="shared" si="8"/>
        <v>63.132029308804924</v>
      </c>
    </row>
    <row r="94" spans="1:8" s="79" customFormat="1" ht="18" customHeight="1" x14ac:dyDescent="0.25">
      <c r="A94" s="136"/>
      <c r="B94" s="130"/>
      <c r="C94" s="77" t="s">
        <v>22</v>
      </c>
      <c r="D94" s="78">
        <f>D92+D93+D91</f>
        <v>55345.599999999991</v>
      </c>
      <c r="E94" s="78">
        <f>E92+E93+E91</f>
        <v>36209</v>
      </c>
      <c r="F94" s="65">
        <f>E94/D94*100</f>
        <v>65.423448295799489</v>
      </c>
    </row>
    <row r="95" spans="1:8" s="62" customFormat="1" ht="18" customHeight="1" x14ac:dyDescent="0.25">
      <c r="A95" s="134" t="s">
        <v>3</v>
      </c>
      <c r="B95" s="128" t="s">
        <v>139</v>
      </c>
      <c r="C95" s="35" t="s">
        <v>168</v>
      </c>
      <c r="D95" s="34">
        <f>общие!D436</f>
        <v>2293.6999999999998</v>
      </c>
      <c r="E95" s="34">
        <f>общие!E436</f>
        <v>1800.8</v>
      </c>
      <c r="F95" s="17">
        <v>0</v>
      </c>
    </row>
    <row r="96" spans="1:8" ht="18" customHeight="1" x14ac:dyDescent="0.25">
      <c r="A96" s="135"/>
      <c r="B96" s="129"/>
      <c r="C96" s="85" t="s">
        <v>19</v>
      </c>
      <c r="D96" s="34">
        <f>общие!D437</f>
        <v>1443</v>
      </c>
      <c r="E96" s="34">
        <f>общие!E437</f>
        <v>887.40000000000009</v>
      </c>
      <c r="F96" s="17">
        <f t="shared" ref="F96:F129" si="9">E96/D96*100</f>
        <v>61.496881496881507</v>
      </c>
    </row>
    <row r="97" spans="1:6" ht="18" customHeight="1" x14ac:dyDescent="0.25">
      <c r="A97" s="135"/>
      <c r="B97" s="129"/>
      <c r="C97" s="85" t="s">
        <v>20</v>
      </c>
      <c r="D97" s="34">
        <f>общие!D438</f>
        <v>58465.499999999993</v>
      </c>
      <c r="E97" s="34">
        <f>общие!E438</f>
        <v>35509.599999999999</v>
      </c>
      <c r="F97" s="17">
        <f t="shared" si="9"/>
        <v>60.735989600704698</v>
      </c>
    </row>
    <row r="98" spans="1:6" s="30" customFormat="1" ht="18.75" customHeight="1" x14ac:dyDescent="0.25">
      <c r="A98" s="136"/>
      <c r="B98" s="130"/>
      <c r="C98" s="64" t="s">
        <v>22</v>
      </c>
      <c r="D98" s="65">
        <f>D96+D97+D95</f>
        <v>62202.19999999999</v>
      </c>
      <c r="E98" s="65">
        <f>E96+E97+E95</f>
        <v>38197.800000000003</v>
      </c>
      <c r="F98" s="65">
        <f>E98/D98*100</f>
        <v>61.40908199388447</v>
      </c>
    </row>
    <row r="99" spans="1:6" s="74" customFormat="1" ht="18" customHeight="1" x14ac:dyDescent="0.25">
      <c r="A99" s="131" t="s">
        <v>4</v>
      </c>
      <c r="B99" s="128" t="s">
        <v>139</v>
      </c>
      <c r="C99" s="35" t="s">
        <v>168</v>
      </c>
      <c r="D99" s="34">
        <f>общие!D440</f>
        <v>0</v>
      </c>
      <c r="E99" s="34">
        <f>общие!E440</f>
        <v>0</v>
      </c>
      <c r="F99" s="17">
        <v>0</v>
      </c>
    </row>
    <row r="100" spans="1:6" ht="18" customHeight="1" x14ac:dyDescent="0.25">
      <c r="A100" s="132"/>
      <c r="B100" s="129"/>
      <c r="C100" s="85" t="s">
        <v>19</v>
      </c>
      <c r="D100" s="34">
        <f>общие!D441</f>
        <v>9395.2999999999993</v>
      </c>
      <c r="E100" s="34">
        <f>общие!E441</f>
        <v>6056.7</v>
      </c>
      <c r="F100" s="17">
        <f t="shared" si="9"/>
        <v>64.465211329068794</v>
      </c>
    </row>
    <row r="101" spans="1:6" ht="18" customHeight="1" x14ac:dyDescent="0.25">
      <c r="A101" s="132"/>
      <c r="B101" s="129"/>
      <c r="C101" s="85" t="s">
        <v>20</v>
      </c>
      <c r="D101" s="34">
        <f>общие!D442</f>
        <v>52449.399999999994</v>
      </c>
      <c r="E101" s="34">
        <f>общие!E442</f>
        <v>31031.4</v>
      </c>
      <c r="F101" s="17">
        <f t="shared" si="9"/>
        <v>59.164451833576749</v>
      </c>
    </row>
    <row r="102" spans="1:6" s="30" customFormat="1" ht="18" customHeight="1" x14ac:dyDescent="0.25">
      <c r="A102" s="133"/>
      <c r="B102" s="130"/>
      <c r="C102" s="64" t="s">
        <v>22</v>
      </c>
      <c r="D102" s="65">
        <f>D100+D101+D99</f>
        <v>61844.7</v>
      </c>
      <c r="E102" s="65">
        <f>E100+E101+E99</f>
        <v>37088.1</v>
      </c>
      <c r="F102" s="65">
        <f>E102/D102*100</f>
        <v>59.969730631727536</v>
      </c>
    </row>
    <row r="103" spans="1:6" s="74" customFormat="1" ht="18" customHeight="1" x14ac:dyDescent="0.25">
      <c r="A103" s="134" t="s">
        <v>10</v>
      </c>
      <c r="B103" s="128" t="s">
        <v>139</v>
      </c>
      <c r="C103" s="35" t="s">
        <v>168</v>
      </c>
      <c r="D103" s="34">
        <f>общие!D448</f>
        <v>1885.9</v>
      </c>
      <c r="E103" s="34">
        <f>общие!E448</f>
        <v>1105.9000000000001</v>
      </c>
      <c r="F103" s="17">
        <f t="shared" si="9"/>
        <v>58.640436926666318</v>
      </c>
    </row>
    <row r="104" spans="1:6" s="22" customFormat="1" ht="18" customHeight="1" x14ac:dyDescent="0.25">
      <c r="A104" s="135"/>
      <c r="B104" s="129"/>
      <c r="C104" s="85" t="s">
        <v>19</v>
      </c>
      <c r="D104" s="34">
        <f>общие!D449</f>
        <v>7659</v>
      </c>
      <c r="E104" s="34">
        <f>общие!E449</f>
        <v>5504.0999999999995</v>
      </c>
      <c r="F104" s="17">
        <f t="shared" si="9"/>
        <v>71.864473168820979</v>
      </c>
    </row>
    <row r="105" spans="1:6" s="22" customFormat="1" ht="18" customHeight="1" x14ac:dyDescent="0.25">
      <c r="A105" s="135"/>
      <c r="B105" s="129"/>
      <c r="C105" s="85" t="s">
        <v>20</v>
      </c>
      <c r="D105" s="34">
        <f>общие!D450</f>
        <v>35462.499999999993</v>
      </c>
      <c r="E105" s="34">
        <f>общие!E450</f>
        <v>21393.000000000004</v>
      </c>
      <c r="F105" s="17">
        <f t="shared" si="9"/>
        <v>60.325696157913313</v>
      </c>
    </row>
    <row r="106" spans="1:6" s="22" customFormat="1" ht="18" customHeight="1" x14ac:dyDescent="0.25">
      <c r="A106" s="136"/>
      <c r="B106" s="130"/>
      <c r="C106" s="64" t="s">
        <v>22</v>
      </c>
      <c r="D106" s="65">
        <f>D104+D105+D103</f>
        <v>45007.399999999994</v>
      </c>
      <c r="E106" s="65">
        <f>E104+E105+E103</f>
        <v>28003.000000000004</v>
      </c>
      <c r="F106" s="65">
        <f>E106/D106*100</f>
        <v>62.21865737634257</v>
      </c>
    </row>
    <row r="107" spans="1:6" s="74" customFormat="1" ht="18" customHeight="1" x14ac:dyDescent="0.25">
      <c r="A107" s="134" t="s">
        <v>9</v>
      </c>
      <c r="B107" s="128" t="s">
        <v>139</v>
      </c>
      <c r="C107" s="35" t="s">
        <v>168</v>
      </c>
      <c r="D107" s="34">
        <f>общие!D444</f>
        <v>0</v>
      </c>
      <c r="E107" s="34">
        <f>общие!E444</f>
        <v>0</v>
      </c>
      <c r="F107" s="17">
        <v>0</v>
      </c>
    </row>
    <row r="108" spans="1:6" s="22" customFormat="1" ht="18" customHeight="1" x14ac:dyDescent="0.25">
      <c r="A108" s="135"/>
      <c r="B108" s="129"/>
      <c r="C108" s="85" t="s">
        <v>19</v>
      </c>
      <c r="D108" s="34">
        <f>общие!D445</f>
        <v>11276.3</v>
      </c>
      <c r="E108" s="34">
        <f>общие!E445</f>
        <v>2056.5</v>
      </c>
      <c r="F108" s="17">
        <f t="shared" ref="F108:F109" si="10">E108/D108*100</f>
        <v>18.23736509315999</v>
      </c>
    </row>
    <row r="109" spans="1:6" s="22" customFormat="1" ht="18" customHeight="1" x14ac:dyDescent="0.25">
      <c r="A109" s="135"/>
      <c r="B109" s="129"/>
      <c r="C109" s="85" t="s">
        <v>20</v>
      </c>
      <c r="D109" s="34">
        <f>общие!D446</f>
        <v>30827.500000000007</v>
      </c>
      <c r="E109" s="34">
        <f>общие!E446</f>
        <v>21157.999999999996</v>
      </c>
      <c r="F109" s="17">
        <f t="shared" si="10"/>
        <v>68.633525261535937</v>
      </c>
    </row>
    <row r="110" spans="1:6" s="22" customFormat="1" ht="18" customHeight="1" x14ac:dyDescent="0.25">
      <c r="A110" s="136"/>
      <c r="B110" s="130"/>
      <c r="C110" s="64" t="s">
        <v>22</v>
      </c>
      <c r="D110" s="65">
        <f>D108+D109+D107</f>
        <v>42103.8</v>
      </c>
      <c r="E110" s="65">
        <f>E108+E109+E107</f>
        <v>23214.499999999996</v>
      </c>
      <c r="F110" s="65">
        <f>E110/D110*100</f>
        <v>55.13635348828371</v>
      </c>
    </row>
    <row r="111" spans="1:6" s="74" customFormat="1" ht="18" customHeight="1" x14ac:dyDescent="0.25">
      <c r="A111" s="134" t="s">
        <v>8</v>
      </c>
      <c r="B111" s="128" t="s">
        <v>139</v>
      </c>
      <c r="C111" s="35" t="s">
        <v>168</v>
      </c>
      <c r="D111" s="34">
        <f>общие!D452</f>
        <v>0</v>
      </c>
      <c r="E111" s="34">
        <f>общие!E452</f>
        <v>0</v>
      </c>
      <c r="F111" s="17">
        <v>0</v>
      </c>
    </row>
    <row r="112" spans="1:6" s="22" customFormat="1" ht="18" customHeight="1" x14ac:dyDescent="0.25">
      <c r="A112" s="135"/>
      <c r="B112" s="129"/>
      <c r="C112" s="85" t="s">
        <v>19</v>
      </c>
      <c r="D112" s="34">
        <f>общие!D453</f>
        <v>21622.7</v>
      </c>
      <c r="E112" s="34">
        <f>общие!E453</f>
        <v>2048.9</v>
      </c>
      <c r="F112" s="17">
        <f t="shared" ref="F112:F113" si="11">E112/D112*100</f>
        <v>9.4756898999662393</v>
      </c>
    </row>
    <row r="113" spans="1:6" s="22" customFormat="1" ht="18" customHeight="1" x14ac:dyDescent="0.25">
      <c r="A113" s="135"/>
      <c r="B113" s="129"/>
      <c r="C113" s="85" t="s">
        <v>20</v>
      </c>
      <c r="D113" s="34">
        <f>общие!D454</f>
        <v>57014.1</v>
      </c>
      <c r="E113" s="34">
        <f>общие!E454</f>
        <v>37778.499999999993</v>
      </c>
      <c r="F113" s="17">
        <f t="shared" si="11"/>
        <v>66.261679128496269</v>
      </c>
    </row>
    <row r="114" spans="1:6" s="22" customFormat="1" ht="18" customHeight="1" x14ac:dyDescent="0.25">
      <c r="A114" s="136"/>
      <c r="B114" s="130"/>
      <c r="C114" s="64" t="s">
        <v>22</v>
      </c>
      <c r="D114" s="65">
        <f>D112+D113+D111</f>
        <v>78636.800000000003</v>
      </c>
      <c r="E114" s="65">
        <f>E112+E113+E111</f>
        <v>39827.399999999994</v>
      </c>
      <c r="F114" s="65">
        <f>E114/D114*100</f>
        <v>50.647279645153411</v>
      </c>
    </row>
    <row r="115" spans="1:6" s="74" customFormat="1" ht="18" customHeight="1" x14ac:dyDescent="0.25">
      <c r="A115" s="134" t="s">
        <v>5</v>
      </c>
      <c r="B115" s="128" t="s">
        <v>139</v>
      </c>
      <c r="C115" s="35" t="s">
        <v>168</v>
      </c>
      <c r="D115" s="34">
        <f>общие!D456</f>
        <v>0</v>
      </c>
      <c r="E115" s="34">
        <f>общие!E456</f>
        <v>0</v>
      </c>
      <c r="F115" s="17">
        <v>0</v>
      </c>
    </row>
    <row r="116" spans="1:6" ht="18" customHeight="1" x14ac:dyDescent="0.25">
      <c r="A116" s="135"/>
      <c r="B116" s="129"/>
      <c r="C116" s="85" t="s">
        <v>19</v>
      </c>
      <c r="D116" s="34">
        <f>общие!D457</f>
        <v>6639.3</v>
      </c>
      <c r="E116" s="34">
        <f>общие!E457</f>
        <v>5395.2</v>
      </c>
      <c r="F116" s="17">
        <f t="shared" ref="F116:F117" si="12">E116/D116*100</f>
        <v>81.261578780895576</v>
      </c>
    </row>
    <row r="117" spans="1:6" ht="18" customHeight="1" x14ac:dyDescent="0.25">
      <c r="A117" s="135"/>
      <c r="B117" s="129"/>
      <c r="C117" s="85" t="s">
        <v>20</v>
      </c>
      <c r="D117" s="34">
        <f>общие!D458</f>
        <v>50722.8</v>
      </c>
      <c r="E117" s="34">
        <f>общие!E458</f>
        <v>28010</v>
      </c>
      <c r="F117" s="17">
        <f t="shared" si="12"/>
        <v>55.221714889556573</v>
      </c>
    </row>
    <row r="118" spans="1:6" s="30" customFormat="1" ht="18" customHeight="1" x14ac:dyDescent="0.25">
      <c r="A118" s="136"/>
      <c r="B118" s="130"/>
      <c r="C118" s="64" t="s">
        <v>22</v>
      </c>
      <c r="D118" s="65">
        <f>D116+D117+D115</f>
        <v>57362.100000000006</v>
      </c>
      <c r="E118" s="65">
        <f>E116+E117+E115</f>
        <v>33405.199999999997</v>
      </c>
      <c r="F118" s="65">
        <f>E118/D118*100</f>
        <v>58.23566431493964</v>
      </c>
    </row>
    <row r="119" spans="1:6" s="62" customFormat="1" ht="18" customHeight="1" x14ac:dyDescent="0.25">
      <c r="A119" s="123" t="s">
        <v>6</v>
      </c>
      <c r="B119" s="124" t="s">
        <v>139</v>
      </c>
      <c r="C119" s="35" t="s">
        <v>168</v>
      </c>
      <c r="D119" s="34">
        <f>общие!D460</f>
        <v>0</v>
      </c>
      <c r="E119" s="34">
        <f>общие!E460</f>
        <v>0</v>
      </c>
      <c r="F119" s="17">
        <v>0</v>
      </c>
    </row>
    <row r="120" spans="1:6" ht="18" customHeight="1" x14ac:dyDescent="0.25">
      <c r="A120" s="123"/>
      <c r="B120" s="124"/>
      <c r="C120" s="108" t="s">
        <v>19</v>
      </c>
      <c r="D120" s="59">
        <f>общие!D461</f>
        <v>0</v>
      </c>
      <c r="E120" s="59">
        <f>общие!E461</f>
        <v>0</v>
      </c>
      <c r="F120" s="17">
        <v>0</v>
      </c>
    </row>
    <row r="121" spans="1:6" ht="18" customHeight="1" x14ac:dyDescent="0.25">
      <c r="A121" s="123"/>
      <c r="B121" s="124"/>
      <c r="C121" s="85" t="s">
        <v>20</v>
      </c>
      <c r="D121" s="17">
        <f>общие!D462</f>
        <v>67804.699999999983</v>
      </c>
      <c r="E121" s="17">
        <f>общие!E462</f>
        <v>39505.999999999993</v>
      </c>
      <c r="F121" s="17">
        <f t="shared" si="9"/>
        <v>58.26439760075629</v>
      </c>
    </row>
    <row r="122" spans="1:6" s="30" customFormat="1" ht="18" customHeight="1" x14ac:dyDescent="0.25">
      <c r="A122" s="123"/>
      <c r="B122" s="124"/>
      <c r="C122" s="64" t="s">
        <v>22</v>
      </c>
      <c r="D122" s="65">
        <f>D120+D121+D119</f>
        <v>67804.699999999983</v>
      </c>
      <c r="E122" s="65">
        <f>E120+E121+E119</f>
        <v>39505.999999999993</v>
      </c>
      <c r="F122" s="65">
        <f>E122/D122*100</f>
        <v>58.26439760075629</v>
      </c>
    </row>
    <row r="123" spans="1:6" s="74" customFormat="1" ht="18" customHeight="1" x14ac:dyDescent="0.25">
      <c r="A123" s="134" t="s">
        <v>7</v>
      </c>
      <c r="B123" s="128" t="s">
        <v>139</v>
      </c>
      <c r="C123" s="35" t="s">
        <v>168</v>
      </c>
      <c r="D123" s="34">
        <f>общие!D464</f>
        <v>0</v>
      </c>
      <c r="E123" s="34">
        <f>общие!E464</f>
        <v>0</v>
      </c>
      <c r="F123" s="17">
        <v>0</v>
      </c>
    </row>
    <row r="124" spans="1:6" ht="18" customHeight="1" x14ac:dyDescent="0.25">
      <c r="A124" s="135"/>
      <c r="B124" s="129"/>
      <c r="C124" s="85" t="s">
        <v>19</v>
      </c>
      <c r="D124" s="34">
        <f>общие!D465</f>
        <v>0</v>
      </c>
      <c r="E124" s="34">
        <f>общие!E465</f>
        <v>0</v>
      </c>
      <c r="F124" s="17">
        <v>0</v>
      </c>
    </row>
    <row r="125" spans="1:6" ht="18" customHeight="1" x14ac:dyDescent="0.25">
      <c r="A125" s="135"/>
      <c r="B125" s="129"/>
      <c r="C125" s="85" t="s">
        <v>20</v>
      </c>
      <c r="D125" s="34">
        <f>общие!D466</f>
        <v>391746.19999999995</v>
      </c>
      <c r="E125" s="34">
        <f>общие!E466</f>
        <v>164438.19999999998</v>
      </c>
      <c r="F125" s="17">
        <f t="shared" si="9"/>
        <v>41.975697530697168</v>
      </c>
    </row>
    <row r="126" spans="1:6" s="30" customFormat="1" ht="18" customHeight="1" x14ac:dyDescent="0.25">
      <c r="A126" s="136"/>
      <c r="B126" s="130"/>
      <c r="C126" s="64" t="s">
        <v>22</v>
      </c>
      <c r="D126" s="65">
        <f>D124+D125+D123</f>
        <v>391746.19999999995</v>
      </c>
      <c r="E126" s="65">
        <f>E124+E125+E123</f>
        <v>164438.19999999998</v>
      </c>
      <c r="F126" s="65">
        <f>E126/D126*100</f>
        <v>41.975697530697168</v>
      </c>
    </row>
    <row r="127" spans="1:6" s="30" customFormat="1" ht="18" customHeight="1" x14ac:dyDescent="0.25">
      <c r="A127" s="123" t="s">
        <v>12</v>
      </c>
      <c r="B127" s="124" t="s">
        <v>139</v>
      </c>
      <c r="C127" s="35" t="s">
        <v>168</v>
      </c>
      <c r="D127" s="63">
        <f>общие!D472</f>
        <v>70000</v>
      </c>
      <c r="E127" s="63">
        <f>общие!E472</f>
        <v>0</v>
      </c>
      <c r="F127" s="17">
        <v>0</v>
      </c>
    </row>
    <row r="128" spans="1:6" ht="18" customHeight="1" x14ac:dyDescent="0.25">
      <c r="A128" s="123"/>
      <c r="B128" s="124"/>
      <c r="C128" s="85" t="s">
        <v>19</v>
      </c>
      <c r="D128" s="63">
        <f>общие!D473</f>
        <v>40591</v>
      </c>
      <c r="E128" s="63">
        <f>общие!E473</f>
        <v>0</v>
      </c>
      <c r="F128" s="17">
        <f t="shared" si="9"/>
        <v>0</v>
      </c>
    </row>
    <row r="129" spans="1:7" ht="18" customHeight="1" x14ac:dyDescent="0.25">
      <c r="A129" s="123"/>
      <c r="B129" s="124"/>
      <c r="C129" s="85" t="s">
        <v>20</v>
      </c>
      <c r="D129" s="17">
        <f>общие!D474</f>
        <v>307923.7</v>
      </c>
      <c r="E129" s="17">
        <f>общие!E474</f>
        <v>176677.79999999996</v>
      </c>
      <c r="F129" s="17">
        <f t="shared" si="9"/>
        <v>57.377135959330175</v>
      </c>
    </row>
    <row r="130" spans="1:7" s="30" customFormat="1" ht="18" customHeight="1" x14ac:dyDescent="0.25">
      <c r="A130" s="123"/>
      <c r="B130" s="124"/>
      <c r="C130" s="64" t="s">
        <v>22</v>
      </c>
      <c r="D130" s="65">
        <f>D128+D129+D127</f>
        <v>418514.7</v>
      </c>
      <c r="E130" s="65">
        <f>E128+E129+E127</f>
        <v>176677.79999999996</v>
      </c>
      <c r="F130" s="65">
        <f>E130/D130*100</f>
        <v>42.215434726665499</v>
      </c>
    </row>
    <row r="131" spans="1:7" s="62" customFormat="1" ht="18" customHeight="1" x14ac:dyDescent="0.25">
      <c r="A131" s="123" t="s">
        <v>11</v>
      </c>
      <c r="B131" s="124" t="s">
        <v>139</v>
      </c>
      <c r="C131" s="35" t="s">
        <v>168</v>
      </c>
      <c r="D131" s="34">
        <f>общие!D468</f>
        <v>0</v>
      </c>
      <c r="E131" s="34">
        <f>общие!E468</f>
        <v>0</v>
      </c>
      <c r="F131" s="17">
        <v>0</v>
      </c>
    </row>
    <row r="132" spans="1:7" ht="18" customHeight="1" x14ac:dyDescent="0.25">
      <c r="A132" s="123"/>
      <c r="B132" s="124"/>
      <c r="C132" s="85" t="s">
        <v>19</v>
      </c>
      <c r="D132" s="63">
        <f>общие!D469</f>
        <v>10361</v>
      </c>
      <c r="E132" s="63">
        <f>общие!E469</f>
        <v>528.4</v>
      </c>
      <c r="F132" s="17">
        <f t="shared" ref="F132:F133" si="13">E132/D132*100</f>
        <v>5.0998938326416363</v>
      </c>
    </row>
    <row r="133" spans="1:7" ht="18" customHeight="1" x14ac:dyDescent="0.25">
      <c r="A133" s="123"/>
      <c r="B133" s="124"/>
      <c r="C133" s="85" t="s">
        <v>20</v>
      </c>
      <c r="D133" s="17">
        <f>общие!D470</f>
        <v>64263.799999999988</v>
      </c>
      <c r="E133" s="17">
        <f>общие!E470</f>
        <v>44641.5</v>
      </c>
      <c r="F133" s="17">
        <f t="shared" si="13"/>
        <v>69.466013525499591</v>
      </c>
    </row>
    <row r="134" spans="1:7" s="30" customFormat="1" ht="18" customHeight="1" x14ac:dyDescent="0.25">
      <c r="A134" s="123"/>
      <c r="B134" s="124"/>
      <c r="C134" s="64" t="s">
        <v>22</v>
      </c>
      <c r="D134" s="65">
        <f>D131+D132+D133</f>
        <v>74624.799999999988</v>
      </c>
      <c r="E134" s="65">
        <f>E131+E132+E133</f>
        <v>45169.9</v>
      </c>
      <c r="F134" s="65">
        <f>E134/D134*100</f>
        <v>60.529341452171401</v>
      </c>
    </row>
    <row r="135" spans="1:7" s="30" customFormat="1" ht="16.5" customHeight="1" x14ac:dyDescent="0.25">
      <c r="A135" s="121" t="s">
        <v>147</v>
      </c>
      <c r="B135" s="122">
        <f>B85+B54</f>
        <v>260</v>
      </c>
      <c r="C135" s="90" t="s">
        <v>168</v>
      </c>
      <c r="D135" s="11">
        <f>D87+D91+D95+D99+D103+D107+D111+D115+D119+D123+D127+D131</f>
        <v>74179.600000000006</v>
      </c>
      <c r="E135" s="11">
        <f>E87+E91+E95+E99+E103+E107+E111+E115+E119+E123+E127+E131</f>
        <v>2906.7</v>
      </c>
      <c r="F135" s="11">
        <f>E135/D135*100</f>
        <v>3.9184627579550164</v>
      </c>
    </row>
    <row r="136" spans="1:7" s="21" customFormat="1" ht="16.5" customHeight="1" x14ac:dyDescent="0.25">
      <c r="A136" s="121"/>
      <c r="B136" s="122"/>
      <c r="C136" s="90" t="s">
        <v>19</v>
      </c>
      <c r="D136" s="11">
        <f>D88+D92+D96+D100+D104+D108+D112+D116+D120+D124+D128+D132</f>
        <v>123326.5</v>
      </c>
      <c r="E136" s="11">
        <f>E88+E92+E96+E100+E116+E120+E124+E112+E108+E104+E132+E128</f>
        <v>34279.5</v>
      </c>
      <c r="F136" s="11">
        <f t="shared" ref="F136:F138" si="14">E136/D136*100</f>
        <v>27.79572922283532</v>
      </c>
      <c r="G136" s="31"/>
    </row>
    <row r="137" spans="1:7" s="21" customFormat="1" ht="18" customHeight="1" x14ac:dyDescent="0.25">
      <c r="A137" s="121"/>
      <c r="B137" s="122"/>
      <c r="C137" s="90" t="s">
        <v>20</v>
      </c>
      <c r="D137" s="11">
        <f>D89+D93+D97+D101+D105+D109+D113+D117+D121+D125+D129+D133</f>
        <v>1195174.2</v>
      </c>
      <c r="E137" s="11">
        <f>E89+E93+E97+E101+E117+E121+E125+E113+E109+E105+E133+E129</f>
        <v>649861.39999999991</v>
      </c>
      <c r="F137" s="11">
        <f t="shared" si="14"/>
        <v>54.373780826259463</v>
      </c>
      <c r="G137" s="31"/>
    </row>
    <row r="138" spans="1:7" s="21" customFormat="1" ht="17.25" customHeight="1" x14ac:dyDescent="0.25">
      <c r="A138" s="121"/>
      <c r="B138" s="122"/>
      <c r="C138" s="90" t="s">
        <v>22</v>
      </c>
      <c r="D138" s="11">
        <f>D136+D137+D135</f>
        <v>1392680.3</v>
      </c>
      <c r="E138" s="11">
        <f>E136+E137+E135</f>
        <v>687047.59999999986</v>
      </c>
      <c r="F138" s="11">
        <f t="shared" si="14"/>
        <v>49.332757848301569</v>
      </c>
      <c r="G138" s="31"/>
    </row>
  </sheetData>
  <mergeCells count="57">
    <mergeCell ref="A115:A118"/>
    <mergeCell ref="A123:A126"/>
    <mergeCell ref="B123:B126"/>
    <mergeCell ref="B87:B90"/>
    <mergeCell ref="A87:A90"/>
    <mergeCell ref="B91:B94"/>
    <mergeCell ref="A91:A94"/>
    <mergeCell ref="B95:B98"/>
    <mergeCell ref="A95:A98"/>
    <mergeCell ref="B119:B122"/>
    <mergeCell ref="A119:A122"/>
    <mergeCell ref="B30:B33"/>
    <mergeCell ref="A30:A33"/>
    <mergeCell ref="A34:A37"/>
    <mergeCell ref="B34:B37"/>
    <mergeCell ref="B42:B45"/>
    <mergeCell ref="A42:A45"/>
    <mergeCell ref="A38:A41"/>
    <mergeCell ref="B38:B41"/>
    <mergeCell ref="A6:A9"/>
    <mergeCell ref="B6:B9"/>
    <mergeCell ref="B10:B13"/>
    <mergeCell ref="A10:A13"/>
    <mergeCell ref="B14:B17"/>
    <mergeCell ref="A14:A17"/>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47" max="5" man="1"/>
    <brk id="78"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view="pageBreakPreview" zoomScale="55" zoomScaleNormal="100" zoomScaleSheetLayoutView="55" workbookViewId="0">
      <selection activeCell="I480" sqref="I480"/>
    </sheetView>
  </sheetViews>
  <sheetFormatPr defaultColWidth="15.5703125" defaultRowHeight="26.25" x14ac:dyDescent="0.25"/>
  <cols>
    <col min="1" max="1" width="33" style="57" customWidth="1"/>
    <col min="2" max="2" width="116.5703125" style="57" customWidth="1"/>
    <col min="3" max="3" width="28.85546875" style="36" customWidth="1"/>
    <col min="4" max="4" width="22.85546875" style="55" customWidth="1"/>
    <col min="5" max="5" width="23.140625" style="55" customWidth="1"/>
    <col min="6" max="6" width="28.5703125" style="55" customWidth="1"/>
    <col min="7" max="7" width="117.5703125" style="39" customWidth="1"/>
    <col min="8" max="16384" width="15.5703125" style="36"/>
  </cols>
  <sheetData>
    <row r="1" spans="1:7" s="60" customFormat="1" ht="90.75" customHeight="1" x14ac:dyDescent="0.25">
      <c r="A1" s="156" t="s">
        <v>566</v>
      </c>
      <c r="B1" s="156"/>
      <c r="C1" s="156"/>
      <c r="D1" s="156"/>
      <c r="E1" s="156"/>
      <c r="F1" s="156"/>
      <c r="G1" s="156"/>
    </row>
    <row r="2" spans="1:7" ht="48" customHeight="1" x14ac:dyDescent="0.25">
      <c r="A2" s="37"/>
      <c r="B2" s="37"/>
      <c r="C2" s="58"/>
      <c r="D2" s="38"/>
      <c r="E2" s="38"/>
      <c r="F2" s="38"/>
    </row>
    <row r="3" spans="1:7" ht="135.75" customHeight="1" x14ac:dyDescent="0.25">
      <c r="A3" s="92" t="s">
        <v>16</v>
      </c>
      <c r="B3" s="92" t="s">
        <v>303</v>
      </c>
      <c r="C3" s="92" t="s">
        <v>17</v>
      </c>
      <c r="D3" s="104" t="s">
        <v>113</v>
      </c>
      <c r="E3" s="104" t="s">
        <v>311</v>
      </c>
      <c r="F3" s="104" t="s">
        <v>21</v>
      </c>
      <c r="G3" s="92" t="s">
        <v>114</v>
      </c>
    </row>
    <row r="4" spans="1:7" ht="33.75" customHeight="1" x14ac:dyDescent="0.25">
      <c r="A4" s="92">
        <v>1</v>
      </c>
      <c r="B4" s="92">
        <v>2</v>
      </c>
      <c r="C4" s="92">
        <v>3</v>
      </c>
      <c r="D4" s="40">
        <v>4</v>
      </c>
      <c r="E4" s="40">
        <v>5</v>
      </c>
      <c r="F4" s="40">
        <v>6</v>
      </c>
      <c r="G4" s="92">
        <v>7</v>
      </c>
    </row>
    <row r="5" spans="1:7" s="41" customFormat="1" ht="33" customHeight="1" x14ac:dyDescent="0.25">
      <c r="A5" s="168" t="s">
        <v>263</v>
      </c>
      <c r="B5" s="168"/>
      <c r="C5" s="168"/>
      <c r="D5" s="168"/>
      <c r="E5" s="168"/>
      <c r="F5" s="168"/>
      <c r="G5" s="168"/>
    </row>
    <row r="6" spans="1:7" ht="84" customHeight="1" x14ac:dyDescent="0.25">
      <c r="A6" s="151" t="s">
        <v>24</v>
      </c>
      <c r="B6" s="93" t="s">
        <v>37</v>
      </c>
      <c r="C6" s="92" t="s">
        <v>20</v>
      </c>
      <c r="D6" s="104">
        <v>6438.1</v>
      </c>
      <c r="E6" s="104">
        <v>4586.8999999999996</v>
      </c>
      <c r="F6" s="104">
        <f t="shared" ref="F6:F10" si="0">E6/D6*100</f>
        <v>71.246175113775791</v>
      </c>
      <c r="G6" s="92" t="s">
        <v>270</v>
      </c>
    </row>
    <row r="7" spans="1:7" ht="81.75" customHeight="1" x14ac:dyDescent="0.25">
      <c r="A7" s="151"/>
      <c r="B7" s="93" t="s">
        <v>344</v>
      </c>
      <c r="C7" s="92" t="s">
        <v>20</v>
      </c>
      <c r="D7" s="104">
        <v>363.1</v>
      </c>
      <c r="E7" s="104">
        <v>257.8</v>
      </c>
      <c r="F7" s="104">
        <f t="shared" si="0"/>
        <v>70.999724593775809</v>
      </c>
      <c r="G7" s="92" t="s">
        <v>345</v>
      </c>
    </row>
    <row r="8" spans="1:7" ht="84" customHeight="1" x14ac:dyDescent="0.25">
      <c r="A8" s="151"/>
      <c r="B8" s="93" t="s">
        <v>38</v>
      </c>
      <c r="C8" s="92" t="s">
        <v>20</v>
      </c>
      <c r="D8" s="104">
        <v>200</v>
      </c>
      <c r="E8" s="104">
        <v>36.6</v>
      </c>
      <c r="F8" s="104">
        <f t="shared" si="0"/>
        <v>18.3</v>
      </c>
      <c r="G8" s="92" t="s">
        <v>568</v>
      </c>
    </row>
    <row r="9" spans="1:7" ht="135" customHeight="1" x14ac:dyDescent="0.25">
      <c r="A9" s="151"/>
      <c r="B9" s="93" t="s">
        <v>170</v>
      </c>
      <c r="C9" s="92" t="s">
        <v>20</v>
      </c>
      <c r="D9" s="104">
        <v>1286.3</v>
      </c>
      <c r="E9" s="104">
        <v>955.4</v>
      </c>
      <c r="F9" s="104">
        <f t="shared" si="0"/>
        <v>74.275052476094231</v>
      </c>
      <c r="G9" s="92" t="s">
        <v>462</v>
      </c>
    </row>
    <row r="10" spans="1:7" ht="114.75" customHeight="1" x14ac:dyDescent="0.25">
      <c r="A10" s="151"/>
      <c r="B10" s="93" t="s">
        <v>48</v>
      </c>
      <c r="C10" s="92" t="s">
        <v>20</v>
      </c>
      <c r="D10" s="104">
        <v>306</v>
      </c>
      <c r="E10" s="104">
        <v>185.3</v>
      </c>
      <c r="F10" s="104">
        <f t="shared" si="0"/>
        <v>60.555555555555564</v>
      </c>
      <c r="G10" s="92" t="s">
        <v>280</v>
      </c>
    </row>
    <row r="11" spans="1:7" ht="385.5" customHeight="1" x14ac:dyDescent="0.25">
      <c r="A11" s="151" t="s">
        <v>25</v>
      </c>
      <c r="B11" s="93" t="s">
        <v>463</v>
      </c>
      <c r="C11" s="92" t="s">
        <v>20</v>
      </c>
      <c r="D11" s="104">
        <v>12846.1</v>
      </c>
      <c r="E11" s="104">
        <v>8584.2000000000007</v>
      </c>
      <c r="F11" s="104">
        <f t="shared" ref="F11:F247" si="1">E11/D11*100</f>
        <v>66.823393870513243</v>
      </c>
      <c r="G11" s="92" t="s">
        <v>464</v>
      </c>
    </row>
    <row r="12" spans="1:7" ht="83.25" customHeight="1" x14ac:dyDescent="0.25">
      <c r="A12" s="151"/>
      <c r="B12" s="93" t="s">
        <v>341</v>
      </c>
      <c r="C12" s="92" t="s">
        <v>20</v>
      </c>
      <c r="D12" s="104">
        <v>180</v>
      </c>
      <c r="E12" s="104">
        <v>119.8</v>
      </c>
      <c r="F12" s="104">
        <f t="shared" si="1"/>
        <v>66.555555555555557</v>
      </c>
      <c r="G12" s="92" t="s">
        <v>275</v>
      </c>
    </row>
    <row r="13" spans="1:7" ht="115.5" customHeight="1" x14ac:dyDescent="0.25">
      <c r="A13" s="151"/>
      <c r="B13" s="93" t="s">
        <v>137</v>
      </c>
      <c r="C13" s="92" t="s">
        <v>20</v>
      </c>
      <c r="D13" s="104">
        <v>583</v>
      </c>
      <c r="E13" s="104">
        <v>440.1</v>
      </c>
      <c r="F13" s="104">
        <f t="shared" si="1"/>
        <v>75.488850771869636</v>
      </c>
      <c r="G13" s="92" t="s">
        <v>343</v>
      </c>
    </row>
    <row r="14" spans="1:7" ht="82.5" customHeight="1" x14ac:dyDescent="0.25">
      <c r="A14" s="151" t="s">
        <v>26</v>
      </c>
      <c r="B14" s="93" t="s">
        <v>60</v>
      </c>
      <c r="C14" s="92" t="s">
        <v>20</v>
      </c>
      <c r="D14" s="104">
        <v>557.20000000000005</v>
      </c>
      <c r="E14" s="104">
        <v>330.2</v>
      </c>
      <c r="F14" s="104">
        <f t="shared" si="1"/>
        <v>59.260588657573578</v>
      </c>
      <c r="G14" s="92" t="s">
        <v>322</v>
      </c>
    </row>
    <row r="15" spans="1:7" ht="113.25" customHeight="1" x14ac:dyDescent="0.25">
      <c r="A15" s="151"/>
      <c r="B15" s="93" t="s">
        <v>63</v>
      </c>
      <c r="C15" s="92" t="s">
        <v>20</v>
      </c>
      <c r="D15" s="104">
        <v>489.2</v>
      </c>
      <c r="E15" s="104">
        <v>326.10000000000002</v>
      </c>
      <c r="F15" s="104">
        <f t="shared" si="1"/>
        <v>66.659852820932144</v>
      </c>
      <c r="G15" s="92" t="s">
        <v>273</v>
      </c>
    </row>
    <row r="16" spans="1:7" ht="87" customHeight="1" x14ac:dyDescent="0.25">
      <c r="A16" s="151"/>
      <c r="B16" s="93" t="s">
        <v>64</v>
      </c>
      <c r="C16" s="92" t="s">
        <v>20</v>
      </c>
      <c r="D16" s="104">
        <v>10337.799999999999</v>
      </c>
      <c r="E16" s="104">
        <v>6397</v>
      </c>
      <c r="F16" s="104">
        <f t="shared" si="1"/>
        <v>61.879703611987082</v>
      </c>
      <c r="G16" s="92" t="s">
        <v>323</v>
      </c>
    </row>
    <row r="17" spans="1:7" ht="82.5" customHeight="1" x14ac:dyDescent="0.25">
      <c r="A17" s="151"/>
      <c r="B17" s="93" t="s">
        <v>231</v>
      </c>
      <c r="C17" s="92" t="s">
        <v>20</v>
      </c>
      <c r="D17" s="104">
        <v>45</v>
      </c>
      <c r="E17" s="104">
        <v>21.9</v>
      </c>
      <c r="F17" s="104">
        <f t="shared" si="1"/>
        <v>48.666666666666664</v>
      </c>
      <c r="G17" s="92" t="s">
        <v>274</v>
      </c>
    </row>
    <row r="18" spans="1:7" ht="88.5" customHeight="1" x14ac:dyDescent="0.25">
      <c r="A18" s="151" t="s">
        <v>30</v>
      </c>
      <c r="B18" s="93" t="s">
        <v>395</v>
      </c>
      <c r="C18" s="92" t="s">
        <v>20</v>
      </c>
      <c r="D18" s="104">
        <v>13962.1</v>
      </c>
      <c r="E18" s="104">
        <v>8923.6</v>
      </c>
      <c r="F18" s="104">
        <f t="shared" si="1"/>
        <v>63.913021680119755</v>
      </c>
      <c r="G18" s="92" t="s">
        <v>396</v>
      </c>
    </row>
    <row r="19" spans="1:7" ht="90" customHeight="1" x14ac:dyDescent="0.25">
      <c r="A19" s="151"/>
      <c r="B19" s="93" t="s">
        <v>397</v>
      </c>
      <c r="C19" s="92" t="s">
        <v>20</v>
      </c>
      <c r="D19" s="104">
        <v>650</v>
      </c>
      <c r="E19" s="104">
        <v>403.8</v>
      </c>
      <c r="F19" s="104">
        <f t="shared" si="1"/>
        <v>62.123076923076923</v>
      </c>
      <c r="G19" s="92" t="s">
        <v>475</v>
      </c>
    </row>
    <row r="20" spans="1:7" ht="83.25" customHeight="1" x14ac:dyDescent="0.25">
      <c r="A20" s="151"/>
      <c r="B20" s="93" t="s">
        <v>398</v>
      </c>
      <c r="C20" s="92" t="s">
        <v>20</v>
      </c>
      <c r="D20" s="104">
        <v>300</v>
      </c>
      <c r="E20" s="104">
        <v>118.2</v>
      </c>
      <c r="F20" s="104">
        <f t="shared" si="1"/>
        <v>39.4</v>
      </c>
      <c r="G20" s="92" t="s">
        <v>476</v>
      </c>
    </row>
    <row r="21" spans="1:7" s="52" customFormat="1" ht="91.5" customHeight="1" x14ac:dyDescent="0.25">
      <c r="A21" s="151"/>
      <c r="B21" s="66" t="s">
        <v>407</v>
      </c>
      <c r="C21" s="96" t="s">
        <v>20</v>
      </c>
      <c r="D21" s="51">
        <v>50</v>
      </c>
      <c r="E21" s="51">
        <v>0</v>
      </c>
      <c r="F21" s="51">
        <v>0</v>
      </c>
      <c r="G21" s="92"/>
    </row>
    <row r="22" spans="1:7" ht="89.25" customHeight="1" x14ac:dyDescent="0.25">
      <c r="A22" s="151"/>
      <c r="B22" s="93" t="s">
        <v>399</v>
      </c>
      <c r="C22" s="92" t="s">
        <v>20</v>
      </c>
      <c r="D22" s="104">
        <v>500</v>
      </c>
      <c r="E22" s="104">
        <v>209.9</v>
      </c>
      <c r="F22" s="104">
        <f t="shared" si="1"/>
        <v>41.980000000000004</v>
      </c>
      <c r="G22" s="92" t="s">
        <v>480</v>
      </c>
    </row>
    <row r="23" spans="1:7" ht="115.5" customHeight="1" x14ac:dyDescent="0.25">
      <c r="A23" s="151"/>
      <c r="B23" s="93" t="s">
        <v>400</v>
      </c>
      <c r="C23" s="92" t="s">
        <v>20</v>
      </c>
      <c r="D23" s="104">
        <v>115.1</v>
      </c>
      <c r="E23" s="104">
        <v>76.8</v>
      </c>
      <c r="F23" s="104">
        <f t="shared" si="1"/>
        <v>66.724587315377931</v>
      </c>
      <c r="G23" s="92" t="s">
        <v>289</v>
      </c>
    </row>
    <row r="24" spans="1:7" ht="123" customHeight="1" x14ac:dyDescent="0.25">
      <c r="A24" s="151" t="s">
        <v>27</v>
      </c>
      <c r="B24" s="93" t="s">
        <v>298</v>
      </c>
      <c r="C24" s="92" t="s">
        <v>20</v>
      </c>
      <c r="D24" s="104">
        <v>4536.3999999999996</v>
      </c>
      <c r="E24" s="104">
        <v>3029.8</v>
      </c>
      <c r="F24" s="104">
        <f t="shared" si="1"/>
        <v>66.788642976809825</v>
      </c>
      <c r="G24" s="92" t="s">
        <v>347</v>
      </c>
    </row>
    <row r="25" spans="1:7" ht="151.5" customHeight="1" x14ac:dyDescent="0.25">
      <c r="A25" s="151"/>
      <c r="B25" s="93" t="s">
        <v>299</v>
      </c>
      <c r="C25" s="92" t="s">
        <v>20</v>
      </c>
      <c r="D25" s="104">
        <v>5426.1</v>
      </c>
      <c r="E25" s="104">
        <v>3858.4</v>
      </c>
      <c r="F25" s="104">
        <f t="shared" si="1"/>
        <v>71.108162400250635</v>
      </c>
      <c r="G25" s="92" t="s">
        <v>484</v>
      </c>
    </row>
    <row r="26" spans="1:7" ht="162" customHeight="1" x14ac:dyDescent="0.25">
      <c r="A26" s="151"/>
      <c r="B26" s="93" t="s">
        <v>194</v>
      </c>
      <c r="C26" s="92" t="s">
        <v>20</v>
      </c>
      <c r="D26" s="104">
        <v>693.5</v>
      </c>
      <c r="E26" s="104">
        <v>425.4</v>
      </c>
      <c r="F26" s="104">
        <f t="shared" si="1"/>
        <v>61.34102379235761</v>
      </c>
      <c r="G26" s="92" t="s">
        <v>348</v>
      </c>
    </row>
    <row r="27" spans="1:7" ht="90" customHeight="1" x14ac:dyDescent="0.25">
      <c r="A27" s="151"/>
      <c r="B27" s="93" t="s">
        <v>195</v>
      </c>
      <c r="C27" s="92" t="s">
        <v>20</v>
      </c>
      <c r="D27" s="104">
        <v>190.4</v>
      </c>
      <c r="E27" s="104">
        <v>96.8</v>
      </c>
      <c r="F27" s="104">
        <f t="shared" si="1"/>
        <v>50.840336134453779</v>
      </c>
      <c r="G27" s="92" t="s">
        <v>314</v>
      </c>
    </row>
    <row r="28" spans="1:7" ht="108.75" customHeight="1" x14ac:dyDescent="0.25">
      <c r="A28" s="151"/>
      <c r="B28" s="93" t="s">
        <v>196</v>
      </c>
      <c r="C28" s="92" t="s">
        <v>20</v>
      </c>
      <c r="D28" s="104">
        <v>494.7</v>
      </c>
      <c r="E28" s="104">
        <v>491.5</v>
      </c>
      <c r="F28" s="104">
        <f t="shared" si="1"/>
        <v>99.353143319183346</v>
      </c>
      <c r="G28" s="92" t="s">
        <v>550</v>
      </c>
    </row>
    <row r="29" spans="1:7" ht="114" customHeight="1" x14ac:dyDescent="0.25">
      <c r="A29" s="151"/>
      <c r="B29" s="93" t="s">
        <v>207</v>
      </c>
      <c r="C29" s="92" t="s">
        <v>20</v>
      </c>
      <c r="D29" s="104">
        <v>71.3</v>
      </c>
      <c r="E29" s="104">
        <v>62.8</v>
      </c>
      <c r="F29" s="104">
        <f t="shared" si="1"/>
        <v>88.078541374474057</v>
      </c>
      <c r="G29" s="92" t="s">
        <v>312</v>
      </c>
    </row>
    <row r="30" spans="1:7" s="52" customFormat="1" ht="1.5" hidden="1" customHeight="1" x14ac:dyDescent="0.25">
      <c r="A30" s="151" t="s">
        <v>28</v>
      </c>
      <c r="B30" s="66" t="s">
        <v>173</v>
      </c>
      <c r="C30" s="96" t="s">
        <v>20</v>
      </c>
      <c r="D30" s="51"/>
      <c r="E30" s="51"/>
      <c r="F30" s="51" t="e">
        <f t="shared" si="1"/>
        <v>#DIV/0!</v>
      </c>
      <c r="G30" s="96"/>
    </row>
    <row r="31" spans="1:7" ht="270.75" customHeight="1" x14ac:dyDescent="0.25">
      <c r="A31" s="151"/>
      <c r="B31" s="93" t="s">
        <v>172</v>
      </c>
      <c r="C31" s="92" t="s">
        <v>20</v>
      </c>
      <c r="D31" s="104">
        <v>6509.6</v>
      </c>
      <c r="E31" s="104">
        <v>4264.7</v>
      </c>
      <c r="F31" s="104">
        <f t="shared" si="1"/>
        <v>65.514010077424103</v>
      </c>
      <c r="G31" s="92" t="s">
        <v>485</v>
      </c>
    </row>
    <row r="32" spans="1:7" s="52" customFormat="1" ht="1.5" hidden="1" customHeight="1" x14ac:dyDescent="0.25">
      <c r="A32" s="151"/>
      <c r="B32" s="66" t="s">
        <v>174</v>
      </c>
      <c r="C32" s="96" t="s">
        <v>20</v>
      </c>
      <c r="D32" s="51"/>
      <c r="E32" s="51"/>
      <c r="F32" s="51" t="e">
        <f>E32/D32*100</f>
        <v>#DIV/0!</v>
      </c>
      <c r="G32" s="96"/>
    </row>
    <row r="33" spans="1:7" ht="110.25" customHeight="1" x14ac:dyDescent="0.25">
      <c r="A33" s="151"/>
      <c r="B33" s="93" t="s">
        <v>178</v>
      </c>
      <c r="C33" s="92" t="s">
        <v>20</v>
      </c>
      <c r="D33" s="104">
        <v>275.60000000000002</v>
      </c>
      <c r="E33" s="104">
        <v>161.19999999999999</v>
      </c>
      <c r="F33" s="104">
        <f t="shared" si="1"/>
        <v>58.490566037735839</v>
      </c>
      <c r="G33" s="92" t="s">
        <v>306</v>
      </c>
    </row>
    <row r="34" spans="1:7" ht="83.25" customHeight="1" x14ac:dyDescent="0.25">
      <c r="A34" s="151"/>
      <c r="B34" s="93" t="s">
        <v>179</v>
      </c>
      <c r="C34" s="92" t="s">
        <v>20</v>
      </c>
      <c r="D34" s="104">
        <v>148</v>
      </c>
      <c r="E34" s="104">
        <v>92.9</v>
      </c>
      <c r="F34" s="104">
        <f t="shared" si="1"/>
        <v>62.770270270270281</v>
      </c>
      <c r="G34" s="92" t="s">
        <v>355</v>
      </c>
    </row>
    <row r="35" spans="1:7" ht="111.75" customHeight="1" x14ac:dyDescent="0.25">
      <c r="A35" s="151"/>
      <c r="B35" s="93" t="s">
        <v>191</v>
      </c>
      <c r="C35" s="92" t="s">
        <v>20</v>
      </c>
      <c r="D35" s="104">
        <v>60</v>
      </c>
      <c r="E35" s="104">
        <v>40</v>
      </c>
      <c r="F35" s="104">
        <f t="shared" si="1"/>
        <v>66.666666666666657</v>
      </c>
      <c r="G35" s="92" t="s">
        <v>307</v>
      </c>
    </row>
    <row r="36" spans="1:7" ht="121.5" customHeight="1" x14ac:dyDescent="0.25">
      <c r="A36" s="151" t="s">
        <v>29</v>
      </c>
      <c r="B36" s="93" t="s">
        <v>119</v>
      </c>
      <c r="C36" s="92" t="s">
        <v>20</v>
      </c>
      <c r="D36" s="104">
        <v>14618.8</v>
      </c>
      <c r="E36" s="104">
        <v>9353.9</v>
      </c>
      <c r="F36" s="104">
        <f t="shared" si="1"/>
        <v>63.985416039620212</v>
      </c>
      <c r="G36" s="92" t="s">
        <v>325</v>
      </c>
    </row>
    <row r="37" spans="1:7" ht="168.75" customHeight="1" x14ac:dyDescent="0.25">
      <c r="A37" s="151"/>
      <c r="B37" s="93" t="s">
        <v>121</v>
      </c>
      <c r="C37" s="92" t="s">
        <v>20</v>
      </c>
      <c r="D37" s="104">
        <v>815</v>
      </c>
      <c r="E37" s="104">
        <v>479.5</v>
      </c>
      <c r="F37" s="104">
        <f t="shared" si="1"/>
        <v>58.834355828220865</v>
      </c>
      <c r="G37" s="92" t="s">
        <v>284</v>
      </c>
    </row>
    <row r="38" spans="1:7" ht="89.25" customHeight="1" x14ac:dyDescent="0.25">
      <c r="A38" s="151"/>
      <c r="B38" s="93" t="s">
        <v>122</v>
      </c>
      <c r="C38" s="92" t="s">
        <v>20</v>
      </c>
      <c r="D38" s="104">
        <v>200</v>
      </c>
      <c r="E38" s="104">
        <v>143.19999999999999</v>
      </c>
      <c r="F38" s="104">
        <f t="shared" si="1"/>
        <v>71.599999999999994</v>
      </c>
      <c r="G38" s="92" t="s">
        <v>293</v>
      </c>
    </row>
    <row r="39" spans="1:7" ht="113.25" customHeight="1" x14ac:dyDescent="0.25">
      <c r="A39" s="151"/>
      <c r="B39" s="93" t="s">
        <v>131</v>
      </c>
      <c r="C39" s="92" t="s">
        <v>20</v>
      </c>
      <c r="D39" s="56">
        <v>60</v>
      </c>
      <c r="E39" s="56">
        <v>40</v>
      </c>
      <c r="F39" s="104">
        <f t="shared" si="1"/>
        <v>66.666666666666657</v>
      </c>
      <c r="G39" s="92" t="s">
        <v>285</v>
      </c>
    </row>
    <row r="40" spans="1:7" ht="141.75" customHeight="1" x14ac:dyDescent="0.25">
      <c r="A40" s="151" t="s">
        <v>31</v>
      </c>
      <c r="B40" s="93" t="s">
        <v>65</v>
      </c>
      <c r="C40" s="92" t="s">
        <v>20</v>
      </c>
      <c r="D40" s="104">
        <v>13805.8</v>
      </c>
      <c r="E40" s="104">
        <v>7863.8</v>
      </c>
      <c r="F40" s="104">
        <f t="shared" si="1"/>
        <v>56.960118211186604</v>
      </c>
      <c r="G40" s="92" t="s">
        <v>276</v>
      </c>
    </row>
    <row r="41" spans="1:7" ht="54.75" customHeight="1" x14ac:dyDescent="0.25">
      <c r="A41" s="151"/>
      <c r="B41" s="93" t="s">
        <v>66</v>
      </c>
      <c r="C41" s="92" t="s">
        <v>20</v>
      </c>
      <c r="D41" s="104">
        <v>94.7</v>
      </c>
      <c r="E41" s="104">
        <v>0</v>
      </c>
      <c r="F41" s="104">
        <f t="shared" si="1"/>
        <v>0</v>
      </c>
      <c r="G41" s="92"/>
    </row>
    <row r="42" spans="1:7" ht="90.75" customHeight="1" x14ac:dyDescent="0.25">
      <c r="A42" s="151"/>
      <c r="B42" s="93" t="s">
        <v>67</v>
      </c>
      <c r="C42" s="92" t="s">
        <v>20</v>
      </c>
      <c r="D42" s="104">
        <v>158.5</v>
      </c>
      <c r="E42" s="104">
        <v>80.400000000000006</v>
      </c>
      <c r="F42" s="104">
        <f t="shared" si="1"/>
        <v>50.72555205047319</v>
      </c>
      <c r="G42" s="92" t="s">
        <v>277</v>
      </c>
    </row>
    <row r="43" spans="1:7" ht="84" customHeight="1" x14ac:dyDescent="0.25">
      <c r="A43" s="151"/>
      <c r="B43" s="93" t="s">
        <v>68</v>
      </c>
      <c r="C43" s="92" t="s">
        <v>20</v>
      </c>
      <c r="D43" s="104">
        <v>604</v>
      </c>
      <c r="E43" s="104">
        <v>274</v>
      </c>
      <c r="F43" s="104">
        <f t="shared" si="1"/>
        <v>45.364238410596023</v>
      </c>
      <c r="G43" s="92" t="s">
        <v>278</v>
      </c>
    </row>
    <row r="44" spans="1:7" ht="63.75" customHeight="1" x14ac:dyDescent="0.25">
      <c r="A44" s="151"/>
      <c r="B44" s="93" t="s">
        <v>72</v>
      </c>
      <c r="C44" s="92" t="s">
        <v>20</v>
      </c>
      <c r="D44" s="104">
        <v>755</v>
      </c>
      <c r="E44" s="104">
        <v>610</v>
      </c>
      <c r="F44" s="104">
        <f t="shared" si="1"/>
        <v>80.794701986754973</v>
      </c>
      <c r="G44" s="92" t="s">
        <v>279</v>
      </c>
    </row>
    <row r="45" spans="1:7" ht="111" customHeight="1" x14ac:dyDescent="0.25">
      <c r="A45" s="151"/>
      <c r="B45" s="93" t="s">
        <v>74</v>
      </c>
      <c r="C45" s="92" t="s">
        <v>20</v>
      </c>
      <c r="D45" s="104">
        <v>108</v>
      </c>
      <c r="E45" s="104">
        <v>72</v>
      </c>
      <c r="F45" s="104">
        <f t="shared" si="1"/>
        <v>66.666666666666657</v>
      </c>
      <c r="G45" s="92" t="s">
        <v>280</v>
      </c>
    </row>
    <row r="46" spans="1:7" ht="87" customHeight="1" x14ac:dyDescent="0.25">
      <c r="A46" s="151" t="s">
        <v>32</v>
      </c>
      <c r="B46" s="93" t="s">
        <v>374</v>
      </c>
      <c r="C46" s="92" t="s">
        <v>20</v>
      </c>
      <c r="D46" s="104">
        <v>6926.3</v>
      </c>
      <c r="E46" s="104">
        <v>4654.1000000000004</v>
      </c>
      <c r="F46" s="104">
        <f t="shared" si="1"/>
        <v>67.194606066731154</v>
      </c>
      <c r="G46" s="92" t="s">
        <v>295</v>
      </c>
    </row>
    <row r="47" spans="1:7" ht="138.75" customHeight="1" x14ac:dyDescent="0.25">
      <c r="A47" s="151"/>
      <c r="B47" s="93" t="s">
        <v>375</v>
      </c>
      <c r="C47" s="92" t="s">
        <v>20</v>
      </c>
      <c r="D47" s="104">
        <v>11106</v>
      </c>
      <c r="E47" s="104">
        <v>7360.2</v>
      </c>
      <c r="F47" s="104">
        <f t="shared" si="1"/>
        <v>66.27228525121555</v>
      </c>
      <c r="G47" s="92" t="s">
        <v>500</v>
      </c>
    </row>
    <row r="48" spans="1:7" ht="197.25" customHeight="1" x14ac:dyDescent="0.25">
      <c r="A48" s="151"/>
      <c r="B48" s="93" t="s">
        <v>376</v>
      </c>
      <c r="C48" s="92" t="s">
        <v>20</v>
      </c>
      <c r="D48" s="104">
        <v>1035.8</v>
      </c>
      <c r="E48" s="104">
        <v>821.9</v>
      </c>
      <c r="F48" s="104">
        <f t="shared" si="1"/>
        <v>79.349295230739529</v>
      </c>
      <c r="G48" s="92" t="s">
        <v>501</v>
      </c>
    </row>
    <row r="49" spans="1:7" ht="248.25" customHeight="1" x14ac:dyDescent="0.25">
      <c r="A49" s="151"/>
      <c r="B49" s="93" t="s">
        <v>377</v>
      </c>
      <c r="C49" s="92" t="s">
        <v>20</v>
      </c>
      <c r="D49" s="104">
        <v>779.8</v>
      </c>
      <c r="E49" s="104">
        <v>362.2</v>
      </c>
      <c r="F49" s="104">
        <f t="shared" si="1"/>
        <v>46.44780713003334</v>
      </c>
      <c r="G49" s="92" t="s">
        <v>517</v>
      </c>
    </row>
    <row r="50" spans="1:7" s="52" customFormat="1" ht="111.75" customHeight="1" x14ac:dyDescent="0.25">
      <c r="A50" s="151"/>
      <c r="B50" s="66" t="s">
        <v>502</v>
      </c>
      <c r="C50" s="96" t="s">
        <v>20</v>
      </c>
      <c r="D50" s="51">
        <v>100.1</v>
      </c>
      <c r="E50" s="51">
        <v>77.900000000000006</v>
      </c>
      <c r="F50" s="51">
        <f t="shared" si="1"/>
        <v>77.822177822177835</v>
      </c>
      <c r="G50" s="96" t="s">
        <v>518</v>
      </c>
    </row>
    <row r="51" spans="1:7" ht="109.5" customHeight="1" x14ac:dyDescent="0.25">
      <c r="A51" s="151"/>
      <c r="B51" s="93" t="s">
        <v>391</v>
      </c>
      <c r="C51" s="92" t="s">
        <v>20</v>
      </c>
      <c r="D51" s="104">
        <v>284.8</v>
      </c>
      <c r="E51" s="104">
        <v>198.7</v>
      </c>
      <c r="F51" s="104">
        <f t="shared" si="1"/>
        <v>69.768258426966284</v>
      </c>
      <c r="G51" s="92" t="s">
        <v>296</v>
      </c>
    </row>
    <row r="52" spans="1:7" ht="362.25" customHeight="1" x14ac:dyDescent="0.25">
      <c r="A52" s="151" t="s">
        <v>33</v>
      </c>
      <c r="B52" s="93" t="s">
        <v>212</v>
      </c>
      <c r="C52" s="92" t="s">
        <v>20</v>
      </c>
      <c r="D52" s="104">
        <v>28617.3</v>
      </c>
      <c r="E52" s="104">
        <v>19060.8</v>
      </c>
      <c r="F52" s="104">
        <f t="shared" si="1"/>
        <v>66.6058642848906</v>
      </c>
      <c r="G52" s="92" t="s">
        <v>507</v>
      </c>
    </row>
    <row r="53" spans="1:7" ht="108" customHeight="1" x14ac:dyDescent="0.25">
      <c r="A53" s="151"/>
      <c r="B53" s="93" t="s">
        <v>215</v>
      </c>
      <c r="C53" s="92" t="s">
        <v>20</v>
      </c>
      <c r="D53" s="61">
        <v>430</v>
      </c>
      <c r="E53" s="104">
        <v>258.10000000000002</v>
      </c>
      <c r="F53" s="104">
        <f t="shared" si="1"/>
        <v>60.02325581395349</v>
      </c>
      <c r="G53" s="92" t="s">
        <v>508</v>
      </c>
    </row>
    <row r="54" spans="1:7" ht="65.25" customHeight="1" x14ac:dyDescent="0.25">
      <c r="A54" s="151"/>
      <c r="B54" s="93" t="s">
        <v>216</v>
      </c>
      <c r="C54" s="92" t="s">
        <v>20</v>
      </c>
      <c r="D54" s="104">
        <v>50</v>
      </c>
      <c r="E54" s="104">
        <v>0</v>
      </c>
      <c r="F54" s="104">
        <f t="shared" si="1"/>
        <v>0</v>
      </c>
      <c r="G54" s="92"/>
    </row>
    <row r="55" spans="1:7" ht="112.5" customHeight="1" x14ac:dyDescent="0.25">
      <c r="A55" s="151"/>
      <c r="B55" s="93" t="s">
        <v>213</v>
      </c>
      <c r="C55" s="92" t="s">
        <v>20</v>
      </c>
      <c r="D55" s="104">
        <v>1528</v>
      </c>
      <c r="E55" s="104">
        <v>749.8</v>
      </c>
      <c r="F55" s="104">
        <f t="shared" si="1"/>
        <v>49.07068062827225</v>
      </c>
      <c r="G55" s="92" t="s">
        <v>591</v>
      </c>
    </row>
    <row r="56" spans="1:7" ht="66" customHeight="1" x14ac:dyDescent="0.25">
      <c r="A56" s="151"/>
      <c r="B56" s="93" t="s">
        <v>158</v>
      </c>
      <c r="C56" s="92" t="s">
        <v>20</v>
      </c>
      <c r="D56" s="104">
        <v>50</v>
      </c>
      <c r="E56" s="104">
        <v>9.3000000000000007</v>
      </c>
      <c r="F56" s="104">
        <f t="shared" si="1"/>
        <v>18.600000000000001</v>
      </c>
      <c r="G56" s="92"/>
    </row>
    <row r="57" spans="1:7" ht="115.5" customHeight="1" x14ac:dyDescent="0.25">
      <c r="A57" s="151"/>
      <c r="B57" s="93" t="s">
        <v>229</v>
      </c>
      <c r="C57" s="92" t="s">
        <v>20</v>
      </c>
      <c r="D57" s="104">
        <v>240.2</v>
      </c>
      <c r="E57" s="104">
        <v>160.19999999999999</v>
      </c>
      <c r="F57" s="104">
        <f t="shared" si="1"/>
        <v>66.694421315570352</v>
      </c>
      <c r="G57" s="92" t="s">
        <v>296</v>
      </c>
    </row>
    <row r="58" spans="1:7" ht="107.25" customHeight="1" x14ac:dyDescent="0.25">
      <c r="A58" s="151" t="s">
        <v>34</v>
      </c>
      <c r="B58" s="93" t="s">
        <v>79</v>
      </c>
      <c r="C58" s="92" t="s">
        <v>20</v>
      </c>
      <c r="D58" s="104">
        <v>1133.0999999999999</v>
      </c>
      <c r="E58" s="104">
        <v>448</v>
      </c>
      <c r="F58" s="104">
        <f t="shared" si="1"/>
        <v>39.537551848910077</v>
      </c>
      <c r="G58" s="96" t="s">
        <v>611</v>
      </c>
    </row>
    <row r="59" spans="1:7" ht="86.25" customHeight="1" x14ac:dyDescent="0.25">
      <c r="A59" s="151"/>
      <c r="B59" s="93" t="s">
        <v>80</v>
      </c>
      <c r="C59" s="92" t="s">
        <v>20</v>
      </c>
      <c r="D59" s="104">
        <v>100535.8</v>
      </c>
      <c r="E59" s="104">
        <v>73653.7</v>
      </c>
      <c r="F59" s="104">
        <f t="shared" si="1"/>
        <v>73.26116666898757</v>
      </c>
      <c r="G59" s="92" t="s">
        <v>536</v>
      </c>
    </row>
    <row r="60" spans="1:7" ht="128.25" customHeight="1" x14ac:dyDescent="0.25">
      <c r="A60" s="151"/>
      <c r="B60" s="93" t="s">
        <v>81</v>
      </c>
      <c r="C60" s="92" t="s">
        <v>20</v>
      </c>
      <c r="D60" s="104">
        <v>1661.5</v>
      </c>
      <c r="E60" s="104">
        <v>1409</v>
      </c>
      <c r="F60" s="104">
        <f t="shared" si="1"/>
        <v>84.802888955762867</v>
      </c>
      <c r="G60" s="92" t="s">
        <v>367</v>
      </c>
    </row>
    <row r="61" spans="1:7" ht="1.5" hidden="1" customHeight="1" x14ac:dyDescent="0.25">
      <c r="A61" s="151"/>
      <c r="B61" s="93" t="s">
        <v>82</v>
      </c>
      <c r="C61" s="92" t="s">
        <v>20</v>
      </c>
      <c r="D61" s="104">
        <v>0</v>
      </c>
      <c r="E61" s="104">
        <v>0</v>
      </c>
      <c r="F61" s="104" t="e">
        <f t="shared" si="1"/>
        <v>#DIV/0!</v>
      </c>
      <c r="G61" s="92"/>
    </row>
    <row r="62" spans="1:7" ht="90" customHeight="1" x14ac:dyDescent="0.25">
      <c r="A62" s="151"/>
      <c r="B62" s="93" t="s">
        <v>83</v>
      </c>
      <c r="C62" s="92" t="s">
        <v>20</v>
      </c>
      <c r="D62" s="104">
        <v>1130.0999999999999</v>
      </c>
      <c r="E62" s="104">
        <v>654.5</v>
      </c>
      <c r="F62" s="104">
        <f t="shared" si="1"/>
        <v>57.915228740819401</v>
      </c>
      <c r="G62" s="92" t="s">
        <v>368</v>
      </c>
    </row>
    <row r="63" spans="1:7" ht="89.25" customHeight="1" x14ac:dyDescent="0.25">
      <c r="A63" s="151"/>
      <c r="B63" s="93" t="s">
        <v>165</v>
      </c>
      <c r="C63" s="92" t="s">
        <v>20</v>
      </c>
      <c r="D63" s="104">
        <v>55.7</v>
      </c>
      <c r="E63" s="104">
        <v>0</v>
      </c>
      <c r="F63" s="104">
        <f t="shared" si="1"/>
        <v>0</v>
      </c>
      <c r="G63" s="92"/>
    </row>
    <row r="64" spans="1:7" ht="57.75" customHeight="1" x14ac:dyDescent="0.25">
      <c r="A64" s="151"/>
      <c r="B64" s="93" t="s">
        <v>85</v>
      </c>
      <c r="C64" s="92" t="s">
        <v>20</v>
      </c>
      <c r="D64" s="104">
        <v>301.8</v>
      </c>
      <c r="E64" s="104">
        <v>178.5</v>
      </c>
      <c r="F64" s="104">
        <f t="shared" si="1"/>
        <v>59.145129224652081</v>
      </c>
      <c r="G64" s="92" t="s">
        <v>610</v>
      </c>
    </row>
    <row r="65" spans="1:7" ht="82.5" customHeight="1" x14ac:dyDescent="0.25">
      <c r="A65" s="151" t="s">
        <v>35</v>
      </c>
      <c r="B65" s="93" t="s">
        <v>418</v>
      </c>
      <c r="C65" s="92" t="s">
        <v>20</v>
      </c>
      <c r="D65" s="104">
        <v>22638.6</v>
      </c>
      <c r="E65" s="104">
        <v>19761.7</v>
      </c>
      <c r="F65" s="104">
        <f t="shared" si="1"/>
        <v>87.292058696209139</v>
      </c>
      <c r="G65" s="92" t="s">
        <v>419</v>
      </c>
    </row>
    <row r="66" spans="1:7" ht="91.5" hidden="1" customHeight="1" x14ac:dyDescent="0.25">
      <c r="A66" s="151"/>
      <c r="B66" s="93" t="s">
        <v>166</v>
      </c>
      <c r="C66" s="92" t="s">
        <v>20</v>
      </c>
      <c r="D66" s="104"/>
      <c r="E66" s="104"/>
      <c r="F66" s="104" t="e">
        <f t="shared" si="1"/>
        <v>#DIV/0!</v>
      </c>
      <c r="G66" s="92" t="s">
        <v>291</v>
      </c>
    </row>
    <row r="67" spans="1:7" ht="84.75" customHeight="1" x14ac:dyDescent="0.25">
      <c r="A67" s="151"/>
      <c r="B67" s="93" t="s">
        <v>421</v>
      </c>
      <c r="C67" s="92" t="s">
        <v>20</v>
      </c>
      <c r="D67" s="104">
        <v>206.5</v>
      </c>
      <c r="E67" s="104">
        <v>143</v>
      </c>
      <c r="F67" s="104">
        <f t="shared" si="1"/>
        <v>69.24939467312349</v>
      </c>
      <c r="G67" s="92" t="s">
        <v>293</v>
      </c>
    </row>
    <row r="68" spans="1:7" ht="84.75" customHeight="1" x14ac:dyDescent="0.25">
      <c r="A68" s="151"/>
      <c r="B68" s="93" t="s">
        <v>422</v>
      </c>
      <c r="C68" s="92" t="s">
        <v>20</v>
      </c>
      <c r="D68" s="104">
        <v>580</v>
      </c>
      <c r="E68" s="104">
        <v>472.2</v>
      </c>
      <c r="F68" s="104">
        <f t="shared" si="1"/>
        <v>81.41379310344827</v>
      </c>
      <c r="G68" s="92" t="s">
        <v>423</v>
      </c>
    </row>
    <row r="69" spans="1:7" ht="84.75" customHeight="1" x14ac:dyDescent="0.25">
      <c r="A69" s="151"/>
      <c r="B69" s="93" t="s">
        <v>454</v>
      </c>
      <c r="C69" s="92" t="s">
        <v>20</v>
      </c>
      <c r="D69" s="104">
        <v>10</v>
      </c>
      <c r="E69" s="104">
        <v>6.2</v>
      </c>
      <c r="F69" s="104">
        <f t="shared" si="1"/>
        <v>62</v>
      </c>
      <c r="G69" s="92" t="s">
        <v>524</v>
      </c>
    </row>
    <row r="70" spans="1:7" ht="90.75" customHeight="1" x14ac:dyDescent="0.25">
      <c r="A70" s="151"/>
      <c r="B70" s="93" t="s">
        <v>445</v>
      </c>
      <c r="C70" s="92" t="s">
        <v>20</v>
      </c>
      <c r="D70" s="104">
        <v>400</v>
      </c>
      <c r="E70" s="104">
        <v>191.5</v>
      </c>
      <c r="F70" s="104">
        <f t="shared" si="1"/>
        <v>47.875</v>
      </c>
      <c r="G70" s="92" t="s">
        <v>590</v>
      </c>
    </row>
    <row r="71" spans="1:7" ht="62.25" customHeight="1" x14ac:dyDescent="0.25">
      <c r="A71" s="151"/>
      <c r="B71" s="93" t="s">
        <v>446</v>
      </c>
      <c r="C71" s="92" t="s">
        <v>20</v>
      </c>
      <c r="D71" s="104">
        <v>40</v>
      </c>
      <c r="E71" s="104">
        <v>23.1</v>
      </c>
      <c r="F71" s="104">
        <f t="shared" si="1"/>
        <v>57.75</v>
      </c>
      <c r="G71" s="92" t="s">
        <v>447</v>
      </c>
    </row>
    <row r="72" spans="1:7" ht="116.25" customHeight="1" x14ac:dyDescent="0.25">
      <c r="A72" s="151"/>
      <c r="B72" s="93" t="s">
        <v>444</v>
      </c>
      <c r="C72" s="92" t="s">
        <v>20</v>
      </c>
      <c r="D72" s="104">
        <v>25.6</v>
      </c>
      <c r="E72" s="104">
        <v>19.2</v>
      </c>
      <c r="F72" s="104">
        <f t="shared" si="1"/>
        <v>74.999999999999986</v>
      </c>
      <c r="G72" s="92" t="s">
        <v>285</v>
      </c>
    </row>
    <row r="73" spans="1:7" s="43" customFormat="1" ht="54" customHeight="1" x14ac:dyDescent="0.25">
      <c r="A73" s="150" t="s">
        <v>76</v>
      </c>
      <c r="B73" s="150"/>
      <c r="C73" s="98" t="s">
        <v>102</v>
      </c>
      <c r="D73" s="42">
        <f>SUM(D6:D72)</f>
        <v>278701.40000000002</v>
      </c>
      <c r="E73" s="42">
        <f>SUM(E6:E72)</f>
        <v>194087.70000000004</v>
      </c>
      <c r="F73" s="42">
        <f>E73/D73*100</f>
        <v>69.640016160665155</v>
      </c>
      <c r="G73" s="172"/>
    </row>
    <row r="74" spans="1:7" s="43" customFormat="1" ht="57" customHeight="1" x14ac:dyDescent="0.25">
      <c r="A74" s="150"/>
      <c r="B74" s="150"/>
      <c r="C74" s="98" t="s">
        <v>20</v>
      </c>
      <c r="D74" s="44">
        <f>D6+D7+D8+D9+D10+D11+D12+D13+D14+D15+D16+D17+D18+D19+D20+D21+D22+D23+D24+D25+D26+D27+D28+D29+D30+D31+D32+D33+D34+D35+D36+D37+D38+D39+D40+D41+D42+D43+D44+D45+D46+D47+D48+D49+D50+D51+D52+D53+D54+D55+D56+D57+D58+D59+D60+D61+D62+D63+D64+D65+D66+D67+D68+D69+D70+D72+D71</f>
        <v>278701.40000000002</v>
      </c>
      <c r="E74" s="44">
        <f>E6+E7+E8+E9+E10+E11+E12+E13+E14+E15+E16+E17+E18+E19+E20+E21+E22+E23+E24+E25+E26+E27+E28+E29+E30+E31+E32+E33+E34+E35+E36+E37+E38+E39+E40+E41+E42+E43+E44+E45+E46+E47+E48+E49+E50+E51+E52+E53+E54+E55+E56+E57+E58+E59+E60+E61+E62+E63+E64+E65+E66+E67+E68+E69+E70+E72+E71</f>
        <v>194087.70000000004</v>
      </c>
      <c r="F74" s="42">
        <f>E74/D74*100</f>
        <v>69.640016160665155</v>
      </c>
      <c r="G74" s="172"/>
    </row>
    <row r="75" spans="1:7" s="43" customFormat="1" ht="42.75" customHeight="1" x14ac:dyDescent="0.25">
      <c r="A75" s="168" t="s">
        <v>151</v>
      </c>
      <c r="B75" s="168"/>
      <c r="C75" s="168"/>
      <c r="D75" s="168"/>
      <c r="E75" s="168"/>
      <c r="F75" s="168"/>
      <c r="G75" s="168"/>
    </row>
    <row r="76" spans="1:7" ht="111" customHeight="1" x14ac:dyDescent="0.25">
      <c r="A76" s="93" t="s">
        <v>24</v>
      </c>
      <c r="B76" s="93" t="s">
        <v>39</v>
      </c>
      <c r="C76" s="92" t="s">
        <v>20</v>
      </c>
      <c r="D76" s="104">
        <v>96</v>
      </c>
      <c r="E76" s="104">
        <v>48</v>
      </c>
      <c r="F76" s="104">
        <f t="shared" ref="F76:F83" si="2">E76/D76*100</f>
        <v>50</v>
      </c>
      <c r="G76" s="92" t="s">
        <v>456</v>
      </c>
    </row>
    <row r="77" spans="1:7" ht="107.25" customHeight="1" x14ac:dyDescent="0.25">
      <c r="A77" s="93" t="s">
        <v>30</v>
      </c>
      <c r="B77" s="93" t="s">
        <v>471</v>
      </c>
      <c r="C77" s="92" t="s">
        <v>20</v>
      </c>
      <c r="D77" s="104">
        <v>344.4</v>
      </c>
      <c r="E77" s="104">
        <v>229.6</v>
      </c>
      <c r="F77" s="104">
        <f t="shared" si="2"/>
        <v>66.666666666666671</v>
      </c>
      <c r="G77" s="92" t="s">
        <v>287</v>
      </c>
    </row>
    <row r="78" spans="1:7" ht="84" customHeight="1" x14ac:dyDescent="0.25">
      <c r="A78" s="93" t="s">
        <v>27</v>
      </c>
      <c r="B78" s="93" t="s">
        <v>197</v>
      </c>
      <c r="C78" s="92" t="s">
        <v>20</v>
      </c>
      <c r="D78" s="104">
        <v>144</v>
      </c>
      <c r="E78" s="104">
        <v>96</v>
      </c>
      <c r="F78" s="104">
        <f t="shared" si="2"/>
        <v>66.666666666666657</v>
      </c>
      <c r="G78" s="92" t="s">
        <v>300</v>
      </c>
    </row>
    <row r="79" spans="1:7" ht="111" customHeight="1" x14ac:dyDescent="0.25">
      <c r="A79" s="93" t="s">
        <v>28</v>
      </c>
      <c r="B79" s="93" t="s">
        <v>175</v>
      </c>
      <c r="C79" s="92" t="s">
        <v>20</v>
      </c>
      <c r="D79" s="104">
        <v>300</v>
      </c>
      <c r="E79" s="104">
        <v>200</v>
      </c>
      <c r="F79" s="104">
        <f t="shared" si="2"/>
        <v>66.666666666666657</v>
      </c>
      <c r="G79" s="92" t="s">
        <v>305</v>
      </c>
    </row>
    <row r="80" spans="1:7" ht="111" customHeight="1" x14ac:dyDescent="0.25">
      <c r="A80" s="93" t="s">
        <v>29</v>
      </c>
      <c r="B80" s="93" t="s">
        <v>120</v>
      </c>
      <c r="C80" s="92" t="s">
        <v>20</v>
      </c>
      <c r="D80" s="104">
        <v>180</v>
      </c>
      <c r="E80" s="104">
        <v>120</v>
      </c>
      <c r="F80" s="104">
        <f t="shared" si="2"/>
        <v>66.666666666666657</v>
      </c>
      <c r="G80" s="92" t="s">
        <v>283</v>
      </c>
    </row>
    <row r="81" spans="1:7" ht="117.75" customHeight="1" x14ac:dyDescent="0.25">
      <c r="A81" s="93" t="s">
        <v>33</v>
      </c>
      <c r="B81" s="93" t="s">
        <v>214</v>
      </c>
      <c r="C81" s="92" t="s">
        <v>20</v>
      </c>
      <c r="D81" s="104">
        <v>1004</v>
      </c>
      <c r="E81" s="104">
        <v>657</v>
      </c>
      <c r="F81" s="104">
        <f t="shared" si="2"/>
        <v>65.438247011952186</v>
      </c>
      <c r="G81" s="92" t="s">
        <v>309</v>
      </c>
    </row>
    <row r="82" spans="1:7" ht="137.25" customHeight="1" x14ac:dyDescent="0.25">
      <c r="A82" s="93" t="s">
        <v>34</v>
      </c>
      <c r="B82" s="93" t="s">
        <v>162</v>
      </c>
      <c r="C82" s="92" t="s">
        <v>20</v>
      </c>
      <c r="D82" s="104">
        <v>936</v>
      </c>
      <c r="E82" s="104">
        <v>636</v>
      </c>
      <c r="F82" s="104">
        <f t="shared" si="2"/>
        <v>67.948717948717956</v>
      </c>
      <c r="G82" s="92" t="s">
        <v>612</v>
      </c>
    </row>
    <row r="83" spans="1:7" ht="111" customHeight="1" x14ac:dyDescent="0.25">
      <c r="A83" s="93" t="s">
        <v>35</v>
      </c>
      <c r="B83" s="93" t="s">
        <v>420</v>
      </c>
      <c r="C83" s="92" t="s">
        <v>20</v>
      </c>
      <c r="D83" s="104">
        <v>240</v>
      </c>
      <c r="E83" s="104">
        <v>160</v>
      </c>
      <c r="F83" s="104">
        <f t="shared" si="2"/>
        <v>66.666666666666657</v>
      </c>
      <c r="G83" s="92" t="s">
        <v>292</v>
      </c>
    </row>
    <row r="84" spans="1:7" ht="61.5" customHeight="1" x14ac:dyDescent="0.25">
      <c r="A84" s="150" t="s">
        <v>76</v>
      </c>
      <c r="B84" s="150"/>
      <c r="C84" s="98" t="s">
        <v>102</v>
      </c>
      <c r="D84" s="42">
        <f>SUM(D76:D83)</f>
        <v>3244.4</v>
      </c>
      <c r="E84" s="42">
        <f>SUM(E76:E83)</f>
        <v>2146.6</v>
      </c>
      <c r="F84" s="42">
        <f>E84/D84*100</f>
        <v>66.163235112809758</v>
      </c>
      <c r="G84" s="143"/>
    </row>
    <row r="85" spans="1:7" ht="53.25" customHeight="1" x14ac:dyDescent="0.25">
      <c r="A85" s="150"/>
      <c r="B85" s="150"/>
      <c r="C85" s="98" t="s">
        <v>20</v>
      </c>
      <c r="D85" s="44">
        <f>D76+D77+D78+D79+D80+D81+D82+D83</f>
        <v>3244.4</v>
      </c>
      <c r="E85" s="44">
        <f>E76+E77+E78+E79+E80+E81+E82+E83</f>
        <v>2146.6</v>
      </c>
      <c r="F85" s="42">
        <f>E85/D85*100</f>
        <v>66.163235112809758</v>
      </c>
      <c r="G85" s="143"/>
    </row>
    <row r="86" spans="1:7" s="43" customFormat="1" ht="44.25" customHeight="1" x14ac:dyDescent="0.25">
      <c r="A86" s="168" t="s">
        <v>105</v>
      </c>
      <c r="B86" s="168"/>
      <c r="C86" s="168"/>
      <c r="D86" s="168"/>
      <c r="E86" s="168"/>
      <c r="F86" s="168"/>
      <c r="G86" s="168"/>
    </row>
    <row r="87" spans="1:7" ht="87" customHeight="1" x14ac:dyDescent="0.25">
      <c r="A87" s="93" t="s">
        <v>24</v>
      </c>
      <c r="B87" s="93" t="s">
        <v>266</v>
      </c>
      <c r="C87" s="92" t="s">
        <v>20</v>
      </c>
      <c r="D87" s="104">
        <v>135</v>
      </c>
      <c r="E87" s="104">
        <v>71.400000000000006</v>
      </c>
      <c r="F87" s="104">
        <f t="shared" si="1"/>
        <v>52.8888888888889</v>
      </c>
      <c r="G87" s="92" t="s">
        <v>457</v>
      </c>
    </row>
    <row r="88" spans="1:7" ht="60.75" customHeight="1" x14ac:dyDescent="0.25">
      <c r="A88" s="93" t="s">
        <v>25</v>
      </c>
      <c r="B88" s="93" t="s">
        <v>153</v>
      </c>
      <c r="C88" s="92" t="s">
        <v>20</v>
      </c>
      <c r="D88" s="104">
        <v>147</v>
      </c>
      <c r="E88" s="104">
        <v>73.599999999999994</v>
      </c>
      <c r="F88" s="104">
        <f t="shared" si="1"/>
        <v>50.068027210884345</v>
      </c>
      <c r="G88" s="92" t="s">
        <v>465</v>
      </c>
    </row>
    <row r="89" spans="1:7" ht="57" customHeight="1" x14ac:dyDescent="0.25">
      <c r="A89" s="93" t="s">
        <v>26</v>
      </c>
      <c r="B89" s="93" t="s">
        <v>57</v>
      </c>
      <c r="C89" s="92" t="s">
        <v>20</v>
      </c>
      <c r="D89" s="104">
        <v>67.400000000000006</v>
      </c>
      <c r="E89" s="104">
        <v>52.5</v>
      </c>
      <c r="F89" s="104">
        <f t="shared" si="1"/>
        <v>77.893175074183972</v>
      </c>
      <c r="G89" s="92" t="s">
        <v>576</v>
      </c>
    </row>
    <row r="90" spans="1:7" ht="60" customHeight="1" x14ac:dyDescent="0.25">
      <c r="A90" s="93" t="s">
        <v>30</v>
      </c>
      <c r="B90" s="93" t="s">
        <v>472</v>
      </c>
      <c r="C90" s="92" t="s">
        <v>20</v>
      </c>
      <c r="D90" s="104">
        <v>280</v>
      </c>
      <c r="E90" s="51">
        <v>32.200000000000003</v>
      </c>
      <c r="F90" s="104">
        <f t="shared" si="1"/>
        <v>11.5</v>
      </c>
      <c r="G90" s="92" t="s">
        <v>477</v>
      </c>
    </row>
    <row r="91" spans="1:7" ht="90.75" customHeight="1" x14ac:dyDescent="0.25">
      <c r="A91" s="151" t="s">
        <v>27</v>
      </c>
      <c r="B91" s="93" t="s">
        <v>301</v>
      </c>
      <c r="C91" s="92" t="s">
        <v>20</v>
      </c>
      <c r="D91" s="104">
        <v>52.8</v>
      </c>
      <c r="E91" s="104">
        <v>23.7</v>
      </c>
      <c r="F91" s="104">
        <f t="shared" si="1"/>
        <v>44.886363636363633</v>
      </c>
      <c r="G91" s="92" t="s">
        <v>349</v>
      </c>
    </row>
    <row r="92" spans="1:7" s="52" customFormat="1" ht="61.5" customHeight="1" x14ac:dyDescent="0.25">
      <c r="A92" s="151"/>
      <c r="B92" s="66" t="s">
        <v>198</v>
      </c>
      <c r="C92" s="96" t="s">
        <v>20</v>
      </c>
      <c r="D92" s="51">
        <v>6.6</v>
      </c>
      <c r="E92" s="51">
        <v>0</v>
      </c>
      <c r="F92" s="104">
        <f t="shared" si="1"/>
        <v>0</v>
      </c>
      <c r="G92" s="96"/>
    </row>
    <row r="93" spans="1:7" s="52" customFormat="1" ht="87.75" customHeight="1" x14ac:dyDescent="0.25">
      <c r="A93" s="151"/>
      <c r="B93" s="66" t="s">
        <v>302</v>
      </c>
      <c r="C93" s="96" t="s">
        <v>20</v>
      </c>
      <c r="D93" s="51">
        <v>3</v>
      </c>
      <c r="E93" s="51">
        <v>1.6</v>
      </c>
      <c r="F93" s="104">
        <f t="shared" si="1"/>
        <v>53.333333333333336</v>
      </c>
      <c r="G93" s="96" t="s">
        <v>551</v>
      </c>
    </row>
    <row r="94" spans="1:7" ht="92.25" customHeight="1" x14ac:dyDescent="0.25">
      <c r="A94" s="151" t="s">
        <v>28</v>
      </c>
      <c r="B94" s="93" t="s">
        <v>180</v>
      </c>
      <c r="C94" s="92" t="s">
        <v>20</v>
      </c>
      <c r="D94" s="104">
        <v>5.6</v>
      </c>
      <c r="E94" s="104">
        <v>1.2</v>
      </c>
      <c r="F94" s="104">
        <f t="shared" si="1"/>
        <v>21.428571428571431</v>
      </c>
      <c r="G94" s="92" t="s">
        <v>600</v>
      </c>
    </row>
    <row r="95" spans="1:7" ht="81.75" customHeight="1" x14ac:dyDescent="0.25">
      <c r="A95" s="151"/>
      <c r="B95" s="93" t="s">
        <v>181</v>
      </c>
      <c r="C95" s="92" t="s">
        <v>20</v>
      </c>
      <c r="D95" s="104">
        <v>73.400000000000006</v>
      </c>
      <c r="E95" s="104">
        <v>54.1</v>
      </c>
      <c r="F95" s="104">
        <f t="shared" si="1"/>
        <v>73.705722070844686</v>
      </c>
      <c r="G95" s="92" t="s">
        <v>356</v>
      </c>
    </row>
    <row r="96" spans="1:7" ht="107.25" customHeight="1" x14ac:dyDescent="0.25">
      <c r="A96" s="151"/>
      <c r="B96" s="93" t="s">
        <v>182</v>
      </c>
      <c r="C96" s="92" t="s">
        <v>20</v>
      </c>
      <c r="D96" s="104">
        <v>99.6</v>
      </c>
      <c r="E96" s="104">
        <v>96.6</v>
      </c>
      <c r="F96" s="104">
        <f t="shared" si="1"/>
        <v>96.98795180722891</v>
      </c>
      <c r="G96" s="92" t="s">
        <v>357</v>
      </c>
    </row>
    <row r="97" spans="1:7" ht="87" customHeight="1" x14ac:dyDescent="0.25">
      <c r="A97" s="151"/>
      <c r="B97" s="93" t="s">
        <v>183</v>
      </c>
      <c r="C97" s="92" t="s">
        <v>20</v>
      </c>
      <c r="D97" s="104">
        <v>3</v>
      </c>
      <c r="E97" s="104">
        <v>0</v>
      </c>
      <c r="F97" s="104">
        <f t="shared" si="1"/>
        <v>0</v>
      </c>
      <c r="G97" s="92"/>
    </row>
    <row r="98" spans="1:7" ht="60.75" customHeight="1" x14ac:dyDescent="0.25">
      <c r="A98" s="151" t="s">
        <v>29</v>
      </c>
      <c r="B98" s="93" t="s">
        <v>123</v>
      </c>
      <c r="C98" s="92" t="s">
        <v>20</v>
      </c>
      <c r="D98" s="104">
        <v>5</v>
      </c>
      <c r="E98" s="104">
        <v>0</v>
      </c>
      <c r="F98" s="104">
        <f t="shared" si="1"/>
        <v>0</v>
      </c>
      <c r="G98" s="92"/>
    </row>
    <row r="99" spans="1:7" ht="66.75" customHeight="1" x14ac:dyDescent="0.25">
      <c r="A99" s="151"/>
      <c r="B99" s="93" t="s">
        <v>124</v>
      </c>
      <c r="C99" s="92" t="s">
        <v>20</v>
      </c>
      <c r="D99" s="104">
        <v>50</v>
      </c>
      <c r="E99" s="104">
        <v>46.6</v>
      </c>
      <c r="F99" s="104">
        <f t="shared" si="1"/>
        <v>93.2</v>
      </c>
      <c r="G99" s="92" t="s">
        <v>544</v>
      </c>
    </row>
    <row r="100" spans="1:7" ht="114" customHeight="1" x14ac:dyDescent="0.25">
      <c r="A100" s="151"/>
      <c r="B100" s="93" t="s">
        <v>140</v>
      </c>
      <c r="C100" s="92" t="s">
        <v>20</v>
      </c>
      <c r="D100" s="104">
        <v>50</v>
      </c>
      <c r="E100" s="104">
        <v>50</v>
      </c>
      <c r="F100" s="104">
        <f t="shared" si="1"/>
        <v>100</v>
      </c>
      <c r="G100" s="92" t="s">
        <v>545</v>
      </c>
    </row>
    <row r="101" spans="1:7" ht="58.5" customHeight="1" x14ac:dyDescent="0.25">
      <c r="A101" s="151" t="s">
        <v>31</v>
      </c>
      <c r="B101" s="93" t="s">
        <v>69</v>
      </c>
      <c r="C101" s="92" t="s">
        <v>20</v>
      </c>
      <c r="D101" s="104">
        <v>413</v>
      </c>
      <c r="E101" s="104">
        <v>303</v>
      </c>
      <c r="F101" s="104">
        <f t="shared" si="1"/>
        <v>73.365617433414045</v>
      </c>
      <c r="G101" s="92" t="s">
        <v>494</v>
      </c>
    </row>
    <row r="102" spans="1:7" ht="62.25" customHeight="1" x14ac:dyDescent="0.25">
      <c r="A102" s="151"/>
      <c r="B102" s="93" t="s">
        <v>104</v>
      </c>
      <c r="C102" s="92" t="s">
        <v>20</v>
      </c>
      <c r="D102" s="104">
        <v>5</v>
      </c>
      <c r="E102" s="104">
        <v>5</v>
      </c>
      <c r="F102" s="104">
        <f>E102/D102*100</f>
        <v>100</v>
      </c>
      <c r="G102" s="96" t="s">
        <v>495</v>
      </c>
    </row>
    <row r="103" spans="1:7" ht="227.25" customHeight="1" x14ac:dyDescent="0.25">
      <c r="A103" s="151" t="s">
        <v>32</v>
      </c>
      <c r="B103" s="93" t="s">
        <v>379</v>
      </c>
      <c r="C103" s="92" t="s">
        <v>20</v>
      </c>
      <c r="D103" s="104">
        <v>1068.7</v>
      </c>
      <c r="E103" s="104">
        <v>824.1</v>
      </c>
      <c r="F103" s="104">
        <f t="shared" si="1"/>
        <v>77.112379526527548</v>
      </c>
      <c r="G103" s="92" t="s">
        <v>519</v>
      </c>
    </row>
    <row r="104" spans="1:7" ht="81.75" customHeight="1" x14ac:dyDescent="0.25">
      <c r="A104" s="151"/>
      <c r="B104" s="93" t="s">
        <v>380</v>
      </c>
      <c r="C104" s="92" t="s">
        <v>20</v>
      </c>
      <c r="D104" s="104">
        <v>20</v>
      </c>
      <c r="E104" s="104">
        <v>0</v>
      </c>
      <c r="F104" s="104">
        <f t="shared" si="1"/>
        <v>0</v>
      </c>
      <c r="G104" s="92"/>
    </row>
    <row r="105" spans="1:7" ht="82.5" customHeight="1" x14ac:dyDescent="0.25">
      <c r="A105" s="151" t="s">
        <v>33</v>
      </c>
      <c r="B105" s="93" t="s">
        <v>217</v>
      </c>
      <c r="C105" s="92" t="s">
        <v>20</v>
      </c>
      <c r="D105" s="104">
        <v>6020</v>
      </c>
      <c r="E105" s="104">
        <v>155.4</v>
      </c>
      <c r="F105" s="104">
        <f t="shared" si="1"/>
        <v>2.5813953488372094</v>
      </c>
      <c r="G105" s="92" t="s">
        <v>509</v>
      </c>
    </row>
    <row r="106" spans="1:7" s="52" customFormat="1" ht="60" customHeight="1" x14ac:dyDescent="0.25">
      <c r="A106" s="151"/>
      <c r="B106" s="66" t="s">
        <v>155</v>
      </c>
      <c r="C106" s="96" t="s">
        <v>20</v>
      </c>
      <c r="D106" s="51">
        <v>10</v>
      </c>
      <c r="E106" s="51">
        <v>10</v>
      </c>
      <c r="F106" s="51">
        <f t="shared" si="1"/>
        <v>100</v>
      </c>
      <c r="G106" s="96" t="s">
        <v>363</v>
      </c>
    </row>
    <row r="107" spans="1:7" ht="140.25" customHeight="1" x14ac:dyDescent="0.25">
      <c r="A107" s="151"/>
      <c r="B107" s="93" t="s">
        <v>218</v>
      </c>
      <c r="C107" s="92" t="s">
        <v>20</v>
      </c>
      <c r="D107" s="104">
        <v>2000</v>
      </c>
      <c r="E107" s="104">
        <v>915.5</v>
      </c>
      <c r="F107" s="104">
        <f t="shared" si="1"/>
        <v>45.774999999999999</v>
      </c>
      <c r="G107" s="92" t="s">
        <v>510</v>
      </c>
    </row>
    <row r="108" spans="1:7" ht="59.25" customHeight="1" x14ac:dyDescent="0.25">
      <c r="A108" s="151" t="s">
        <v>34</v>
      </c>
      <c r="B108" s="93" t="s">
        <v>84</v>
      </c>
      <c r="C108" s="92" t="s">
        <v>20</v>
      </c>
      <c r="D108" s="104">
        <v>100</v>
      </c>
      <c r="E108" s="104">
        <v>100</v>
      </c>
      <c r="F108" s="104">
        <f t="shared" si="1"/>
        <v>100</v>
      </c>
      <c r="G108" s="92" t="s">
        <v>613</v>
      </c>
    </row>
    <row r="109" spans="1:7" ht="88.5" customHeight="1" x14ac:dyDescent="0.25">
      <c r="A109" s="151"/>
      <c r="B109" s="93" t="s">
        <v>262</v>
      </c>
      <c r="C109" s="92" t="s">
        <v>20</v>
      </c>
      <c r="D109" s="104">
        <v>1345.1</v>
      </c>
      <c r="E109" s="104">
        <v>0</v>
      </c>
      <c r="F109" s="104">
        <f>E109/D109*100</f>
        <v>0</v>
      </c>
      <c r="G109" s="92"/>
    </row>
    <row r="110" spans="1:7" ht="82.5" customHeight="1" x14ac:dyDescent="0.25">
      <c r="A110" s="151"/>
      <c r="B110" s="93" t="s">
        <v>86</v>
      </c>
      <c r="C110" s="92" t="s">
        <v>20</v>
      </c>
      <c r="D110" s="104">
        <v>258.2</v>
      </c>
      <c r="E110" s="104">
        <v>0</v>
      </c>
      <c r="F110" s="104">
        <f t="shared" si="1"/>
        <v>0</v>
      </c>
      <c r="G110" s="92"/>
    </row>
    <row r="111" spans="1:7" ht="60" customHeight="1" x14ac:dyDescent="0.25">
      <c r="A111" s="151"/>
      <c r="B111" s="93" t="s">
        <v>87</v>
      </c>
      <c r="C111" s="92" t="s">
        <v>20</v>
      </c>
      <c r="D111" s="104">
        <v>9.1999999999999993</v>
      </c>
      <c r="E111" s="104">
        <v>0</v>
      </c>
      <c r="F111" s="104">
        <f t="shared" si="1"/>
        <v>0</v>
      </c>
      <c r="G111" s="92"/>
    </row>
    <row r="112" spans="1:7" ht="87" customHeight="1" x14ac:dyDescent="0.25">
      <c r="A112" s="151" t="s">
        <v>35</v>
      </c>
      <c r="B112" s="93" t="s">
        <v>424</v>
      </c>
      <c r="C112" s="92" t="s">
        <v>20</v>
      </c>
      <c r="D112" s="104">
        <v>70</v>
      </c>
      <c r="E112" s="104">
        <v>61.8</v>
      </c>
      <c r="F112" s="104">
        <f t="shared" si="1"/>
        <v>88.285714285714278</v>
      </c>
      <c r="G112" s="92" t="s">
        <v>525</v>
      </c>
    </row>
    <row r="113" spans="1:7" ht="83.25" customHeight="1" x14ac:dyDescent="0.25">
      <c r="A113" s="151"/>
      <c r="B113" s="93" t="s">
        <v>425</v>
      </c>
      <c r="C113" s="92" t="s">
        <v>20</v>
      </c>
      <c r="D113" s="104">
        <v>80</v>
      </c>
      <c r="E113" s="104">
        <v>48.5</v>
      </c>
      <c r="F113" s="104">
        <f t="shared" si="1"/>
        <v>60.624999999999993</v>
      </c>
      <c r="G113" s="92" t="s">
        <v>426</v>
      </c>
    </row>
    <row r="114" spans="1:7" ht="84" hidden="1" customHeight="1" x14ac:dyDescent="0.25">
      <c r="A114" s="151"/>
      <c r="B114" s="93" t="s">
        <v>167</v>
      </c>
      <c r="C114" s="92" t="s">
        <v>20</v>
      </c>
      <c r="D114" s="104"/>
      <c r="E114" s="104"/>
      <c r="F114" s="104" t="e">
        <f t="shared" si="1"/>
        <v>#DIV/0!</v>
      </c>
      <c r="G114" s="92"/>
    </row>
    <row r="115" spans="1:7" ht="55.5" customHeight="1" x14ac:dyDescent="0.25">
      <c r="A115" s="150" t="s">
        <v>76</v>
      </c>
      <c r="B115" s="150"/>
      <c r="C115" s="98" t="s">
        <v>102</v>
      </c>
      <c r="D115" s="42">
        <f>SUM(D87:D114)</f>
        <v>12377.600000000002</v>
      </c>
      <c r="E115" s="42">
        <f>SUM(E87:E114)</f>
        <v>2926.8</v>
      </c>
      <c r="F115" s="42">
        <f>E115/D115*100</f>
        <v>23.645941054808684</v>
      </c>
      <c r="G115" s="143"/>
    </row>
    <row r="116" spans="1:7" ht="58.5" customHeight="1" x14ac:dyDescent="0.25">
      <c r="A116" s="150"/>
      <c r="B116" s="150"/>
      <c r="C116" s="98" t="s">
        <v>20</v>
      </c>
      <c r="D116" s="44">
        <f>D87+D88+D89+D90+D91+D92+D93+D94+D95+D96+D97+D98+D99+D100+D101+D102+D103+D104+D105+D106+D107+D108+D109+D110+D111+D112+D113+D114</f>
        <v>12377.600000000002</v>
      </c>
      <c r="E116" s="44">
        <f>E87+E88+E89+E90+E91+E92+E93+E94+E95+E96+E97+E98+E99+E100+E101+E102+E103+E104+E105+E106+E107+E108+E109+E110+E111+E112+E113+E114</f>
        <v>2926.8</v>
      </c>
      <c r="F116" s="42">
        <f>E116/D116*100</f>
        <v>23.645941054808684</v>
      </c>
      <c r="G116" s="143"/>
    </row>
    <row r="117" spans="1:7" s="43" customFormat="1" ht="45.75" customHeight="1" x14ac:dyDescent="0.25">
      <c r="A117" s="158" t="s">
        <v>36</v>
      </c>
      <c r="B117" s="158"/>
      <c r="C117" s="158"/>
      <c r="D117" s="158"/>
      <c r="E117" s="158"/>
      <c r="F117" s="158"/>
      <c r="G117" s="158"/>
    </row>
    <row r="118" spans="1:7" s="52" customFormat="1" ht="87.75" customHeight="1" x14ac:dyDescent="0.25">
      <c r="A118" s="66" t="s">
        <v>30</v>
      </c>
      <c r="B118" s="66" t="s">
        <v>401</v>
      </c>
      <c r="C118" s="96" t="s">
        <v>20</v>
      </c>
      <c r="D118" s="51">
        <v>332</v>
      </c>
      <c r="E118" s="51">
        <v>331.2</v>
      </c>
      <c r="F118" s="51">
        <f t="shared" si="1"/>
        <v>99.759036144578303</v>
      </c>
      <c r="G118" s="96" t="s">
        <v>288</v>
      </c>
    </row>
    <row r="119" spans="1:7" ht="87.75" customHeight="1" x14ac:dyDescent="0.25">
      <c r="A119" s="93" t="s">
        <v>27</v>
      </c>
      <c r="B119" s="93" t="s">
        <v>201</v>
      </c>
      <c r="C119" s="92" t="s">
        <v>20</v>
      </c>
      <c r="D119" s="104">
        <v>50</v>
      </c>
      <c r="E119" s="104">
        <v>0</v>
      </c>
      <c r="F119" s="104">
        <f t="shared" si="1"/>
        <v>0</v>
      </c>
      <c r="G119" s="92"/>
    </row>
    <row r="120" spans="1:7" ht="107.25" customHeight="1" x14ac:dyDescent="0.25">
      <c r="A120" s="93" t="s">
        <v>28</v>
      </c>
      <c r="B120" s="93" t="s">
        <v>176</v>
      </c>
      <c r="C120" s="92" t="s">
        <v>20</v>
      </c>
      <c r="D120" s="104">
        <v>3247.5</v>
      </c>
      <c r="E120" s="104">
        <v>278.89999999999998</v>
      </c>
      <c r="F120" s="104">
        <f t="shared" si="1"/>
        <v>8.588144726712855</v>
      </c>
      <c r="G120" s="92" t="s">
        <v>354</v>
      </c>
    </row>
    <row r="121" spans="1:7" s="52" customFormat="1" ht="87.75" customHeight="1" x14ac:dyDescent="0.25">
      <c r="A121" s="66" t="s">
        <v>29</v>
      </c>
      <c r="B121" s="66" t="s">
        <v>154</v>
      </c>
      <c r="C121" s="96" t="s">
        <v>20</v>
      </c>
      <c r="D121" s="51">
        <v>150</v>
      </c>
      <c r="E121" s="51">
        <v>63.5</v>
      </c>
      <c r="F121" s="51">
        <f t="shared" si="1"/>
        <v>42.333333333333336</v>
      </c>
      <c r="G121" s="96" t="s">
        <v>326</v>
      </c>
    </row>
    <row r="122" spans="1:7" ht="88.5" customHeight="1" x14ac:dyDescent="0.25">
      <c r="A122" s="94" t="s">
        <v>32</v>
      </c>
      <c r="B122" s="93" t="s">
        <v>384</v>
      </c>
      <c r="C122" s="92" t="s">
        <v>20</v>
      </c>
      <c r="D122" s="104">
        <v>10</v>
      </c>
      <c r="E122" s="104">
        <v>0</v>
      </c>
      <c r="F122" s="51">
        <f t="shared" si="1"/>
        <v>0</v>
      </c>
      <c r="G122" s="92"/>
    </row>
    <row r="123" spans="1:7" ht="213.75" customHeight="1" x14ac:dyDescent="0.25">
      <c r="A123" s="93" t="s">
        <v>33</v>
      </c>
      <c r="B123" s="93" t="s">
        <v>161</v>
      </c>
      <c r="C123" s="92" t="s">
        <v>20</v>
      </c>
      <c r="D123" s="104">
        <v>2000</v>
      </c>
      <c r="E123" s="104">
        <v>572.20000000000005</v>
      </c>
      <c r="F123" s="104">
        <f t="shared" si="1"/>
        <v>28.610000000000003</v>
      </c>
      <c r="G123" s="92" t="s">
        <v>593</v>
      </c>
    </row>
    <row r="124" spans="1:7" ht="123" customHeight="1" x14ac:dyDescent="0.25">
      <c r="A124" s="151" t="s">
        <v>34</v>
      </c>
      <c r="B124" s="95" t="s">
        <v>78</v>
      </c>
      <c r="C124" s="99" t="s">
        <v>20</v>
      </c>
      <c r="D124" s="100">
        <v>1401.5</v>
      </c>
      <c r="E124" s="100">
        <v>427.5</v>
      </c>
      <c r="F124" s="100">
        <f t="shared" si="1"/>
        <v>30.503032465215838</v>
      </c>
      <c r="G124" s="101" t="s">
        <v>614</v>
      </c>
    </row>
    <row r="125" spans="1:7" ht="401.25" customHeight="1" x14ac:dyDescent="0.25">
      <c r="A125" s="151"/>
      <c r="B125" s="95" t="s">
        <v>163</v>
      </c>
      <c r="C125" s="99" t="s">
        <v>20</v>
      </c>
      <c r="D125" s="69">
        <v>1144</v>
      </c>
      <c r="E125" s="100">
        <v>1054.5</v>
      </c>
      <c r="F125" s="100">
        <f t="shared" si="1"/>
        <v>92.176573426573427</v>
      </c>
      <c r="G125" s="99" t="s">
        <v>369</v>
      </c>
    </row>
    <row r="126" spans="1:7" ht="357" customHeight="1" x14ac:dyDescent="0.25">
      <c r="A126" s="151"/>
      <c r="B126" s="93" t="s">
        <v>164</v>
      </c>
      <c r="C126" s="92" t="s">
        <v>20</v>
      </c>
      <c r="D126" s="51">
        <v>527</v>
      </c>
      <c r="E126" s="104">
        <v>479.9</v>
      </c>
      <c r="F126" s="104">
        <f t="shared" si="1"/>
        <v>91.062618595825413</v>
      </c>
      <c r="G126" s="92" t="s">
        <v>537</v>
      </c>
    </row>
    <row r="127" spans="1:7" s="52" customFormat="1" ht="108" customHeight="1" x14ac:dyDescent="0.25">
      <c r="A127" s="151"/>
      <c r="B127" s="66" t="s">
        <v>141</v>
      </c>
      <c r="C127" s="96" t="s">
        <v>20</v>
      </c>
      <c r="D127" s="51">
        <v>4164</v>
      </c>
      <c r="E127" s="51">
        <v>183.9</v>
      </c>
      <c r="F127" s="51">
        <f>E127/D127*100</f>
        <v>4.4164265129683002</v>
      </c>
      <c r="G127" s="96" t="s">
        <v>538</v>
      </c>
    </row>
    <row r="128" spans="1:7" ht="57" customHeight="1" x14ac:dyDescent="0.25">
      <c r="A128" s="150" t="s">
        <v>76</v>
      </c>
      <c r="B128" s="150"/>
      <c r="C128" s="98" t="s">
        <v>102</v>
      </c>
      <c r="D128" s="42">
        <f>SUM(D118:D127)</f>
        <v>13026</v>
      </c>
      <c r="E128" s="42">
        <f>SUM(E118:E127)</f>
        <v>3391.6000000000004</v>
      </c>
      <c r="F128" s="42">
        <f>E128/D128*100</f>
        <v>26.037156456318133</v>
      </c>
      <c r="G128" s="143"/>
    </row>
    <row r="129" spans="1:7" ht="57" customHeight="1" x14ac:dyDescent="0.25">
      <c r="A129" s="150"/>
      <c r="B129" s="150"/>
      <c r="C129" s="98" t="s">
        <v>20</v>
      </c>
      <c r="D129" s="44">
        <f>D118+D119+D120+D121+D122+D123+D124+D125+D127+D126</f>
        <v>13026</v>
      </c>
      <c r="E129" s="44">
        <f>E118+E119+E120+E121+E122+E123+E124+E125+E127+E126</f>
        <v>3391.6000000000004</v>
      </c>
      <c r="F129" s="42">
        <f>E129/D129*100</f>
        <v>26.037156456318133</v>
      </c>
      <c r="G129" s="143"/>
    </row>
    <row r="130" spans="1:7" ht="39" customHeight="1" x14ac:dyDescent="0.25">
      <c r="A130" s="158" t="s">
        <v>152</v>
      </c>
      <c r="B130" s="158"/>
      <c r="C130" s="158"/>
      <c r="D130" s="158"/>
      <c r="E130" s="158"/>
      <c r="F130" s="158"/>
      <c r="G130" s="158"/>
    </row>
    <row r="131" spans="1:7" s="52" customFormat="1" ht="41.25" customHeight="1" x14ac:dyDescent="0.25">
      <c r="A131" s="151" t="s">
        <v>24</v>
      </c>
      <c r="B131" s="162" t="s">
        <v>237</v>
      </c>
      <c r="C131" s="51" t="s">
        <v>19</v>
      </c>
      <c r="D131" s="51">
        <v>6241.9</v>
      </c>
      <c r="E131" s="51">
        <v>5422.3</v>
      </c>
      <c r="F131" s="104">
        <f t="shared" si="1"/>
        <v>86.869382720005135</v>
      </c>
      <c r="G131" s="157" t="s">
        <v>571</v>
      </c>
    </row>
    <row r="132" spans="1:7" s="52" customFormat="1" ht="237.75" customHeight="1" x14ac:dyDescent="0.25">
      <c r="A132" s="151"/>
      <c r="B132" s="162"/>
      <c r="C132" s="51" t="s">
        <v>20</v>
      </c>
      <c r="D132" s="51">
        <v>193</v>
      </c>
      <c r="E132" s="51">
        <v>167.7</v>
      </c>
      <c r="F132" s="104">
        <f t="shared" si="1"/>
        <v>86.891191709844549</v>
      </c>
      <c r="G132" s="157"/>
    </row>
    <row r="133" spans="1:7" ht="83.25" customHeight="1" x14ac:dyDescent="0.25">
      <c r="A133" s="151"/>
      <c r="B133" s="93" t="s">
        <v>42</v>
      </c>
      <c r="C133" s="92" t="s">
        <v>20</v>
      </c>
      <c r="D133" s="104">
        <v>4225.7</v>
      </c>
      <c r="E133" s="104">
        <v>1045.3</v>
      </c>
      <c r="F133" s="104">
        <f t="shared" si="1"/>
        <v>24.736730009229241</v>
      </c>
      <c r="G133" s="92" t="s">
        <v>460</v>
      </c>
    </row>
    <row r="134" spans="1:7" ht="76.5" customHeight="1" x14ac:dyDescent="0.25">
      <c r="A134" s="143" t="s">
        <v>25</v>
      </c>
      <c r="B134" s="162" t="s">
        <v>340</v>
      </c>
      <c r="C134" s="92" t="s">
        <v>19</v>
      </c>
      <c r="D134" s="104">
        <v>7467</v>
      </c>
      <c r="E134" s="104">
        <v>5870</v>
      </c>
      <c r="F134" s="104">
        <f t="shared" ref="F134:F140" si="3">E134/D134*100</f>
        <v>78.612561939199139</v>
      </c>
      <c r="G134" s="148" t="s">
        <v>595</v>
      </c>
    </row>
    <row r="135" spans="1:7" ht="158.25" customHeight="1" x14ac:dyDescent="0.25">
      <c r="A135" s="143"/>
      <c r="B135" s="162"/>
      <c r="C135" s="92" t="s">
        <v>20</v>
      </c>
      <c r="D135" s="104">
        <v>311.2</v>
      </c>
      <c r="E135" s="104">
        <v>254</v>
      </c>
      <c r="F135" s="104">
        <f t="shared" si="3"/>
        <v>81.619537275064275</v>
      </c>
      <c r="G135" s="149"/>
    </row>
    <row r="136" spans="1:7" ht="222" customHeight="1" x14ac:dyDescent="0.25">
      <c r="A136" s="143"/>
      <c r="B136" s="94" t="s">
        <v>332</v>
      </c>
      <c r="C136" s="92" t="s">
        <v>20</v>
      </c>
      <c r="D136" s="104">
        <v>6184.1</v>
      </c>
      <c r="E136" s="104">
        <v>3215.8</v>
      </c>
      <c r="F136" s="104">
        <f t="shared" si="3"/>
        <v>52.001099594120404</v>
      </c>
      <c r="G136" s="92" t="s">
        <v>491</v>
      </c>
    </row>
    <row r="137" spans="1:7" ht="0.75" hidden="1" customHeight="1" x14ac:dyDescent="0.25">
      <c r="A137" s="151" t="s">
        <v>26</v>
      </c>
      <c r="B137" s="162" t="s">
        <v>238</v>
      </c>
      <c r="C137" s="92" t="s">
        <v>19</v>
      </c>
      <c r="D137" s="104"/>
      <c r="E137" s="104"/>
      <c r="F137" s="104"/>
      <c r="G137" s="143"/>
    </row>
    <row r="138" spans="1:7" ht="107.25" hidden="1" customHeight="1" x14ac:dyDescent="0.25">
      <c r="A138" s="151"/>
      <c r="B138" s="162"/>
      <c r="C138" s="92" t="s">
        <v>20</v>
      </c>
      <c r="D138" s="104"/>
      <c r="E138" s="104"/>
      <c r="F138" s="104"/>
      <c r="G138" s="143"/>
    </row>
    <row r="139" spans="1:7" ht="93" customHeight="1" x14ac:dyDescent="0.25">
      <c r="A139" s="151"/>
      <c r="B139" s="93" t="s">
        <v>134</v>
      </c>
      <c r="C139" s="92" t="s">
        <v>20</v>
      </c>
      <c r="D139" s="104">
        <v>8245.1</v>
      </c>
      <c r="E139" s="104">
        <v>2396.3000000000002</v>
      </c>
      <c r="F139" s="104">
        <f t="shared" si="3"/>
        <v>29.06332245818729</v>
      </c>
      <c r="G139" s="92" t="s">
        <v>577</v>
      </c>
    </row>
    <row r="140" spans="1:7" ht="35.25" customHeight="1" x14ac:dyDescent="0.25">
      <c r="A140" s="151" t="s">
        <v>30</v>
      </c>
      <c r="B140" s="162" t="s">
        <v>394</v>
      </c>
      <c r="C140" s="92" t="s">
        <v>19</v>
      </c>
      <c r="D140" s="104">
        <v>8182.8</v>
      </c>
      <c r="E140" s="104">
        <v>6056.7</v>
      </c>
      <c r="F140" s="104">
        <f t="shared" si="3"/>
        <v>74.017451239184624</v>
      </c>
      <c r="G140" s="143" t="s">
        <v>582</v>
      </c>
    </row>
    <row r="141" spans="1:7" ht="207" customHeight="1" x14ac:dyDescent="0.25">
      <c r="A141" s="151"/>
      <c r="B141" s="162"/>
      <c r="C141" s="92" t="s">
        <v>20</v>
      </c>
      <c r="D141" s="104">
        <v>430.7</v>
      </c>
      <c r="E141" s="104">
        <v>318.8</v>
      </c>
      <c r="F141" s="104">
        <v>0</v>
      </c>
      <c r="G141" s="143"/>
    </row>
    <row r="142" spans="1:7" s="52" customFormat="1" ht="108.75" customHeight="1" x14ac:dyDescent="0.25">
      <c r="A142" s="151"/>
      <c r="B142" s="66" t="s">
        <v>404</v>
      </c>
      <c r="C142" s="96" t="s">
        <v>20</v>
      </c>
      <c r="D142" s="51">
        <v>6269.8</v>
      </c>
      <c r="E142" s="51">
        <v>5074.3</v>
      </c>
      <c r="F142" s="51">
        <f t="shared" si="1"/>
        <v>80.93240613735685</v>
      </c>
      <c r="G142" s="103" t="s">
        <v>482</v>
      </c>
    </row>
    <row r="143" spans="1:7" ht="84.75" customHeight="1" x14ac:dyDescent="0.25">
      <c r="A143" s="151"/>
      <c r="B143" s="93" t="s">
        <v>402</v>
      </c>
      <c r="C143" s="92" t="s">
        <v>20</v>
      </c>
      <c r="D143" s="104">
        <v>500</v>
      </c>
      <c r="E143" s="104">
        <v>321.7</v>
      </c>
      <c r="F143" s="104">
        <f t="shared" si="1"/>
        <v>64.34</v>
      </c>
      <c r="G143" s="92" t="s">
        <v>403</v>
      </c>
    </row>
    <row r="144" spans="1:7" ht="30.75" customHeight="1" x14ac:dyDescent="0.25">
      <c r="A144" s="159" t="s">
        <v>27</v>
      </c>
      <c r="B144" s="162" t="s">
        <v>256</v>
      </c>
      <c r="C144" s="92" t="s">
        <v>19</v>
      </c>
      <c r="D144" s="104">
        <v>7063.5</v>
      </c>
      <c r="E144" s="104">
        <v>5154.8999999999996</v>
      </c>
      <c r="F144" s="104">
        <f t="shared" si="1"/>
        <v>72.979401146740273</v>
      </c>
      <c r="G144" s="143" t="s">
        <v>580</v>
      </c>
    </row>
    <row r="145" spans="1:7" ht="233.25" customHeight="1" x14ac:dyDescent="0.25">
      <c r="A145" s="159"/>
      <c r="B145" s="162"/>
      <c r="C145" s="92" t="s">
        <v>20</v>
      </c>
      <c r="D145" s="104">
        <v>371.9</v>
      </c>
      <c r="E145" s="104">
        <v>271.39999999999998</v>
      </c>
      <c r="F145" s="104">
        <f t="shared" si="1"/>
        <v>72.976606614681359</v>
      </c>
      <c r="G145" s="143"/>
    </row>
    <row r="146" spans="1:7" s="52" customFormat="1" ht="111" customHeight="1" x14ac:dyDescent="0.25">
      <c r="A146" s="159"/>
      <c r="B146" s="66" t="s">
        <v>199</v>
      </c>
      <c r="C146" s="111" t="s">
        <v>20</v>
      </c>
      <c r="D146" s="111">
        <v>3529.2</v>
      </c>
      <c r="E146" s="112">
        <v>812</v>
      </c>
      <c r="F146" s="51">
        <f>E146/D146*100</f>
        <v>23.008047149495635</v>
      </c>
      <c r="G146" s="96" t="s">
        <v>552</v>
      </c>
    </row>
    <row r="147" spans="1:7" ht="36.75" customHeight="1" x14ac:dyDescent="0.25">
      <c r="A147" s="151" t="s">
        <v>28</v>
      </c>
      <c r="B147" s="151" t="s">
        <v>304</v>
      </c>
      <c r="C147" s="92" t="s">
        <v>19</v>
      </c>
      <c r="D147" s="104">
        <v>11126.3</v>
      </c>
      <c r="E147" s="104">
        <v>1906.5</v>
      </c>
      <c r="F147" s="104">
        <f t="shared" si="1"/>
        <v>17.13507635062869</v>
      </c>
      <c r="G147" s="143" t="s">
        <v>599</v>
      </c>
    </row>
    <row r="148" spans="1:7" ht="286.5" customHeight="1" x14ac:dyDescent="0.25">
      <c r="A148" s="151"/>
      <c r="B148" s="151"/>
      <c r="C148" s="92" t="s">
        <v>20</v>
      </c>
      <c r="D148" s="104">
        <v>585.70000000000005</v>
      </c>
      <c r="E148" s="104">
        <v>100.3</v>
      </c>
      <c r="F148" s="104">
        <f t="shared" si="1"/>
        <v>17.124807922144441</v>
      </c>
      <c r="G148" s="143"/>
    </row>
    <row r="149" spans="1:7" ht="173.25" customHeight="1" x14ac:dyDescent="0.25">
      <c r="A149" s="151"/>
      <c r="B149" s="93" t="s">
        <v>184</v>
      </c>
      <c r="C149" s="92" t="s">
        <v>20</v>
      </c>
      <c r="D149" s="104">
        <v>6203.1</v>
      </c>
      <c r="E149" s="104">
        <v>5697.6</v>
      </c>
      <c r="F149" s="104">
        <f t="shared" si="1"/>
        <v>91.850848769163804</v>
      </c>
      <c r="G149" s="92" t="s">
        <v>486</v>
      </c>
    </row>
    <row r="150" spans="1:7" ht="39" customHeight="1" x14ac:dyDescent="0.25">
      <c r="A150" s="151" t="s">
        <v>29</v>
      </c>
      <c r="B150" s="162" t="s">
        <v>523</v>
      </c>
      <c r="C150" s="92" t="s">
        <v>19</v>
      </c>
      <c r="D150" s="104">
        <v>0</v>
      </c>
      <c r="E150" s="104">
        <v>0</v>
      </c>
      <c r="F150" s="104" t="e">
        <f>E150/D150*100</f>
        <v>#DIV/0!</v>
      </c>
      <c r="G150" s="143" t="s">
        <v>563</v>
      </c>
    </row>
    <row r="151" spans="1:7" ht="127.5" customHeight="1" x14ac:dyDescent="0.25">
      <c r="A151" s="151"/>
      <c r="B151" s="162"/>
      <c r="C151" s="92" t="s">
        <v>20</v>
      </c>
      <c r="D151" s="104">
        <v>0</v>
      </c>
      <c r="E151" s="104">
        <v>0</v>
      </c>
      <c r="F151" s="104" t="e">
        <f>E151/D151*100</f>
        <v>#DIV/0!</v>
      </c>
      <c r="G151" s="143"/>
    </row>
    <row r="152" spans="1:7" ht="85.5" customHeight="1" x14ac:dyDescent="0.25">
      <c r="A152" s="151"/>
      <c r="B152" s="93" t="s">
        <v>118</v>
      </c>
      <c r="C152" s="92" t="s">
        <v>20</v>
      </c>
      <c r="D152" s="104">
        <v>5554</v>
      </c>
      <c r="E152" s="104">
        <v>3562.7</v>
      </c>
      <c r="F152" s="104">
        <f t="shared" si="1"/>
        <v>64.146561037090379</v>
      </c>
      <c r="G152" s="92" t="s">
        <v>546</v>
      </c>
    </row>
    <row r="153" spans="1:7" ht="191.25" customHeight="1" x14ac:dyDescent="0.25">
      <c r="A153" s="151"/>
      <c r="B153" s="93" t="s">
        <v>125</v>
      </c>
      <c r="C153" s="92" t="s">
        <v>20</v>
      </c>
      <c r="D153" s="104">
        <v>8484</v>
      </c>
      <c r="E153" s="104">
        <v>5379.2</v>
      </c>
      <c r="F153" s="104">
        <f t="shared" si="1"/>
        <v>63.404054691183397</v>
      </c>
      <c r="G153" s="92" t="s">
        <v>547</v>
      </c>
    </row>
    <row r="154" spans="1:7" ht="88.5" customHeight="1" x14ac:dyDescent="0.25">
      <c r="A154" s="159" t="s">
        <v>31</v>
      </c>
      <c r="B154" s="162" t="s">
        <v>242</v>
      </c>
      <c r="C154" s="92" t="s">
        <v>19</v>
      </c>
      <c r="D154" s="104">
        <v>6639.3</v>
      </c>
      <c r="E154" s="104">
        <v>5395.2</v>
      </c>
      <c r="F154" s="104">
        <f t="shared" si="1"/>
        <v>81.261578780895576</v>
      </c>
      <c r="G154" s="143" t="s">
        <v>596</v>
      </c>
    </row>
    <row r="155" spans="1:7" ht="130.5" customHeight="1" x14ac:dyDescent="0.25">
      <c r="A155" s="159"/>
      <c r="B155" s="162"/>
      <c r="C155" s="92" t="s">
        <v>20</v>
      </c>
      <c r="D155" s="104">
        <v>499.7</v>
      </c>
      <c r="E155" s="104">
        <v>406.1</v>
      </c>
      <c r="F155" s="104">
        <f t="shared" si="1"/>
        <v>81.268761256754061</v>
      </c>
      <c r="G155" s="143"/>
    </row>
    <row r="156" spans="1:7" s="52" customFormat="1" ht="90" customHeight="1" x14ac:dyDescent="0.25">
      <c r="A156" s="159"/>
      <c r="B156" s="66" t="s">
        <v>150</v>
      </c>
      <c r="C156" s="96" t="s">
        <v>20</v>
      </c>
      <c r="D156" s="51">
        <v>6327.5</v>
      </c>
      <c r="E156" s="51">
        <v>4919.8</v>
      </c>
      <c r="F156" s="51">
        <f>E156/D156*100</f>
        <v>77.752666930067164</v>
      </c>
      <c r="G156" s="92" t="s">
        <v>320</v>
      </c>
    </row>
    <row r="157" spans="1:7" s="52" customFormat="1" ht="86.25" customHeight="1" x14ac:dyDescent="0.25">
      <c r="A157" s="159"/>
      <c r="B157" s="66" t="s">
        <v>149</v>
      </c>
      <c r="C157" s="96" t="s">
        <v>20</v>
      </c>
      <c r="D157" s="51">
        <v>289.5</v>
      </c>
      <c r="E157" s="51">
        <v>98.2</v>
      </c>
      <c r="F157" s="51">
        <f t="shared" si="1"/>
        <v>33.920552677029363</v>
      </c>
      <c r="G157" s="96" t="s">
        <v>597</v>
      </c>
    </row>
    <row r="158" spans="1:7" s="52" customFormat="1" ht="32.25" customHeight="1" x14ac:dyDescent="0.25">
      <c r="A158" s="151" t="s">
        <v>32</v>
      </c>
      <c r="B158" s="162" t="s">
        <v>381</v>
      </c>
      <c r="C158" s="92" t="s">
        <v>19</v>
      </c>
      <c r="D158" s="51">
        <v>0</v>
      </c>
      <c r="E158" s="51">
        <v>0</v>
      </c>
      <c r="F158" s="51" t="e">
        <f>E158/D158*100</f>
        <v>#DIV/0!</v>
      </c>
      <c r="G158" s="157" t="s">
        <v>564</v>
      </c>
    </row>
    <row r="159" spans="1:7" s="52" customFormat="1" ht="142.5" customHeight="1" x14ac:dyDescent="0.25">
      <c r="A159" s="151"/>
      <c r="B159" s="162"/>
      <c r="C159" s="92" t="s">
        <v>20</v>
      </c>
      <c r="D159" s="51">
        <v>0</v>
      </c>
      <c r="E159" s="51">
        <v>0</v>
      </c>
      <c r="F159" s="51" t="e">
        <f>E159/D159*100</f>
        <v>#DIV/0!</v>
      </c>
      <c r="G159" s="157"/>
    </row>
    <row r="160" spans="1:7" s="52" customFormat="1" ht="201" hidden="1" customHeight="1" x14ac:dyDescent="0.25">
      <c r="A160" s="151"/>
      <c r="B160" s="97" t="s">
        <v>236</v>
      </c>
      <c r="C160" s="92" t="s">
        <v>19</v>
      </c>
      <c r="D160" s="51"/>
      <c r="E160" s="51"/>
      <c r="F160" s="51" t="e">
        <f>E160/D160*100</f>
        <v>#DIV/0!</v>
      </c>
      <c r="G160" s="96" t="s">
        <v>315</v>
      </c>
    </row>
    <row r="161" spans="1:7" s="52" customFormat="1" ht="280.5" customHeight="1" x14ac:dyDescent="0.25">
      <c r="A161" s="151"/>
      <c r="B161" s="66" t="s">
        <v>382</v>
      </c>
      <c r="C161" s="96" t="s">
        <v>20</v>
      </c>
      <c r="D161" s="51">
        <v>14249.6</v>
      </c>
      <c r="E161" s="51">
        <v>7472.2</v>
      </c>
      <c r="F161" s="51">
        <f t="shared" si="1"/>
        <v>52.437963170896019</v>
      </c>
      <c r="G161" s="96" t="s">
        <v>520</v>
      </c>
    </row>
    <row r="162" spans="1:7" s="70" customFormat="1" ht="409.5" customHeight="1" x14ac:dyDescent="0.25">
      <c r="A162" s="66" t="s">
        <v>33</v>
      </c>
      <c r="B162" s="66" t="s">
        <v>219</v>
      </c>
      <c r="C162" s="96" t="s">
        <v>20</v>
      </c>
      <c r="D162" s="96">
        <v>180253.7</v>
      </c>
      <c r="E162" s="96">
        <v>40181.599999999999</v>
      </c>
      <c r="F162" s="51">
        <f>E162/D162*100</f>
        <v>22.291692209369348</v>
      </c>
      <c r="G162" s="96" t="s">
        <v>592</v>
      </c>
    </row>
    <row r="163" spans="1:7" s="70" customFormat="1" ht="59.25" customHeight="1" x14ac:dyDescent="0.25">
      <c r="A163" s="140" t="s">
        <v>34</v>
      </c>
      <c r="B163" s="162" t="s">
        <v>372</v>
      </c>
      <c r="C163" s="92" t="s">
        <v>19</v>
      </c>
      <c r="D163" s="104">
        <v>20591</v>
      </c>
      <c r="E163" s="104">
        <v>0</v>
      </c>
      <c r="F163" s="104">
        <f t="shared" ref="F163:F164" si="4">E163/D163*100</f>
        <v>0</v>
      </c>
      <c r="G163" s="146" t="s">
        <v>605</v>
      </c>
    </row>
    <row r="164" spans="1:7" s="70" customFormat="1" ht="156.75" customHeight="1" x14ac:dyDescent="0.25">
      <c r="A164" s="141"/>
      <c r="B164" s="162"/>
      <c r="C164" s="92" t="s">
        <v>20</v>
      </c>
      <c r="D164" s="104">
        <v>1084.9000000000001</v>
      </c>
      <c r="E164" s="104">
        <v>0</v>
      </c>
      <c r="F164" s="104">
        <f t="shared" si="4"/>
        <v>0</v>
      </c>
      <c r="G164" s="147"/>
    </row>
    <row r="165" spans="1:7" s="52" customFormat="1" ht="379.5" customHeight="1" x14ac:dyDescent="0.25">
      <c r="A165" s="141"/>
      <c r="B165" s="105" t="s">
        <v>89</v>
      </c>
      <c r="C165" s="101" t="s">
        <v>20</v>
      </c>
      <c r="D165" s="69">
        <v>36778</v>
      </c>
      <c r="E165" s="69">
        <v>13289.3</v>
      </c>
      <c r="F165" s="69">
        <f>E165/D165*100</f>
        <v>36.133830007069442</v>
      </c>
      <c r="G165" s="101" t="s">
        <v>539</v>
      </c>
    </row>
    <row r="166" spans="1:7" s="52" customFormat="1" ht="87.75" customHeight="1" x14ac:dyDescent="0.25">
      <c r="A166" s="142"/>
      <c r="B166" s="66" t="s">
        <v>88</v>
      </c>
      <c r="C166" s="96" t="s">
        <v>20</v>
      </c>
      <c r="D166" s="104">
        <v>5192.3999999999996</v>
      </c>
      <c r="E166" s="104">
        <v>3023.7</v>
      </c>
      <c r="F166" s="51">
        <f t="shared" si="1"/>
        <v>58.233186965565054</v>
      </c>
      <c r="G166" s="96" t="s">
        <v>615</v>
      </c>
    </row>
    <row r="167" spans="1:7" s="52" customFormat="1" ht="67.5" customHeight="1" x14ac:dyDescent="0.25">
      <c r="A167" s="151" t="s">
        <v>35</v>
      </c>
      <c r="B167" s="159" t="s">
        <v>427</v>
      </c>
      <c r="C167" s="96" t="s">
        <v>19</v>
      </c>
      <c r="D167" s="104">
        <v>9829.9</v>
      </c>
      <c r="E167" s="104">
        <v>0</v>
      </c>
      <c r="F167" s="51">
        <f t="shared" si="1"/>
        <v>0</v>
      </c>
      <c r="G167" s="157" t="s">
        <v>587</v>
      </c>
    </row>
    <row r="168" spans="1:7" s="52" customFormat="1" ht="219.75" customHeight="1" x14ac:dyDescent="0.25">
      <c r="A168" s="169"/>
      <c r="B168" s="169"/>
      <c r="C168" s="96" t="s">
        <v>20</v>
      </c>
      <c r="D168" s="104">
        <v>733.8</v>
      </c>
      <c r="E168" s="104">
        <v>0</v>
      </c>
      <c r="F168" s="51">
        <f>E168/D168*100</f>
        <v>0</v>
      </c>
      <c r="G168" s="157"/>
    </row>
    <row r="169" spans="1:7" s="52" customFormat="1" ht="79.5" customHeight="1" x14ac:dyDescent="0.25">
      <c r="A169" s="169"/>
      <c r="B169" s="66" t="s">
        <v>428</v>
      </c>
      <c r="C169" s="96" t="s">
        <v>20</v>
      </c>
      <c r="D169" s="51">
        <v>5051.5</v>
      </c>
      <c r="E169" s="51">
        <v>3127.4</v>
      </c>
      <c r="F169" s="51">
        <f t="shared" si="1"/>
        <v>61.910323666237751</v>
      </c>
      <c r="G169" s="96" t="s">
        <v>526</v>
      </c>
    </row>
    <row r="170" spans="1:7" s="52" customFormat="1" ht="93.75" customHeight="1" x14ac:dyDescent="0.25">
      <c r="A170" s="169"/>
      <c r="B170" s="66" t="s">
        <v>429</v>
      </c>
      <c r="C170" s="96" t="s">
        <v>20</v>
      </c>
      <c r="D170" s="51">
        <v>3468.6</v>
      </c>
      <c r="E170" s="51">
        <v>3410.3</v>
      </c>
      <c r="F170" s="51">
        <f t="shared" si="1"/>
        <v>98.31920659632128</v>
      </c>
      <c r="G170" s="96" t="s">
        <v>527</v>
      </c>
    </row>
    <row r="171" spans="1:7" ht="56.25" customHeight="1" x14ac:dyDescent="0.25">
      <c r="A171" s="150" t="s">
        <v>76</v>
      </c>
      <c r="B171" s="150"/>
      <c r="C171" s="98" t="s">
        <v>102</v>
      </c>
      <c r="D171" s="42">
        <f>SUM(D131:D170)</f>
        <v>382158.40000000008</v>
      </c>
      <c r="E171" s="42">
        <f>SUM(E131:E170)</f>
        <v>134351.29999999996</v>
      </c>
      <c r="F171" s="42">
        <f>E171/D171*100</f>
        <v>35.155919639604924</v>
      </c>
      <c r="G171" s="143"/>
    </row>
    <row r="172" spans="1:7" ht="57.75" customHeight="1" x14ac:dyDescent="0.25">
      <c r="A172" s="150"/>
      <c r="B172" s="150"/>
      <c r="C172" s="98" t="s">
        <v>19</v>
      </c>
      <c r="D172" s="42">
        <f>D131+D137+D140+D144+D147+D150+D154+D158+D160+D167</f>
        <v>49083.700000000004</v>
      </c>
      <c r="E172" s="42">
        <f>E131+E137+E140+E144+E147+E150+E154+E158+E160+E167</f>
        <v>23935.600000000002</v>
      </c>
      <c r="F172" s="42">
        <v>0</v>
      </c>
      <c r="G172" s="143"/>
    </row>
    <row r="173" spans="1:7" ht="60.75" customHeight="1" x14ac:dyDescent="0.25">
      <c r="A173" s="150"/>
      <c r="B173" s="150"/>
      <c r="C173" s="98" t="s">
        <v>20</v>
      </c>
      <c r="D173" s="42">
        <f>D132+D133+D136+D138+D139+D141+D142+D143+D145+D146+D148+D149+D151+D152+D153+D155+D156+D157+D159+D161+D162+D165+D166+D168+D169+D170</f>
        <v>303620.60000000003</v>
      </c>
      <c r="E173" s="42">
        <f>E132+E133+E136+E138+E139+E141+E142+E143+E145+E146+E148+E149+E151+E152+E153+E155+E156+E157+E159+E161+E162+E165+E166+E168+E169+E170</f>
        <v>104291.7</v>
      </c>
      <c r="F173" s="42">
        <f>E173/D173*100</f>
        <v>34.349349154833362</v>
      </c>
      <c r="G173" s="143"/>
    </row>
    <row r="174" spans="1:7" ht="33.75" customHeight="1" x14ac:dyDescent="0.25">
      <c r="A174" s="158" t="s">
        <v>51</v>
      </c>
      <c r="B174" s="158"/>
      <c r="C174" s="158"/>
      <c r="D174" s="158"/>
      <c r="E174" s="158"/>
      <c r="F174" s="158"/>
      <c r="G174" s="158"/>
    </row>
    <row r="175" spans="1:7" ht="88.5" customHeight="1" x14ac:dyDescent="0.25">
      <c r="A175" s="93" t="s">
        <v>24</v>
      </c>
      <c r="B175" s="93" t="s">
        <v>271</v>
      </c>
      <c r="C175" s="92" t="s">
        <v>20</v>
      </c>
      <c r="D175" s="104">
        <v>10</v>
      </c>
      <c r="E175" s="104">
        <v>0</v>
      </c>
      <c r="F175" s="104">
        <v>0</v>
      </c>
      <c r="G175" s="92"/>
    </row>
    <row r="176" spans="1:7" ht="105.75" customHeight="1" x14ac:dyDescent="0.25">
      <c r="A176" s="93" t="s">
        <v>25</v>
      </c>
      <c r="B176" s="93" t="s">
        <v>333</v>
      </c>
      <c r="C176" s="92" t="s">
        <v>20</v>
      </c>
      <c r="D176" s="104">
        <v>10</v>
      </c>
      <c r="E176" s="104">
        <v>0</v>
      </c>
      <c r="F176" s="104">
        <v>0</v>
      </c>
      <c r="G176" s="103"/>
    </row>
    <row r="177" spans="1:7" ht="83.25" customHeight="1" x14ac:dyDescent="0.25">
      <c r="A177" s="93" t="s">
        <v>26</v>
      </c>
      <c r="B177" s="93" t="s">
        <v>58</v>
      </c>
      <c r="C177" s="92" t="s">
        <v>20</v>
      </c>
      <c r="D177" s="104">
        <v>10</v>
      </c>
      <c r="E177" s="104">
        <v>10</v>
      </c>
      <c r="F177" s="104">
        <f t="shared" ref="F177:F186" si="5">E177/D177*100</f>
        <v>100</v>
      </c>
      <c r="G177" s="92" t="s">
        <v>557</v>
      </c>
    </row>
    <row r="178" spans="1:7" ht="81.75" customHeight="1" x14ac:dyDescent="0.25">
      <c r="A178" s="93" t="s">
        <v>30</v>
      </c>
      <c r="B178" s="93" t="s">
        <v>405</v>
      </c>
      <c r="C178" s="92" t="s">
        <v>20</v>
      </c>
      <c r="D178" s="104">
        <v>30</v>
      </c>
      <c r="E178" s="104">
        <v>0</v>
      </c>
      <c r="F178" s="104">
        <f t="shared" si="5"/>
        <v>0</v>
      </c>
      <c r="G178" s="92"/>
    </row>
    <row r="179" spans="1:7" ht="86.25" customHeight="1" x14ac:dyDescent="0.25">
      <c r="A179" s="93" t="s">
        <v>27</v>
      </c>
      <c r="B179" s="93" t="s">
        <v>200</v>
      </c>
      <c r="C179" s="92" t="s">
        <v>20</v>
      </c>
      <c r="D179" s="104">
        <v>8.4</v>
      </c>
      <c r="E179" s="104">
        <v>0</v>
      </c>
      <c r="F179" s="104">
        <f t="shared" si="5"/>
        <v>0</v>
      </c>
      <c r="G179" s="92"/>
    </row>
    <row r="180" spans="1:7" ht="80.25" customHeight="1" x14ac:dyDescent="0.25">
      <c r="A180" s="93" t="s">
        <v>28</v>
      </c>
      <c r="B180" s="93" t="s">
        <v>185</v>
      </c>
      <c r="C180" s="92" t="s">
        <v>20</v>
      </c>
      <c r="D180" s="104">
        <v>2</v>
      </c>
      <c r="E180" s="104">
        <v>0</v>
      </c>
      <c r="F180" s="104">
        <f t="shared" si="5"/>
        <v>0</v>
      </c>
      <c r="G180" s="92"/>
    </row>
    <row r="181" spans="1:7" ht="84.75" customHeight="1" x14ac:dyDescent="0.25">
      <c r="A181" s="93" t="s">
        <v>29</v>
      </c>
      <c r="B181" s="93" t="s">
        <v>126</v>
      </c>
      <c r="C181" s="92" t="s">
        <v>20</v>
      </c>
      <c r="D181" s="104">
        <v>5</v>
      </c>
      <c r="E181" s="104">
        <v>2.6</v>
      </c>
      <c r="F181" s="104">
        <f t="shared" si="5"/>
        <v>52</v>
      </c>
      <c r="G181" s="92"/>
    </row>
    <row r="182" spans="1:7" ht="86.25" customHeight="1" x14ac:dyDescent="0.25">
      <c r="A182" s="93" t="s">
        <v>31</v>
      </c>
      <c r="B182" s="93" t="s">
        <v>313</v>
      </c>
      <c r="C182" s="92" t="s">
        <v>20</v>
      </c>
      <c r="D182" s="104">
        <v>4</v>
      </c>
      <c r="E182" s="104">
        <v>4</v>
      </c>
      <c r="F182" s="104">
        <f t="shared" si="5"/>
        <v>100</v>
      </c>
      <c r="G182" s="92"/>
    </row>
    <row r="183" spans="1:7" ht="83.25" customHeight="1" x14ac:dyDescent="0.25">
      <c r="A183" s="93" t="s">
        <v>32</v>
      </c>
      <c r="B183" s="93" t="s">
        <v>383</v>
      </c>
      <c r="C183" s="92" t="s">
        <v>20</v>
      </c>
      <c r="D183" s="104">
        <v>20</v>
      </c>
      <c r="E183" s="104">
        <v>0</v>
      </c>
      <c r="F183" s="104">
        <f t="shared" si="5"/>
        <v>0</v>
      </c>
      <c r="G183" s="92"/>
    </row>
    <row r="184" spans="1:7" ht="93" customHeight="1" x14ac:dyDescent="0.25">
      <c r="A184" s="93" t="s">
        <v>33</v>
      </c>
      <c r="B184" s="93" t="s">
        <v>220</v>
      </c>
      <c r="C184" s="92" t="s">
        <v>20</v>
      </c>
      <c r="D184" s="104">
        <v>20</v>
      </c>
      <c r="E184" s="104">
        <v>20</v>
      </c>
      <c r="F184" s="104">
        <f t="shared" si="5"/>
        <v>100</v>
      </c>
      <c r="G184" s="92" t="s">
        <v>364</v>
      </c>
    </row>
    <row r="185" spans="1:7" ht="85.5" customHeight="1" x14ac:dyDescent="0.25">
      <c r="A185" s="93" t="s">
        <v>34</v>
      </c>
      <c r="B185" s="93" t="s">
        <v>90</v>
      </c>
      <c r="C185" s="92" t="s">
        <v>20</v>
      </c>
      <c r="D185" s="104">
        <v>50</v>
      </c>
      <c r="E185" s="104">
        <v>0</v>
      </c>
      <c r="F185" s="104">
        <f t="shared" si="5"/>
        <v>0</v>
      </c>
      <c r="G185" s="92"/>
    </row>
    <row r="186" spans="1:7" ht="90" customHeight="1" x14ac:dyDescent="0.25">
      <c r="A186" s="93" t="s">
        <v>35</v>
      </c>
      <c r="B186" s="93" t="s">
        <v>430</v>
      </c>
      <c r="C186" s="92" t="s">
        <v>20</v>
      </c>
      <c r="D186" s="104">
        <v>2</v>
      </c>
      <c r="E186" s="104">
        <v>2</v>
      </c>
      <c r="F186" s="104">
        <f t="shared" si="5"/>
        <v>100</v>
      </c>
      <c r="G186" s="92"/>
    </row>
    <row r="187" spans="1:7" ht="65.25" customHeight="1" x14ac:dyDescent="0.25">
      <c r="A187" s="150" t="s">
        <v>76</v>
      </c>
      <c r="B187" s="150"/>
      <c r="C187" s="98" t="s">
        <v>102</v>
      </c>
      <c r="D187" s="42">
        <f>SUM(D175:D186)</f>
        <v>171.4</v>
      </c>
      <c r="E187" s="42">
        <f>SUM(E175:E186)</f>
        <v>38.6</v>
      </c>
      <c r="F187" s="42">
        <f>E187/D187*100</f>
        <v>22.520420070011667</v>
      </c>
      <c r="G187" s="143"/>
    </row>
    <row r="188" spans="1:7" ht="60.75" customHeight="1" x14ac:dyDescent="0.25">
      <c r="A188" s="150"/>
      <c r="B188" s="150"/>
      <c r="C188" s="98" t="s">
        <v>20</v>
      </c>
      <c r="D188" s="42">
        <f>D175+D176+D177+D178+D179+D180+D181+D182+D183+D184+D185+D186</f>
        <v>171.4</v>
      </c>
      <c r="E188" s="42">
        <f>E175+E176+E177+E178+E179+E180+E181+E182+E183+E184+E185+E186</f>
        <v>38.6</v>
      </c>
      <c r="F188" s="42">
        <f>E188/D188*100</f>
        <v>22.520420070011667</v>
      </c>
      <c r="G188" s="143"/>
    </row>
    <row r="189" spans="1:7" ht="36" customHeight="1" x14ac:dyDescent="0.25">
      <c r="A189" s="158" t="s">
        <v>109</v>
      </c>
      <c r="B189" s="158"/>
      <c r="C189" s="158"/>
      <c r="D189" s="158"/>
      <c r="E189" s="158"/>
      <c r="F189" s="158"/>
      <c r="G189" s="158"/>
    </row>
    <row r="190" spans="1:7" ht="333.75" customHeight="1" x14ac:dyDescent="0.25">
      <c r="A190" s="93" t="s">
        <v>24</v>
      </c>
      <c r="B190" s="93" t="s">
        <v>41</v>
      </c>
      <c r="C190" s="92" t="s">
        <v>20</v>
      </c>
      <c r="D190" s="104">
        <v>9359.9</v>
      </c>
      <c r="E190" s="104">
        <v>7230.2</v>
      </c>
      <c r="F190" s="104">
        <f t="shared" ref="F190:F227" si="6">E190/D190*100</f>
        <v>77.246551779399354</v>
      </c>
      <c r="G190" s="113" t="s">
        <v>570</v>
      </c>
    </row>
    <row r="191" spans="1:7" ht="2.25" hidden="1" customHeight="1" x14ac:dyDescent="0.25">
      <c r="A191" s="139" t="s">
        <v>25</v>
      </c>
      <c r="B191" s="97"/>
      <c r="C191" s="92"/>
      <c r="D191" s="104"/>
      <c r="E191" s="104"/>
      <c r="F191" s="104"/>
      <c r="G191" s="92"/>
    </row>
    <row r="192" spans="1:7" ht="270.75" customHeight="1" x14ac:dyDescent="0.25">
      <c r="A192" s="139"/>
      <c r="B192" s="94" t="s">
        <v>336</v>
      </c>
      <c r="C192" s="92" t="s">
        <v>20</v>
      </c>
      <c r="D192" s="104">
        <v>9325.4</v>
      </c>
      <c r="E192" s="104">
        <v>4784.8</v>
      </c>
      <c r="F192" s="104">
        <f t="shared" si="6"/>
        <v>51.309327213846053</v>
      </c>
      <c r="G192" s="92" t="s">
        <v>492</v>
      </c>
    </row>
    <row r="193" spans="1:7" ht="138.75" customHeight="1" x14ac:dyDescent="0.25">
      <c r="A193" s="144" t="s">
        <v>26</v>
      </c>
      <c r="B193" s="114" t="s">
        <v>467</v>
      </c>
      <c r="C193" s="92" t="s">
        <v>233</v>
      </c>
      <c r="D193" s="104">
        <v>318.7</v>
      </c>
      <c r="E193" s="104">
        <v>318.7</v>
      </c>
      <c r="F193" s="51">
        <f t="shared" si="6"/>
        <v>100</v>
      </c>
      <c r="G193" s="51" t="s">
        <v>578</v>
      </c>
    </row>
    <row r="194" spans="1:7" ht="109.5" customHeight="1" x14ac:dyDescent="0.25">
      <c r="A194" s="161"/>
      <c r="B194" s="144" t="s">
        <v>265</v>
      </c>
      <c r="C194" s="92" t="s">
        <v>233</v>
      </c>
      <c r="D194" s="104">
        <v>400</v>
      </c>
      <c r="E194" s="104">
        <v>0</v>
      </c>
      <c r="F194" s="51">
        <f t="shared" si="6"/>
        <v>0</v>
      </c>
      <c r="G194" s="102" t="s">
        <v>560</v>
      </c>
    </row>
    <row r="195" spans="1:7" s="52" customFormat="1" ht="201" customHeight="1" x14ac:dyDescent="0.25">
      <c r="A195" s="145"/>
      <c r="B195" s="145"/>
      <c r="C195" s="96" t="s">
        <v>20</v>
      </c>
      <c r="D195" s="51">
        <v>27917.4</v>
      </c>
      <c r="E195" s="51">
        <v>17703.099999999999</v>
      </c>
      <c r="F195" s="51">
        <f t="shared" si="6"/>
        <v>63.412423793046621</v>
      </c>
      <c r="G195" s="96" t="s">
        <v>558</v>
      </c>
    </row>
    <row r="196" spans="1:7" ht="138" customHeight="1" x14ac:dyDescent="0.25">
      <c r="A196" s="151" t="s">
        <v>30</v>
      </c>
      <c r="B196" s="115" t="s">
        <v>470</v>
      </c>
      <c r="C196" s="92" t="s">
        <v>19</v>
      </c>
      <c r="D196" s="104">
        <v>212.5</v>
      </c>
      <c r="E196" s="104">
        <v>0</v>
      </c>
      <c r="F196" s="104">
        <f t="shared" si="6"/>
        <v>0</v>
      </c>
      <c r="G196" s="92" t="s">
        <v>583</v>
      </c>
    </row>
    <row r="197" spans="1:7" ht="56.25" customHeight="1" x14ac:dyDescent="0.25">
      <c r="A197" s="151"/>
      <c r="B197" s="140" t="s">
        <v>406</v>
      </c>
      <c r="C197" s="92" t="s">
        <v>19</v>
      </c>
      <c r="D197" s="104">
        <v>1000</v>
      </c>
      <c r="E197" s="104">
        <v>0</v>
      </c>
      <c r="F197" s="104">
        <f t="shared" si="6"/>
        <v>0</v>
      </c>
      <c r="G197" s="92" t="s">
        <v>584</v>
      </c>
    </row>
    <row r="198" spans="1:7" ht="143.25" customHeight="1" x14ac:dyDescent="0.25">
      <c r="A198" s="151"/>
      <c r="B198" s="142"/>
      <c r="C198" s="92" t="s">
        <v>20</v>
      </c>
      <c r="D198" s="104">
        <v>15050.5</v>
      </c>
      <c r="E198" s="104">
        <v>6098.9</v>
      </c>
      <c r="F198" s="104">
        <f t="shared" si="6"/>
        <v>40.522906215740342</v>
      </c>
      <c r="G198" s="92" t="s">
        <v>481</v>
      </c>
    </row>
    <row r="199" spans="1:7" ht="87" customHeight="1" x14ac:dyDescent="0.25">
      <c r="A199" s="151"/>
      <c r="B199" s="93" t="s">
        <v>408</v>
      </c>
      <c r="C199" s="92" t="s">
        <v>20</v>
      </c>
      <c r="D199" s="104">
        <v>230</v>
      </c>
      <c r="E199" s="104">
        <v>69</v>
      </c>
      <c r="F199" s="104">
        <v>0</v>
      </c>
      <c r="G199" s="92" t="s">
        <v>585</v>
      </c>
    </row>
    <row r="200" spans="1:7" ht="63.75" customHeight="1" x14ac:dyDescent="0.25">
      <c r="A200" s="139" t="s">
        <v>27</v>
      </c>
      <c r="B200" s="94" t="s">
        <v>202</v>
      </c>
      <c r="C200" s="99" t="s">
        <v>20</v>
      </c>
      <c r="D200" s="100">
        <v>1206.5</v>
      </c>
      <c r="E200" s="100">
        <v>540.6</v>
      </c>
      <c r="F200" s="100">
        <f>E200/D200*100</f>
        <v>44.807293825113973</v>
      </c>
      <c r="G200" s="99" t="s">
        <v>350</v>
      </c>
    </row>
    <row r="201" spans="1:7" ht="90.75" hidden="1" customHeight="1" x14ac:dyDescent="0.25">
      <c r="A201" s="139"/>
      <c r="B201" s="139" t="s">
        <v>203</v>
      </c>
      <c r="C201" s="96" t="s">
        <v>264</v>
      </c>
      <c r="D201" s="51"/>
      <c r="E201" s="51"/>
      <c r="F201" s="104" t="e">
        <f>E201/D201*100</f>
        <v>#DIV/0!</v>
      </c>
      <c r="G201" s="92"/>
    </row>
    <row r="202" spans="1:7" ht="162" customHeight="1" x14ac:dyDescent="0.25">
      <c r="A202" s="139"/>
      <c r="B202" s="139"/>
      <c r="C202" s="92" t="s">
        <v>20</v>
      </c>
      <c r="D202" s="104">
        <v>4062.9</v>
      </c>
      <c r="E202" s="104">
        <v>2618.6999999999998</v>
      </c>
      <c r="F202" s="104">
        <f t="shared" si="6"/>
        <v>64.453961456102775</v>
      </c>
      <c r="G202" s="92" t="s">
        <v>474</v>
      </c>
    </row>
    <row r="203" spans="1:7" ht="162.75" hidden="1" customHeight="1" x14ac:dyDescent="0.25">
      <c r="A203" s="151" t="s">
        <v>28</v>
      </c>
      <c r="B203" s="93" t="s">
        <v>254</v>
      </c>
      <c r="C203" s="92" t="s">
        <v>233</v>
      </c>
      <c r="D203" s="104"/>
      <c r="E203" s="104"/>
      <c r="F203" s="104" t="e">
        <f t="shared" si="6"/>
        <v>#DIV/0!</v>
      </c>
      <c r="G203" s="92"/>
    </row>
    <row r="204" spans="1:7" ht="168" customHeight="1" x14ac:dyDescent="0.25">
      <c r="A204" s="151"/>
      <c r="B204" s="93" t="s">
        <v>188</v>
      </c>
      <c r="C204" s="92" t="s">
        <v>20</v>
      </c>
      <c r="D204" s="104">
        <v>1971</v>
      </c>
      <c r="E204" s="104">
        <v>1563.5</v>
      </c>
      <c r="F204" s="104">
        <f t="shared" si="6"/>
        <v>79.325215626585489</v>
      </c>
      <c r="G204" s="92" t="s">
        <v>487</v>
      </c>
    </row>
    <row r="205" spans="1:7" s="52" customFormat="1" ht="78" customHeight="1" x14ac:dyDescent="0.25">
      <c r="A205" s="140" t="s">
        <v>29</v>
      </c>
      <c r="B205" s="144" t="s">
        <v>330</v>
      </c>
      <c r="C205" s="96" t="s">
        <v>19</v>
      </c>
      <c r="D205" s="51">
        <v>2572.6999999999998</v>
      </c>
      <c r="E205" s="51">
        <v>1648.9</v>
      </c>
      <c r="F205" s="51">
        <f t="shared" si="6"/>
        <v>64.092198857231708</v>
      </c>
      <c r="G205" s="146" t="s">
        <v>601</v>
      </c>
    </row>
    <row r="206" spans="1:7" s="52" customFormat="1" ht="84.75" customHeight="1" x14ac:dyDescent="0.25">
      <c r="A206" s="141"/>
      <c r="B206" s="145"/>
      <c r="C206" s="96" t="s">
        <v>20</v>
      </c>
      <c r="D206" s="51">
        <v>198.2</v>
      </c>
      <c r="E206" s="51">
        <v>105.2</v>
      </c>
      <c r="F206" s="51">
        <f t="shared" si="6"/>
        <v>53.077699293642787</v>
      </c>
      <c r="G206" s="147"/>
    </row>
    <row r="207" spans="1:7" s="52" customFormat="1" ht="118.5" customHeight="1" x14ac:dyDescent="0.25">
      <c r="A207" s="141"/>
      <c r="B207" s="140" t="s">
        <v>129</v>
      </c>
      <c r="C207" s="96" t="s">
        <v>19</v>
      </c>
      <c r="D207" s="51">
        <v>100</v>
      </c>
      <c r="E207" s="51">
        <v>100</v>
      </c>
      <c r="F207" s="104">
        <f t="shared" si="6"/>
        <v>100</v>
      </c>
      <c r="G207" s="102" t="s">
        <v>535</v>
      </c>
    </row>
    <row r="208" spans="1:7" ht="165" customHeight="1" x14ac:dyDescent="0.25">
      <c r="A208" s="141"/>
      <c r="B208" s="142"/>
      <c r="C208" s="92" t="s">
        <v>20</v>
      </c>
      <c r="D208" s="104">
        <v>9665.1</v>
      </c>
      <c r="E208" s="104">
        <v>7635.3</v>
      </c>
      <c r="F208" s="104">
        <f t="shared" si="6"/>
        <v>78.998665300928081</v>
      </c>
      <c r="G208" s="92" t="s">
        <v>497</v>
      </c>
    </row>
    <row r="209" spans="1:7" ht="210.75" customHeight="1" x14ac:dyDescent="0.25">
      <c r="A209" s="141"/>
      <c r="B209" s="144" t="s">
        <v>331</v>
      </c>
      <c r="C209" s="96" t="s">
        <v>19</v>
      </c>
      <c r="D209" s="104">
        <v>18650</v>
      </c>
      <c r="E209" s="104">
        <v>0</v>
      </c>
      <c r="F209" s="51">
        <f t="shared" si="6"/>
        <v>0</v>
      </c>
      <c r="G209" s="148" t="s">
        <v>602</v>
      </c>
    </row>
    <row r="210" spans="1:7" ht="285" customHeight="1" x14ac:dyDescent="0.25">
      <c r="A210" s="141"/>
      <c r="B210" s="145"/>
      <c r="C210" s="96" t="s">
        <v>20</v>
      </c>
      <c r="D210" s="104">
        <v>1200</v>
      </c>
      <c r="E210" s="104">
        <v>0</v>
      </c>
      <c r="F210" s="51">
        <f t="shared" si="6"/>
        <v>0</v>
      </c>
      <c r="G210" s="149"/>
    </row>
    <row r="211" spans="1:7" ht="89.25" customHeight="1" x14ac:dyDescent="0.25">
      <c r="A211" s="142"/>
      <c r="B211" s="93" t="s">
        <v>327</v>
      </c>
      <c r="C211" s="92" t="s">
        <v>20</v>
      </c>
      <c r="D211" s="104">
        <v>10</v>
      </c>
      <c r="E211" s="104">
        <v>0</v>
      </c>
      <c r="F211" s="104">
        <f t="shared" ref="F211" si="7">E211/D211*100</f>
        <v>0</v>
      </c>
      <c r="G211" s="92"/>
    </row>
    <row r="212" spans="1:7" ht="57.75" customHeight="1" x14ac:dyDescent="0.25">
      <c r="A212" s="151" t="s">
        <v>31</v>
      </c>
      <c r="B212" s="93" t="s">
        <v>138</v>
      </c>
      <c r="C212" s="92" t="s">
        <v>20</v>
      </c>
      <c r="D212" s="104">
        <v>108</v>
      </c>
      <c r="E212" s="104">
        <v>108</v>
      </c>
      <c r="F212" s="104">
        <f t="shared" si="6"/>
        <v>100</v>
      </c>
      <c r="G212" s="92" t="s">
        <v>496</v>
      </c>
    </row>
    <row r="213" spans="1:7" ht="177.75" customHeight="1" x14ac:dyDescent="0.25">
      <c r="A213" s="151"/>
      <c r="B213" s="93" t="s">
        <v>282</v>
      </c>
      <c r="C213" s="92" t="s">
        <v>20</v>
      </c>
      <c r="D213" s="104">
        <v>12051</v>
      </c>
      <c r="E213" s="104">
        <v>8133.5</v>
      </c>
      <c r="F213" s="104">
        <f t="shared" si="6"/>
        <v>67.492324288440798</v>
      </c>
      <c r="G213" s="92" t="s">
        <v>497</v>
      </c>
    </row>
    <row r="214" spans="1:7" ht="0.75" hidden="1" customHeight="1" x14ac:dyDescent="0.25">
      <c r="A214" s="139" t="s">
        <v>32</v>
      </c>
      <c r="B214" s="151" t="s">
        <v>239</v>
      </c>
      <c r="C214" s="92" t="s">
        <v>19</v>
      </c>
      <c r="D214" s="104"/>
      <c r="E214" s="104"/>
      <c r="F214" s="104" t="e">
        <f t="shared" si="6"/>
        <v>#DIV/0!</v>
      </c>
      <c r="G214" s="143"/>
    </row>
    <row r="215" spans="1:7" ht="238.5" hidden="1" customHeight="1" x14ac:dyDescent="0.25">
      <c r="A215" s="139"/>
      <c r="B215" s="151"/>
      <c r="C215" s="92" t="s">
        <v>20</v>
      </c>
      <c r="D215" s="104"/>
      <c r="E215" s="104"/>
      <c r="F215" s="104" t="e">
        <f t="shared" si="6"/>
        <v>#DIV/0!</v>
      </c>
      <c r="G215" s="143"/>
    </row>
    <row r="216" spans="1:7" ht="171.75" hidden="1" customHeight="1" x14ac:dyDescent="0.25">
      <c r="A216" s="139"/>
      <c r="B216" s="93" t="s">
        <v>267</v>
      </c>
      <c r="C216" s="92" t="s">
        <v>19</v>
      </c>
      <c r="D216" s="104"/>
      <c r="E216" s="104"/>
      <c r="F216" s="104" t="e">
        <f t="shared" si="6"/>
        <v>#DIV/0!</v>
      </c>
      <c r="G216" s="92"/>
    </row>
    <row r="217" spans="1:7" ht="250.5" customHeight="1" x14ac:dyDescent="0.25">
      <c r="A217" s="139"/>
      <c r="B217" s="94" t="s">
        <v>385</v>
      </c>
      <c r="C217" s="92" t="s">
        <v>20</v>
      </c>
      <c r="D217" s="104">
        <v>9131.5</v>
      </c>
      <c r="E217" s="104">
        <v>5089.2</v>
      </c>
      <c r="F217" s="104">
        <f t="shared" si="6"/>
        <v>55.732355034769753</v>
      </c>
      <c r="G217" s="92" t="s">
        <v>503</v>
      </c>
    </row>
    <row r="218" spans="1:7" ht="84.75" hidden="1" customHeight="1" x14ac:dyDescent="0.25">
      <c r="A218" s="139"/>
      <c r="B218" s="93" t="s">
        <v>235</v>
      </c>
      <c r="C218" s="92" t="s">
        <v>20</v>
      </c>
      <c r="D218" s="104">
        <v>0</v>
      </c>
      <c r="E218" s="104">
        <v>0</v>
      </c>
      <c r="F218" s="104">
        <v>0</v>
      </c>
      <c r="G218" s="92" t="s">
        <v>272</v>
      </c>
    </row>
    <row r="219" spans="1:7" ht="79.5" hidden="1" customHeight="1" x14ac:dyDescent="0.25">
      <c r="A219" s="139"/>
      <c r="B219" s="93" t="s">
        <v>297</v>
      </c>
      <c r="C219" s="92" t="s">
        <v>20</v>
      </c>
      <c r="D219" s="104">
        <v>0</v>
      </c>
      <c r="E219" s="104">
        <v>0</v>
      </c>
      <c r="F219" s="104">
        <v>0</v>
      </c>
      <c r="G219" s="92" t="s">
        <v>272</v>
      </c>
    </row>
    <row r="220" spans="1:7" ht="409.6" customHeight="1" x14ac:dyDescent="0.25">
      <c r="A220" s="140" t="s">
        <v>33</v>
      </c>
      <c r="B220" s="94" t="s">
        <v>224</v>
      </c>
      <c r="C220" s="92" t="s">
        <v>20</v>
      </c>
      <c r="D220" s="104">
        <v>70611.3</v>
      </c>
      <c r="E220" s="104">
        <v>33294.300000000003</v>
      </c>
      <c r="F220" s="104">
        <f t="shared" si="6"/>
        <v>47.151518241414621</v>
      </c>
      <c r="G220" s="92" t="s">
        <v>511</v>
      </c>
    </row>
    <row r="221" spans="1:7" ht="85.5" customHeight="1" x14ac:dyDescent="0.25">
      <c r="A221" s="142"/>
      <c r="B221" s="94" t="s">
        <v>366</v>
      </c>
      <c r="C221" s="92" t="s">
        <v>20</v>
      </c>
      <c r="D221" s="104">
        <v>12608.3</v>
      </c>
      <c r="E221" s="104">
        <v>12608.3</v>
      </c>
      <c r="F221" s="104">
        <f t="shared" ref="F221" si="8">E221/D221*100</f>
        <v>100</v>
      </c>
      <c r="G221" s="99" t="s">
        <v>512</v>
      </c>
    </row>
    <row r="222" spans="1:7" ht="409.6" customHeight="1" x14ac:dyDescent="0.25">
      <c r="A222" s="163" t="s">
        <v>34</v>
      </c>
      <c r="B222" s="139" t="s">
        <v>94</v>
      </c>
      <c r="C222" s="148" t="s">
        <v>20</v>
      </c>
      <c r="D222" s="170">
        <v>29973.4</v>
      </c>
      <c r="E222" s="170">
        <v>22334.1</v>
      </c>
      <c r="F222" s="170">
        <f t="shared" si="6"/>
        <v>74.513068253851742</v>
      </c>
      <c r="G222" s="148" t="s">
        <v>543</v>
      </c>
    </row>
    <row r="223" spans="1:7" s="52" customFormat="1" ht="264.75" customHeight="1" x14ac:dyDescent="0.25">
      <c r="A223" s="164"/>
      <c r="B223" s="139"/>
      <c r="C223" s="149"/>
      <c r="D223" s="171"/>
      <c r="E223" s="171"/>
      <c r="F223" s="171"/>
      <c r="G223" s="149"/>
    </row>
    <row r="224" spans="1:7" ht="106.5" customHeight="1" x14ac:dyDescent="0.25">
      <c r="A224" s="165"/>
      <c r="B224" s="93" t="s">
        <v>95</v>
      </c>
      <c r="C224" s="92" t="s">
        <v>20</v>
      </c>
      <c r="D224" s="104">
        <v>2729.5</v>
      </c>
      <c r="E224" s="104">
        <v>1309.5999999999999</v>
      </c>
      <c r="F224" s="104">
        <f t="shared" si="6"/>
        <v>47.979483421872132</v>
      </c>
      <c r="G224" s="92" t="s">
        <v>616</v>
      </c>
    </row>
    <row r="225" spans="1:7" ht="159.75" customHeight="1" x14ac:dyDescent="0.25">
      <c r="A225" s="140" t="s">
        <v>35</v>
      </c>
      <c r="B225" s="93" t="s">
        <v>521</v>
      </c>
      <c r="C225" s="92" t="s">
        <v>233</v>
      </c>
      <c r="D225" s="104">
        <v>531.1</v>
      </c>
      <c r="E225" s="104">
        <v>528.4</v>
      </c>
      <c r="F225" s="104">
        <f t="shared" si="6"/>
        <v>99.491621163622654</v>
      </c>
      <c r="G225" s="92" t="s">
        <v>588</v>
      </c>
    </row>
    <row r="226" spans="1:7" ht="120" customHeight="1" x14ac:dyDescent="0.25">
      <c r="A226" s="141"/>
      <c r="B226" s="139" t="s">
        <v>435</v>
      </c>
      <c r="C226" s="92" t="s">
        <v>20</v>
      </c>
      <c r="D226" s="104">
        <v>10676.9</v>
      </c>
      <c r="E226" s="104">
        <v>6072.6</v>
      </c>
      <c r="F226" s="104">
        <f t="shared" si="6"/>
        <v>56.876059530388034</v>
      </c>
      <c r="G226" s="92" t="s">
        <v>531</v>
      </c>
    </row>
    <row r="227" spans="1:7" s="52" customFormat="1" ht="0.75" hidden="1" customHeight="1" x14ac:dyDescent="0.25">
      <c r="A227" s="141"/>
      <c r="B227" s="139"/>
      <c r="C227" s="96" t="s">
        <v>264</v>
      </c>
      <c r="D227" s="51"/>
      <c r="E227" s="51"/>
      <c r="F227" s="104" t="e">
        <f t="shared" si="6"/>
        <v>#DIV/0!</v>
      </c>
      <c r="G227" s="96"/>
    </row>
    <row r="228" spans="1:7" s="52" customFormat="1" ht="53.25" hidden="1" customHeight="1" x14ac:dyDescent="0.25">
      <c r="A228" s="142"/>
      <c r="B228" s="94" t="s">
        <v>294</v>
      </c>
      <c r="C228" s="96" t="s">
        <v>20</v>
      </c>
      <c r="D228" s="51"/>
      <c r="E228" s="51"/>
      <c r="F228" s="104">
        <v>0</v>
      </c>
      <c r="G228" s="92"/>
    </row>
    <row r="229" spans="1:7" ht="54" customHeight="1" x14ac:dyDescent="0.25">
      <c r="A229" s="150" t="s">
        <v>76</v>
      </c>
      <c r="B229" s="150"/>
      <c r="C229" s="98" t="s">
        <v>102</v>
      </c>
      <c r="D229" s="42">
        <f>SUM(D190:D227)</f>
        <v>251871.8</v>
      </c>
      <c r="E229" s="42">
        <f>SUM(E190:E227)</f>
        <v>139894.9</v>
      </c>
      <c r="F229" s="42">
        <f>E229/D229*100</f>
        <v>55.542105150318534</v>
      </c>
      <c r="G229" s="160"/>
    </row>
    <row r="230" spans="1:7" ht="53.25" customHeight="1" x14ac:dyDescent="0.25">
      <c r="A230" s="150"/>
      <c r="B230" s="150"/>
      <c r="C230" s="98" t="s">
        <v>19</v>
      </c>
      <c r="D230" s="42">
        <f>D191+D196+D201+D203+D214+D216+D223+D205+D209+D227+D197</f>
        <v>22435.200000000001</v>
      </c>
      <c r="E230" s="42">
        <f>E191+E196+E201+E203+E214+E216+E223+E205+E209+E227+E197</f>
        <v>1648.9</v>
      </c>
      <c r="F230" s="42">
        <f>E230/D230*100</f>
        <v>7.3496113250606188</v>
      </c>
      <c r="G230" s="160"/>
    </row>
    <row r="231" spans="1:7" ht="58.5" customHeight="1" x14ac:dyDescent="0.25">
      <c r="A231" s="150"/>
      <c r="B231" s="150"/>
      <c r="C231" s="98" t="s">
        <v>20</v>
      </c>
      <c r="D231" s="42">
        <f>D190+D192+D195+D198+D199+D200+D202+D204+D208+D212+D213+D215+D217+D218+D220+D222+D224+D226+D227+D228+D219+D211+D206+D210+D221</f>
        <v>228086.8</v>
      </c>
      <c r="E231" s="42">
        <f>E190+E192+E195+E198+E199+E200+E202+E204+E208+E212+E213+E215+E217+E218+E220+E222+E224+E226+E227+E228+E219+E211+E206+E210+E221</f>
        <v>137298.90000000002</v>
      </c>
      <c r="F231" s="42">
        <f>E231/D231*100</f>
        <v>60.195899105077558</v>
      </c>
      <c r="G231" s="160"/>
    </row>
    <row r="232" spans="1:7" ht="43.5" customHeight="1" x14ac:dyDescent="0.25">
      <c r="A232" s="158" t="s">
        <v>52</v>
      </c>
      <c r="B232" s="158"/>
      <c r="C232" s="158"/>
      <c r="D232" s="158"/>
      <c r="E232" s="158"/>
      <c r="F232" s="158"/>
      <c r="G232" s="158"/>
    </row>
    <row r="233" spans="1:7" ht="58.5" customHeight="1" x14ac:dyDescent="0.25">
      <c r="A233" s="93" t="s">
        <v>30</v>
      </c>
      <c r="B233" s="93" t="s">
        <v>409</v>
      </c>
      <c r="C233" s="92" t="s">
        <v>20</v>
      </c>
      <c r="D233" s="104">
        <v>50</v>
      </c>
      <c r="E233" s="104">
        <v>0</v>
      </c>
      <c r="F233" s="104">
        <v>0</v>
      </c>
      <c r="G233" s="92"/>
    </row>
    <row r="234" spans="1:7" ht="58.5" hidden="1" customHeight="1" x14ac:dyDescent="0.25">
      <c r="A234" s="151" t="s">
        <v>28</v>
      </c>
      <c r="B234" s="151" t="s">
        <v>186</v>
      </c>
      <c r="C234" s="92" t="s">
        <v>264</v>
      </c>
      <c r="D234" s="104"/>
      <c r="E234" s="104"/>
      <c r="F234" s="104" t="e">
        <f t="shared" si="1"/>
        <v>#DIV/0!</v>
      </c>
      <c r="G234" s="92"/>
    </row>
    <row r="235" spans="1:7" ht="91.5" customHeight="1" x14ac:dyDescent="0.25">
      <c r="A235" s="151"/>
      <c r="B235" s="151"/>
      <c r="C235" s="92" t="s">
        <v>20</v>
      </c>
      <c r="D235" s="104">
        <v>205.2</v>
      </c>
      <c r="E235" s="104">
        <v>204.1</v>
      </c>
      <c r="F235" s="104">
        <f>E235/D235*100</f>
        <v>99.463937621832372</v>
      </c>
      <c r="G235" s="92" t="s">
        <v>358</v>
      </c>
    </row>
    <row r="236" spans="1:7" ht="57" customHeight="1" x14ac:dyDescent="0.25">
      <c r="A236" s="93" t="s">
        <v>33</v>
      </c>
      <c r="B236" s="93" t="s">
        <v>222</v>
      </c>
      <c r="C236" s="92" t="s">
        <v>20</v>
      </c>
      <c r="D236" s="104">
        <v>5000</v>
      </c>
      <c r="E236" s="104">
        <v>2258.3000000000002</v>
      </c>
      <c r="F236" s="104">
        <f t="shared" si="1"/>
        <v>45.166000000000004</v>
      </c>
      <c r="G236" s="92" t="s">
        <v>513</v>
      </c>
    </row>
    <row r="237" spans="1:7" ht="57" customHeight="1" x14ac:dyDescent="0.25">
      <c r="A237" s="140" t="s">
        <v>34</v>
      </c>
      <c r="B237" s="140" t="s">
        <v>373</v>
      </c>
      <c r="C237" s="99" t="s">
        <v>233</v>
      </c>
      <c r="D237" s="100">
        <v>20000</v>
      </c>
      <c r="E237" s="100">
        <v>0</v>
      </c>
      <c r="F237" s="100">
        <f t="shared" si="1"/>
        <v>0</v>
      </c>
      <c r="G237" s="148" t="s">
        <v>604</v>
      </c>
    </row>
    <row r="238" spans="1:7" ht="150" customHeight="1" x14ac:dyDescent="0.25">
      <c r="A238" s="141"/>
      <c r="B238" s="142"/>
      <c r="C238" s="99" t="s">
        <v>20</v>
      </c>
      <c r="D238" s="100">
        <v>1816.5</v>
      </c>
      <c r="E238" s="100">
        <v>0</v>
      </c>
      <c r="F238" s="100">
        <f t="shared" si="1"/>
        <v>0</v>
      </c>
      <c r="G238" s="149"/>
    </row>
    <row r="239" spans="1:7" ht="58.5" customHeight="1" x14ac:dyDescent="0.25">
      <c r="A239" s="141"/>
      <c r="B239" s="95" t="s">
        <v>92</v>
      </c>
      <c r="C239" s="99" t="s">
        <v>20</v>
      </c>
      <c r="D239" s="100">
        <v>8730.7999999999993</v>
      </c>
      <c r="E239" s="100">
        <v>0</v>
      </c>
      <c r="F239" s="100">
        <f t="shared" si="1"/>
        <v>0</v>
      </c>
      <c r="G239" s="99"/>
    </row>
    <row r="240" spans="1:7" ht="409.6" customHeight="1" x14ac:dyDescent="0.25">
      <c r="A240" s="141"/>
      <c r="B240" s="140" t="s">
        <v>112</v>
      </c>
      <c r="C240" s="148" t="s">
        <v>20</v>
      </c>
      <c r="D240" s="170">
        <v>41215.4</v>
      </c>
      <c r="E240" s="170">
        <v>19126.5</v>
      </c>
      <c r="F240" s="170">
        <f t="shared" si="1"/>
        <v>46.406197683390189</v>
      </c>
      <c r="G240" s="148" t="s">
        <v>540</v>
      </c>
    </row>
    <row r="241" spans="1:7" ht="49.5" customHeight="1" x14ac:dyDescent="0.25">
      <c r="A241" s="142"/>
      <c r="B241" s="142"/>
      <c r="C241" s="149"/>
      <c r="D241" s="171"/>
      <c r="E241" s="171"/>
      <c r="F241" s="171"/>
      <c r="G241" s="149"/>
    </row>
    <row r="242" spans="1:7" ht="56.25" customHeight="1" x14ac:dyDescent="0.25">
      <c r="A242" s="93" t="s">
        <v>35</v>
      </c>
      <c r="B242" s="93" t="s">
        <v>431</v>
      </c>
      <c r="C242" s="92" t="s">
        <v>20</v>
      </c>
      <c r="D242" s="104">
        <v>186.2</v>
      </c>
      <c r="E242" s="104">
        <v>156.80000000000001</v>
      </c>
      <c r="F242" s="104">
        <f t="shared" si="1"/>
        <v>84.21052631578948</v>
      </c>
      <c r="G242" s="92" t="s">
        <v>528</v>
      </c>
    </row>
    <row r="243" spans="1:7" ht="54.75" customHeight="1" x14ac:dyDescent="0.25">
      <c r="A243" s="150" t="s">
        <v>76</v>
      </c>
      <c r="B243" s="150"/>
      <c r="C243" s="98" t="s">
        <v>102</v>
      </c>
      <c r="D243" s="42">
        <f>SUM(D233:D242)</f>
        <v>77204.099999999991</v>
      </c>
      <c r="E243" s="42">
        <f>SUM(E233:E242)</f>
        <v>21745.7</v>
      </c>
      <c r="F243" s="42">
        <f>E243/D243*100</f>
        <v>28.166509291604985</v>
      </c>
      <c r="G243" s="143"/>
    </row>
    <row r="244" spans="1:7" ht="55.5" customHeight="1" x14ac:dyDescent="0.25">
      <c r="A244" s="150"/>
      <c r="B244" s="150"/>
      <c r="C244" s="98" t="s">
        <v>233</v>
      </c>
      <c r="D244" s="42">
        <f>D234+D237</f>
        <v>20000</v>
      </c>
      <c r="E244" s="42">
        <f>E234+E237</f>
        <v>0</v>
      </c>
      <c r="F244" s="42">
        <f>E244/D244*100</f>
        <v>0</v>
      </c>
      <c r="G244" s="143"/>
    </row>
    <row r="245" spans="1:7" ht="54" customHeight="1" x14ac:dyDescent="0.25">
      <c r="A245" s="150"/>
      <c r="B245" s="150"/>
      <c r="C245" s="98" t="s">
        <v>20</v>
      </c>
      <c r="D245" s="42">
        <f>D233+D236+D239+D240+D242+D235+D238</f>
        <v>57204.099999999991</v>
      </c>
      <c r="E245" s="42">
        <f>E233+E236+E239+E240+E242+E235+E238</f>
        <v>21745.699999999997</v>
      </c>
      <c r="F245" s="42">
        <f>E245/D245*100</f>
        <v>38.014233245519115</v>
      </c>
      <c r="G245" s="143"/>
    </row>
    <row r="246" spans="1:7" ht="35.25" customHeight="1" x14ac:dyDescent="0.25">
      <c r="A246" s="158" t="s">
        <v>53</v>
      </c>
      <c r="B246" s="158"/>
      <c r="C246" s="158"/>
      <c r="D246" s="158"/>
      <c r="E246" s="158"/>
      <c r="F246" s="158"/>
      <c r="G246" s="158"/>
    </row>
    <row r="247" spans="1:7" ht="1.5" hidden="1" customHeight="1" x14ac:dyDescent="0.25">
      <c r="A247" s="93" t="s">
        <v>24</v>
      </c>
      <c r="B247" s="93" t="s">
        <v>47</v>
      </c>
      <c r="C247" s="92" t="s">
        <v>20</v>
      </c>
      <c r="D247" s="104"/>
      <c r="E247" s="104"/>
      <c r="F247" s="104" t="e">
        <f t="shared" si="1"/>
        <v>#DIV/0!</v>
      </c>
      <c r="G247" s="103"/>
    </row>
    <row r="248" spans="1:7" ht="0.75" customHeight="1" x14ac:dyDescent="0.25">
      <c r="A248" s="151" t="s">
        <v>28</v>
      </c>
      <c r="B248" s="151" t="s">
        <v>251</v>
      </c>
      <c r="C248" s="92" t="s">
        <v>19</v>
      </c>
      <c r="D248" s="104"/>
      <c r="E248" s="104"/>
      <c r="F248" s="104" t="e">
        <f>E248/D248*100</f>
        <v>#DIV/0!</v>
      </c>
      <c r="G248" s="166"/>
    </row>
    <row r="249" spans="1:7" ht="175.5" hidden="1" customHeight="1" x14ac:dyDescent="0.25">
      <c r="A249" s="151"/>
      <c r="B249" s="151"/>
      <c r="C249" s="92" t="s">
        <v>20</v>
      </c>
      <c r="D249" s="104"/>
      <c r="E249" s="104"/>
      <c r="F249" s="104" t="e">
        <f>E249/D249*100</f>
        <v>#DIV/0!</v>
      </c>
      <c r="G249" s="166"/>
    </row>
    <row r="250" spans="1:7" ht="34.5" hidden="1" customHeight="1" x14ac:dyDescent="0.25">
      <c r="A250" s="151"/>
      <c r="B250" s="151" t="s">
        <v>252</v>
      </c>
      <c r="C250" s="92" t="s">
        <v>19</v>
      </c>
      <c r="D250" s="104"/>
      <c r="E250" s="104"/>
      <c r="F250" s="104" t="e">
        <f>E250/D250*100</f>
        <v>#DIV/0!</v>
      </c>
      <c r="G250" s="166"/>
    </row>
    <row r="251" spans="1:7" ht="106.5" hidden="1" customHeight="1" x14ac:dyDescent="0.25">
      <c r="A251" s="151"/>
      <c r="B251" s="151"/>
      <c r="C251" s="92" t="s">
        <v>20</v>
      </c>
      <c r="D251" s="104"/>
      <c r="E251" s="104"/>
      <c r="F251" s="104" t="e">
        <f>E251/D251*100</f>
        <v>#DIV/0!</v>
      </c>
      <c r="G251" s="166"/>
    </row>
    <row r="252" spans="1:7" ht="60.75" customHeight="1" x14ac:dyDescent="0.25">
      <c r="A252" s="151"/>
      <c r="B252" s="93" t="s">
        <v>187</v>
      </c>
      <c r="C252" s="92" t="s">
        <v>20</v>
      </c>
      <c r="D252" s="104">
        <v>478</v>
      </c>
      <c r="E252" s="104">
        <v>452.5</v>
      </c>
      <c r="F252" s="104">
        <f>E252/D252*100</f>
        <v>94.6652719665272</v>
      </c>
      <c r="G252" s="103" t="s">
        <v>359</v>
      </c>
    </row>
    <row r="253" spans="1:7" s="52" customFormat="1" ht="1.5" hidden="1" customHeight="1" x14ac:dyDescent="0.25">
      <c r="A253" s="66" t="s">
        <v>29</v>
      </c>
      <c r="B253" s="66" t="s">
        <v>127</v>
      </c>
      <c r="C253" s="96" t="s">
        <v>20</v>
      </c>
      <c r="D253" s="51">
        <v>0</v>
      </c>
      <c r="E253" s="51">
        <v>0</v>
      </c>
      <c r="F253" s="51">
        <v>0</v>
      </c>
      <c r="G253" s="92"/>
    </row>
    <row r="254" spans="1:7" ht="60" customHeight="1" x14ac:dyDescent="0.25">
      <c r="A254" s="93" t="s">
        <v>33</v>
      </c>
      <c r="B254" s="93" t="s">
        <v>221</v>
      </c>
      <c r="C254" s="92" t="s">
        <v>20</v>
      </c>
      <c r="D254" s="104">
        <v>1900</v>
      </c>
      <c r="E254" s="104">
        <v>47</v>
      </c>
      <c r="F254" s="104">
        <f>E254/D254*100</f>
        <v>2.4736842105263159</v>
      </c>
      <c r="G254" s="103" t="s">
        <v>433</v>
      </c>
    </row>
    <row r="255" spans="1:7" ht="58.5" customHeight="1" x14ac:dyDescent="0.25">
      <c r="A255" s="93" t="s">
        <v>34</v>
      </c>
      <c r="B255" s="93" t="s">
        <v>93</v>
      </c>
      <c r="C255" s="92" t="s">
        <v>20</v>
      </c>
      <c r="D255" s="104">
        <v>1500</v>
      </c>
      <c r="E255" s="104">
        <v>0</v>
      </c>
      <c r="F255" s="104">
        <v>0</v>
      </c>
      <c r="G255" s="103"/>
    </row>
    <row r="256" spans="1:7" ht="55.5" customHeight="1" x14ac:dyDescent="0.25">
      <c r="A256" s="93" t="s">
        <v>35</v>
      </c>
      <c r="B256" s="93" t="s">
        <v>432</v>
      </c>
      <c r="C256" s="92" t="s">
        <v>20</v>
      </c>
      <c r="D256" s="104">
        <v>492.6</v>
      </c>
      <c r="E256" s="104">
        <v>216.7</v>
      </c>
      <c r="F256" s="104">
        <f>E256/D256*100</f>
        <v>43.991067803491674</v>
      </c>
      <c r="G256" s="103" t="s">
        <v>529</v>
      </c>
    </row>
    <row r="257" spans="1:7" ht="52.5" customHeight="1" x14ac:dyDescent="0.25">
      <c r="A257" s="150" t="s">
        <v>76</v>
      </c>
      <c r="B257" s="150"/>
      <c r="C257" s="98" t="s">
        <v>102</v>
      </c>
      <c r="D257" s="42">
        <f>SUM(D247:D256)</f>
        <v>4370.6000000000004</v>
      </c>
      <c r="E257" s="42">
        <f>SUM(E247:E256)</f>
        <v>716.2</v>
      </c>
      <c r="F257" s="42">
        <f>E257/D257*100</f>
        <v>16.386766119068319</v>
      </c>
      <c r="G257" s="143"/>
    </row>
    <row r="258" spans="1:7" ht="52.5" customHeight="1" x14ac:dyDescent="0.25">
      <c r="A258" s="150"/>
      <c r="B258" s="150"/>
      <c r="C258" s="98" t="s">
        <v>233</v>
      </c>
      <c r="D258" s="42">
        <f>D248+D250</f>
        <v>0</v>
      </c>
      <c r="E258" s="42">
        <f>E248+E250</f>
        <v>0</v>
      </c>
      <c r="F258" s="42">
        <v>0</v>
      </c>
      <c r="G258" s="143"/>
    </row>
    <row r="259" spans="1:7" ht="58.5" customHeight="1" x14ac:dyDescent="0.25">
      <c r="A259" s="150"/>
      <c r="B259" s="150"/>
      <c r="C259" s="98" t="s">
        <v>20</v>
      </c>
      <c r="D259" s="42">
        <f>D247+D249+D251+D252+D253+D254+D255+D256</f>
        <v>4370.6000000000004</v>
      </c>
      <c r="E259" s="42">
        <f>E247+E249+E251+E252+E253+E254+E255+E256</f>
        <v>716.2</v>
      </c>
      <c r="F259" s="42">
        <f>E259/D259*100</f>
        <v>16.386766119068319</v>
      </c>
      <c r="G259" s="143"/>
    </row>
    <row r="260" spans="1:7" ht="42" customHeight="1" x14ac:dyDescent="0.25">
      <c r="A260" s="158" t="s">
        <v>54</v>
      </c>
      <c r="B260" s="158"/>
      <c r="C260" s="158"/>
      <c r="D260" s="158"/>
      <c r="E260" s="158"/>
      <c r="F260" s="158"/>
      <c r="G260" s="158"/>
    </row>
    <row r="261" spans="1:7" ht="72" hidden="1" customHeight="1" x14ac:dyDescent="0.25">
      <c r="A261" s="93" t="s">
        <v>24</v>
      </c>
      <c r="B261" s="93" t="s">
        <v>46</v>
      </c>
      <c r="C261" s="92" t="s">
        <v>20</v>
      </c>
      <c r="D261" s="104"/>
      <c r="E261" s="104"/>
      <c r="F261" s="104" t="e">
        <f>E261/D261*100</f>
        <v>#DIV/0!</v>
      </c>
      <c r="G261" s="103"/>
    </row>
    <row r="262" spans="1:7" s="52" customFormat="1" ht="66" customHeight="1" x14ac:dyDescent="0.25">
      <c r="A262" s="159" t="s">
        <v>30</v>
      </c>
      <c r="B262" s="66" t="s">
        <v>626</v>
      </c>
      <c r="C262" s="96" t="s">
        <v>20</v>
      </c>
      <c r="D262" s="51">
        <v>50</v>
      </c>
      <c r="E262" s="51">
        <v>0</v>
      </c>
      <c r="F262" s="51">
        <v>0</v>
      </c>
      <c r="G262" s="92"/>
    </row>
    <row r="263" spans="1:7" s="52" customFormat="1" ht="82.5" customHeight="1" x14ac:dyDescent="0.25">
      <c r="A263" s="159"/>
      <c r="B263" s="66" t="s">
        <v>627</v>
      </c>
      <c r="C263" s="96" t="s">
        <v>20</v>
      </c>
      <c r="D263" s="51">
        <v>15</v>
      </c>
      <c r="E263" s="51">
        <v>0</v>
      </c>
      <c r="F263" s="51">
        <v>0</v>
      </c>
      <c r="G263" s="92"/>
    </row>
    <row r="264" spans="1:7" s="52" customFormat="1" ht="88.5" hidden="1" customHeight="1" x14ac:dyDescent="0.25">
      <c r="A264" s="66" t="s">
        <v>27</v>
      </c>
      <c r="B264" s="66" t="s">
        <v>316</v>
      </c>
      <c r="C264" s="96" t="s">
        <v>20</v>
      </c>
      <c r="D264" s="51">
        <v>0</v>
      </c>
      <c r="E264" s="51">
        <v>0</v>
      </c>
      <c r="F264" s="51">
        <v>0</v>
      </c>
      <c r="G264" s="92" t="s">
        <v>272</v>
      </c>
    </row>
    <row r="265" spans="1:7" ht="112.5" customHeight="1" x14ac:dyDescent="0.25">
      <c r="A265" s="151" t="s">
        <v>28</v>
      </c>
      <c r="B265" s="93" t="s">
        <v>189</v>
      </c>
      <c r="C265" s="92" t="s">
        <v>20</v>
      </c>
      <c r="D265" s="104">
        <v>80</v>
      </c>
      <c r="E265" s="104">
        <v>57.9</v>
      </c>
      <c r="F265" s="104">
        <f t="shared" ref="F265:F271" si="9">E265/D265*100</f>
        <v>72.375</v>
      </c>
      <c r="G265" s="103" t="s">
        <v>360</v>
      </c>
    </row>
    <row r="266" spans="1:7" ht="80.25" customHeight="1" x14ac:dyDescent="0.25">
      <c r="A266" s="151"/>
      <c r="B266" s="93" t="s">
        <v>308</v>
      </c>
      <c r="C266" s="92" t="s">
        <v>20</v>
      </c>
      <c r="D266" s="104">
        <v>50</v>
      </c>
      <c r="E266" s="104">
        <v>49.8</v>
      </c>
      <c r="F266" s="104">
        <f t="shared" si="9"/>
        <v>99.6</v>
      </c>
      <c r="G266" s="103" t="s">
        <v>317</v>
      </c>
    </row>
    <row r="267" spans="1:7" ht="138" customHeight="1" x14ac:dyDescent="0.25">
      <c r="A267" s="93" t="s">
        <v>33</v>
      </c>
      <c r="B267" s="93" t="s">
        <v>259</v>
      </c>
      <c r="C267" s="92" t="s">
        <v>20</v>
      </c>
      <c r="D267" s="61">
        <v>15250</v>
      </c>
      <c r="E267" s="104">
        <v>14031.3</v>
      </c>
      <c r="F267" s="104">
        <f t="shared" si="9"/>
        <v>92.00852459016393</v>
      </c>
      <c r="G267" s="103" t="s">
        <v>594</v>
      </c>
    </row>
    <row r="268" spans="1:7" ht="0.75" hidden="1" customHeight="1" x14ac:dyDescent="0.25">
      <c r="A268" s="94" t="s">
        <v>34</v>
      </c>
      <c r="B268" s="94" t="s">
        <v>91</v>
      </c>
      <c r="C268" s="92" t="s">
        <v>20</v>
      </c>
      <c r="D268" s="61">
        <v>0</v>
      </c>
      <c r="E268" s="104">
        <v>0</v>
      </c>
      <c r="F268" s="104" t="e">
        <f t="shared" si="9"/>
        <v>#DIV/0!</v>
      </c>
      <c r="G268" s="103"/>
    </row>
    <row r="269" spans="1:7" ht="59.25" customHeight="1" x14ac:dyDescent="0.25">
      <c r="A269" s="93" t="s">
        <v>35</v>
      </c>
      <c r="B269" s="93" t="s">
        <v>434</v>
      </c>
      <c r="C269" s="92" t="s">
        <v>20</v>
      </c>
      <c r="D269" s="104">
        <v>2741.1</v>
      </c>
      <c r="E269" s="104">
        <v>2246.1</v>
      </c>
      <c r="F269" s="104">
        <f t="shared" si="9"/>
        <v>81.941556309510773</v>
      </c>
      <c r="G269" s="103" t="s">
        <v>530</v>
      </c>
    </row>
    <row r="270" spans="1:7" ht="53.25" customHeight="1" x14ac:dyDescent="0.25">
      <c r="A270" s="150" t="s">
        <v>76</v>
      </c>
      <c r="B270" s="150"/>
      <c r="C270" s="98" t="s">
        <v>102</v>
      </c>
      <c r="D270" s="42">
        <f>SUM(D261:D269)</f>
        <v>18186.099999999999</v>
      </c>
      <c r="E270" s="42">
        <f>SUM(E261:E269)</f>
        <v>16385.099999999999</v>
      </c>
      <c r="F270" s="42">
        <f t="shared" si="9"/>
        <v>90.096832196017843</v>
      </c>
      <c r="G270" s="143"/>
    </row>
    <row r="271" spans="1:7" ht="54.75" customHeight="1" x14ac:dyDescent="0.25">
      <c r="A271" s="150"/>
      <c r="B271" s="150"/>
      <c r="C271" s="98" t="s">
        <v>20</v>
      </c>
      <c r="D271" s="42">
        <f>D261+D262+D263+D265+D266+D267+D268+D269+D264</f>
        <v>18186.099999999999</v>
      </c>
      <c r="E271" s="42">
        <f>E261+E262+E263+E265+E266+E267+E268+E269+E264</f>
        <v>16385.099999999999</v>
      </c>
      <c r="F271" s="42">
        <f t="shared" si="9"/>
        <v>90.096832196017843</v>
      </c>
      <c r="G271" s="143"/>
    </row>
    <row r="272" spans="1:7" s="45" customFormat="1" ht="38.25" customHeight="1" x14ac:dyDescent="0.25">
      <c r="A272" s="168" t="s">
        <v>230</v>
      </c>
      <c r="B272" s="168"/>
      <c r="C272" s="168"/>
      <c r="D272" s="168"/>
      <c r="E272" s="168"/>
      <c r="F272" s="168"/>
      <c r="G272" s="168"/>
    </row>
    <row r="273" spans="1:7" ht="82.5" customHeight="1" x14ac:dyDescent="0.25">
      <c r="A273" s="93" t="s">
        <v>24</v>
      </c>
      <c r="B273" s="93" t="s">
        <v>346</v>
      </c>
      <c r="C273" s="92" t="s">
        <v>20</v>
      </c>
      <c r="D273" s="104">
        <v>50</v>
      </c>
      <c r="E273" s="104">
        <v>35</v>
      </c>
      <c r="F273" s="104">
        <v>0</v>
      </c>
      <c r="G273" s="92" t="s">
        <v>574</v>
      </c>
    </row>
    <row r="274" spans="1:7" ht="72" customHeight="1" x14ac:dyDescent="0.25">
      <c r="A274" s="93" t="s">
        <v>26</v>
      </c>
      <c r="B274" s="93" t="s">
        <v>468</v>
      </c>
      <c r="C274" s="92" t="s">
        <v>20</v>
      </c>
      <c r="D274" s="104">
        <v>6</v>
      </c>
      <c r="E274" s="104">
        <v>6</v>
      </c>
      <c r="F274" s="104">
        <f t="shared" ref="F274:F291" si="10">E274/D274*100</f>
        <v>100</v>
      </c>
      <c r="G274" s="92" t="s">
        <v>469</v>
      </c>
    </row>
    <row r="275" spans="1:7" ht="60" hidden="1" customHeight="1" x14ac:dyDescent="0.25">
      <c r="A275" s="151" t="s">
        <v>30</v>
      </c>
      <c r="B275" s="151" t="s">
        <v>247</v>
      </c>
      <c r="C275" s="92" t="s">
        <v>168</v>
      </c>
      <c r="D275" s="104"/>
      <c r="E275" s="104"/>
      <c r="F275" s="104" t="e">
        <f t="shared" si="10"/>
        <v>#DIV/0!</v>
      </c>
      <c r="G275" s="143"/>
    </row>
    <row r="276" spans="1:7" ht="73.5" hidden="1" customHeight="1" x14ac:dyDescent="0.25">
      <c r="A276" s="151"/>
      <c r="B276" s="151"/>
      <c r="C276" s="92" t="s">
        <v>233</v>
      </c>
      <c r="D276" s="104"/>
      <c r="E276" s="104"/>
      <c r="F276" s="104" t="e">
        <f t="shared" si="10"/>
        <v>#DIV/0!</v>
      </c>
      <c r="G276" s="143"/>
    </row>
    <row r="277" spans="1:7" ht="3" hidden="1" customHeight="1" x14ac:dyDescent="0.25">
      <c r="A277" s="151"/>
      <c r="B277" s="151"/>
      <c r="C277" s="92" t="s">
        <v>20</v>
      </c>
      <c r="D277" s="104"/>
      <c r="E277" s="104"/>
      <c r="F277" s="104" t="e">
        <f t="shared" si="10"/>
        <v>#DIV/0!</v>
      </c>
      <c r="G277" s="143"/>
    </row>
    <row r="278" spans="1:7" ht="64.5" customHeight="1" x14ac:dyDescent="0.25">
      <c r="A278" s="151"/>
      <c r="B278" s="93" t="s">
        <v>248</v>
      </c>
      <c r="C278" s="92" t="s">
        <v>20</v>
      </c>
      <c r="D278" s="104">
        <v>180</v>
      </c>
      <c r="E278" s="104">
        <v>170</v>
      </c>
      <c r="F278" s="104">
        <f t="shared" si="10"/>
        <v>94.444444444444443</v>
      </c>
      <c r="G278" s="92" t="s">
        <v>586</v>
      </c>
    </row>
    <row r="279" spans="1:7" ht="1.5" hidden="1" customHeight="1" x14ac:dyDescent="0.25">
      <c r="A279" s="151" t="s">
        <v>27</v>
      </c>
      <c r="B279" s="151" t="s">
        <v>257</v>
      </c>
      <c r="C279" s="92" t="s">
        <v>168</v>
      </c>
      <c r="D279" s="104"/>
      <c r="E279" s="104"/>
      <c r="F279" s="104"/>
      <c r="G279" s="143"/>
    </row>
    <row r="280" spans="1:7" ht="45.75" hidden="1" customHeight="1" x14ac:dyDescent="0.25">
      <c r="A280" s="151"/>
      <c r="B280" s="151"/>
      <c r="C280" s="92" t="s">
        <v>233</v>
      </c>
      <c r="D280" s="104"/>
      <c r="E280" s="104"/>
      <c r="F280" s="104"/>
      <c r="G280" s="143"/>
    </row>
    <row r="281" spans="1:7" ht="69" hidden="1" customHeight="1" x14ac:dyDescent="0.25">
      <c r="A281" s="151"/>
      <c r="B281" s="151"/>
      <c r="C281" s="92" t="s">
        <v>20</v>
      </c>
      <c r="D281" s="104"/>
      <c r="E281" s="104"/>
      <c r="F281" s="104"/>
      <c r="G281" s="143"/>
    </row>
    <row r="282" spans="1:7" ht="79.5" customHeight="1" x14ac:dyDescent="0.25">
      <c r="A282" s="151"/>
      <c r="B282" s="93" t="s">
        <v>258</v>
      </c>
      <c r="C282" s="92" t="s">
        <v>20</v>
      </c>
      <c r="D282" s="104">
        <v>65</v>
      </c>
      <c r="E282" s="104">
        <v>40</v>
      </c>
      <c r="F282" s="104">
        <f t="shared" si="10"/>
        <v>61.53846153846154</v>
      </c>
      <c r="G282" s="92" t="s">
        <v>351</v>
      </c>
    </row>
    <row r="283" spans="1:7" ht="78" customHeight="1" x14ac:dyDescent="0.25">
      <c r="A283" s="93" t="s">
        <v>28</v>
      </c>
      <c r="B283" s="93" t="s">
        <v>253</v>
      </c>
      <c r="C283" s="92" t="s">
        <v>20</v>
      </c>
      <c r="D283" s="104">
        <v>145.69999999999999</v>
      </c>
      <c r="E283" s="104">
        <v>145.69999999999999</v>
      </c>
      <c r="F283" s="104">
        <f t="shared" si="10"/>
        <v>100</v>
      </c>
      <c r="G283" s="103" t="s">
        <v>361</v>
      </c>
    </row>
    <row r="284" spans="1:7" ht="92.25" customHeight="1" x14ac:dyDescent="0.25">
      <c r="A284" s="93" t="s">
        <v>29</v>
      </c>
      <c r="B284" s="93" t="s">
        <v>250</v>
      </c>
      <c r="C284" s="92" t="s">
        <v>20</v>
      </c>
      <c r="D284" s="104">
        <v>750</v>
      </c>
      <c r="E284" s="104">
        <v>717.7</v>
      </c>
      <c r="F284" s="104">
        <f t="shared" si="10"/>
        <v>95.693333333333342</v>
      </c>
      <c r="G284" s="92" t="s">
        <v>549</v>
      </c>
    </row>
    <row r="285" spans="1:7" ht="3" hidden="1" customHeight="1" x14ac:dyDescent="0.25">
      <c r="A285" s="151" t="s">
        <v>31</v>
      </c>
      <c r="B285" s="151" t="s">
        <v>244</v>
      </c>
      <c r="C285" s="92" t="s">
        <v>168</v>
      </c>
      <c r="D285" s="104"/>
      <c r="E285" s="104"/>
      <c r="F285" s="104" t="e">
        <f t="shared" si="10"/>
        <v>#DIV/0!</v>
      </c>
      <c r="G285" s="143"/>
    </row>
    <row r="286" spans="1:7" ht="43.5" hidden="1" customHeight="1" x14ac:dyDescent="0.25">
      <c r="A286" s="151"/>
      <c r="B286" s="151"/>
      <c r="C286" s="92" t="s">
        <v>233</v>
      </c>
      <c r="D286" s="104"/>
      <c r="E286" s="104"/>
      <c r="F286" s="104" t="e">
        <f t="shared" si="10"/>
        <v>#DIV/0!</v>
      </c>
      <c r="G286" s="143"/>
    </row>
    <row r="287" spans="1:7" ht="39" hidden="1" customHeight="1" x14ac:dyDescent="0.25">
      <c r="A287" s="151"/>
      <c r="B287" s="151"/>
      <c r="C287" s="92" t="s">
        <v>20</v>
      </c>
      <c r="D287" s="104"/>
      <c r="E287" s="104"/>
      <c r="F287" s="104" t="e">
        <f t="shared" si="10"/>
        <v>#DIV/0!</v>
      </c>
      <c r="G287" s="143"/>
    </row>
    <row r="288" spans="1:7" ht="64.5" customHeight="1" x14ac:dyDescent="0.25">
      <c r="A288" s="151"/>
      <c r="B288" s="93" t="s">
        <v>135</v>
      </c>
      <c r="C288" s="92" t="s">
        <v>20</v>
      </c>
      <c r="D288" s="104">
        <v>450</v>
      </c>
      <c r="E288" s="104">
        <v>0</v>
      </c>
      <c r="F288" s="104">
        <f t="shared" si="10"/>
        <v>0</v>
      </c>
      <c r="G288" s="103"/>
    </row>
    <row r="289" spans="1:7" ht="1.5" hidden="1" customHeight="1" x14ac:dyDescent="0.25">
      <c r="A289" s="151" t="s">
        <v>32</v>
      </c>
      <c r="B289" s="151" t="s">
        <v>240</v>
      </c>
      <c r="C289" s="92" t="s">
        <v>168</v>
      </c>
      <c r="D289" s="104"/>
      <c r="E289" s="104"/>
      <c r="F289" s="104" t="e">
        <f t="shared" si="10"/>
        <v>#DIV/0!</v>
      </c>
      <c r="G289" s="143"/>
    </row>
    <row r="290" spans="1:7" ht="36.75" hidden="1" customHeight="1" x14ac:dyDescent="0.25">
      <c r="A290" s="151"/>
      <c r="B290" s="151"/>
      <c r="C290" s="92" t="s">
        <v>233</v>
      </c>
      <c r="D290" s="104"/>
      <c r="E290" s="104"/>
      <c r="F290" s="104" t="e">
        <f t="shared" si="10"/>
        <v>#DIV/0!</v>
      </c>
      <c r="G290" s="143"/>
    </row>
    <row r="291" spans="1:7" ht="65.25" hidden="1" customHeight="1" x14ac:dyDescent="0.25">
      <c r="A291" s="151"/>
      <c r="B291" s="151"/>
      <c r="C291" s="92" t="s">
        <v>20</v>
      </c>
      <c r="D291" s="104"/>
      <c r="E291" s="104"/>
      <c r="F291" s="104" t="e">
        <f t="shared" si="10"/>
        <v>#DIV/0!</v>
      </c>
      <c r="G291" s="143"/>
    </row>
    <row r="292" spans="1:7" ht="85.5" customHeight="1" x14ac:dyDescent="0.25">
      <c r="A292" s="151"/>
      <c r="B292" s="93" t="s">
        <v>234</v>
      </c>
      <c r="C292" s="92" t="s">
        <v>20</v>
      </c>
      <c r="D292" s="104">
        <v>191.2</v>
      </c>
      <c r="E292" s="104">
        <v>191.1</v>
      </c>
      <c r="F292" s="104">
        <f t="shared" ref="F292:F298" si="11">E292/D292*100</f>
        <v>99.94769874476988</v>
      </c>
      <c r="G292" s="92" t="s">
        <v>392</v>
      </c>
    </row>
    <row r="293" spans="1:7" ht="61.5" customHeight="1" x14ac:dyDescent="0.25">
      <c r="A293" s="93" t="s">
        <v>33</v>
      </c>
      <c r="B293" s="93" t="s">
        <v>157</v>
      </c>
      <c r="C293" s="92" t="s">
        <v>20</v>
      </c>
      <c r="D293" s="104">
        <v>10000</v>
      </c>
      <c r="E293" s="104">
        <v>0</v>
      </c>
      <c r="F293" s="104">
        <f t="shared" si="11"/>
        <v>0</v>
      </c>
      <c r="G293" s="92"/>
    </row>
    <row r="294" spans="1:7" ht="168" customHeight="1" x14ac:dyDescent="0.25">
      <c r="A294" s="139" t="s">
        <v>34</v>
      </c>
      <c r="B294" s="151" t="s">
        <v>260</v>
      </c>
      <c r="C294" s="92" t="s">
        <v>168</v>
      </c>
      <c r="D294" s="104">
        <v>70000</v>
      </c>
      <c r="E294" s="104">
        <v>0</v>
      </c>
      <c r="F294" s="104">
        <f t="shared" si="11"/>
        <v>0</v>
      </c>
      <c r="G294" s="143" t="s">
        <v>607</v>
      </c>
    </row>
    <row r="295" spans="1:7" ht="95.25" hidden="1" customHeight="1" x14ac:dyDescent="0.25">
      <c r="A295" s="139"/>
      <c r="B295" s="151"/>
      <c r="C295" s="92" t="s">
        <v>233</v>
      </c>
      <c r="D295" s="104"/>
      <c r="E295" s="104"/>
      <c r="F295" s="104" t="e">
        <f t="shared" si="11"/>
        <v>#DIV/0!</v>
      </c>
      <c r="G295" s="143"/>
    </row>
    <row r="296" spans="1:7" ht="1.5" hidden="1" customHeight="1" x14ac:dyDescent="0.25">
      <c r="A296" s="139"/>
      <c r="B296" s="140" t="s">
        <v>261</v>
      </c>
      <c r="C296" s="92" t="s">
        <v>233</v>
      </c>
      <c r="D296" s="104">
        <v>0</v>
      </c>
      <c r="E296" s="104" t="s">
        <v>608</v>
      </c>
      <c r="F296" s="104">
        <v>0</v>
      </c>
      <c r="G296" s="143" t="s">
        <v>541</v>
      </c>
    </row>
    <row r="297" spans="1:7" ht="84.75" hidden="1" customHeight="1" x14ac:dyDescent="0.25">
      <c r="A297" s="139"/>
      <c r="B297" s="141"/>
      <c r="C297" s="92" t="s">
        <v>116</v>
      </c>
      <c r="D297" s="104">
        <v>0</v>
      </c>
      <c r="E297" s="104">
        <v>0</v>
      </c>
      <c r="F297" s="104">
        <v>0</v>
      </c>
      <c r="G297" s="143"/>
    </row>
    <row r="298" spans="1:7" ht="210" customHeight="1" x14ac:dyDescent="0.25">
      <c r="A298" s="139"/>
      <c r="B298" s="142"/>
      <c r="C298" s="92" t="s">
        <v>20</v>
      </c>
      <c r="D298" s="104">
        <v>5869</v>
      </c>
      <c r="E298" s="104">
        <v>776.5</v>
      </c>
      <c r="F298" s="104">
        <f t="shared" si="11"/>
        <v>13.230533310615098</v>
      </c>
      <c r="G298" s="143"/>
    </row>
    <row r="299" spans="1:7" ht="78" customHeight="1" x14ac:dyDescent="0.25">
      <c r="A299" s="93" t="s">
        <v>35</v>
      </c>
      <c r="B299" s="93" t="s">
        <v>436</v>
      </c>
      <c r="C299" s="92" t="s">
        <v>20</v>
      </c>
      <c r="D299" s="104">
        <v>5736</v>
      </c>
      <c r="E299" s="104">
        <v>257.8</v>
      </c>
      <c r="F299" s="104">
        <v>0</v>
      </c>
      <c r="G299" s="92" t="s">
        <v>589</v>
      </c>
    </row>
    <row r="300" spans="1:7" ht="57.75" customHeight="1" x14ac:dyDescent="0.25">
      <c r="A300" s="150" t="s">
        <v>76</v>
      </c>
      <c r="B300" s="150"/>
      <c r="C300" s="98" t="s">
        <v>102</v>
      </c>
      <c r="D300" s="42">
        <f>SUM(D273:D299)</f>
        <v>93442.9</v>
      </c>
      <c r="E300" s="42">
        <f>SUM(E273:E299)</f>
        <v>2339.8000000000002</v>
      </c>
      <c r="F300" s="42">
        <f>E300/D300*100</f>
        <v>2.5039890671201346</v>
      </c>
      <c r="G300" s="148"/>
    </row>
    <row r="301" spans="1:7" ht="57.75" customHeight="1" x14ac:dyDescent="0.25">
      <c r="A301" s="150"/>
      <c r="B301" s="150"/>
      <c r="C301" s="98" t="s">
        <v>168</v>
      </c>
      <c r="D301" s="42">
        <f>D275+D279+D285+D289+D294</f>
        <v>70000</v>
      </c>
      <c r="E301" s="42">
        <f>E275+E279+E285+E289+E294</f>
        <v>0</v>
      </c>
      <c r="F301" s="42">
        <v>0</v>
      </c>
      <c r="G301" s="155"/>
    </row>
    <row r="302" spans="1:7" ht="52.5" customHeight="1" x14ac:dyDescent="0.25">
      <c r="A302" s="150"/>
      <c r="B302" s="150"/>
      <c r="C302" s="98" t="s">
        <v>233</v>
      </c>
      <c r="D302" s="42">
        <f>D276+D280+D286+D290+D295</f>
        <v>0</v>
      </c>
      <c r="E302" s="42">
        <f>E276+E280+E286+E290+E295</f>
        <v>0</v>
      </c>
      <c r="F302" s="42">
        <v>0</v>
      </c>
      <c r="G302" s="155"/>
    </row>
    <row r="303" spans="1:7" ht="60" customHeight="1" x14ac:dyDescent="0.25">
      <c r="A303" s="150"/>
      <c r="B303" s="150"/>
      <c r="C303" s="98" t="s">
        <v>20</v>
      </c>
      <c r="D303" s="42">
        <f>D273+D274+D277+D278+D281+D282+D283+D284+D287+D288+D291+D292+D293+D298+D299</f>
        <v>23442.9</v>
      </c>
      <c r="E303" s="42">
        <f>E273+E274+E277+E278+E281+E282+E283+E284+E287+E288+E291+E292+E293+E298+E299</f>
        <v>2339.8000000000002</v>
      </c>
      <c r="F303" s="42">
        <f>E303/D303*100</f>
        <v>9.980847079499549</v>
      </c>
      <c r="G303" s="149"/>
    </row>
    <row r="304" spans="1:7" ht="33" customHeight="1" x14ac:dyDescent="0.25">
      <c r="A304" s="158" t="s">
        <v>55</v>
      </c>
      <c r="B304" s="158"/>
      <c r="C304" s="158"/>
      <c r="D304" s="158"/>
      <c r="E304" s="158"/>
      <c r="F304" s="158"/>
      <c r="G304" s="158"/>
    </row>
    <row r="305" spans="1:7" s="52" customFormat="1" ht="84.75" customHeight="1" x14ac:dyDescent="0.25">
      <c r="A305" s="66" t="s">
        <v>30</v>
      </c>
      <c r="B305" s="66" t="s">
        <v>410</v>
      </c>
      <c r="C305" s="96" t="s">
        <v>20</v>
      </c>
      <c r="D305" s="51">
        <v>123.7</v>
      </c>
      <c r="E305" s="51">
        <v>123.65</v>
      </c>
      <c r="F305" s="51">
        <f t="shared" ref="F305:F314" si="12">E305/D305*100</f>
        <v>99.959579628132573</v>
      </c>
      <c r="G305" s="103" t="s">
        <v>473</v>
      </c>
    </row>
    <row r="306" spans="1:7" ht="64.5" hidden="1" customHeight="1" x14ac:dyDescent="0.25">
      <c r="A306" s="93" t="s">
        <v>29</v>
      </c>
      <c r="B306" s="93" t="s">
        <v>128</v>
      </c>
      <c r="C306" s="92" t="s">
        <v>20</v>
      </c>
      <c r="D306" s="104">
        <v>0</v>
      </c>
      <c r="E306" s="104">
        <v>0</v>
      </c>
      <c r="F306" s="104">
        <v>0</v>
      </c>
      <c r="G306" s="92"/>
    </row>
    <row r="307" spans="1:7" ht="39.75" hidden="1" customHeight="1" x14ac:dyDescent="0.25">
      <c r="A307" s="151" t="s">
        <v>34</v>
      </c>
      <c r="B307" s="151" t="s">
        <v>281</v>
      </c>
      <c r="C307" s="92" t="s">
        <v>168</v>
      </c>
      <c r="D307" s="104"/>
      <c r="E307" s="104"/>
      <c r="F307" s="104" t="e">
        <f t="shared" si="12"/>
        <v>#DIV/0!</v>
      </c>
      <c r="G307" s="143"/>
    </row>
    <row r="308" spans="1:7" ht="87.75" hidden="1" customHeight="1" x14ac:dyDescent="0.25">
      <c r="A308" s="151"/>
      <c r="B308" s="151"/>
      <c r="C308" s="92" t="s">
        <v>19</v>
      </c>
      <c r="D308" s="104"/>
      <c r="E308" s="104"/>
      <c r="F308" s="104" t="e">
        <f t="shared" si="12"/>
        <v>#DIV/0!</v>
      </c>
      <c r="G308" s="143"/>
    </row>
    <row r="309" spans="1:7" ht="99" hidden="1" customHeight="1" x14ac:dyDescent="0.25">
      <c r="A309" s="151"/>
      <c r="B309" s="151"/>
      <c r="C309" s="92" t="s">
        <v>20</v>
      </c>
      <c r="D309" s="104"/>
      <c r="E309" s="104"/>
      <c r="F309" s="104" t="e">
        <f t="shared" si="12"/>
        <v>#DIV/0!</v>
      </c>
      <c r="G309" s="143"/>
    </row>
    <row r="310" spans="1:7" ht="87" customHeight="1" x14ac:dyDescent="0.25">
      <c r="A310" s="151"/>
      <c r="B310" s="93" t="s">
        <v>136</v>
      </c>
      <c r="C310" s="92" t="s">
        <v>20</v>
      </c>
      <c r="D310" s="104">
        <v>4502.3</v>
      </c>
      <c r="E310" s="104">
        <v>2768.9</v>
      </c>
      <c r="F310" s="104">
        <f t="shared" si="12"/>
        <v>61.499677942384999</v>
      </c>
      <c r="G310" s="92" t="s">
        <v>617</v>
      </c>
    </row>
    <row r="311" spans="1:7" ht="54" customHeight="1" x14ac:dyDescent="0.25">
      <c r="A311" s="150" t="s">
        <v>76</v>
      </c>
      <c r="B311" s="150"/>
      <c r="C311" s="98" t="s">
        <v>102</v>
      </c>
      <c r="D311" s="42">
        <f>SUM(D305:D310)</f>
        <v>4626</v>
      </c>
      <c r="E311" s="42">
        <f>SUM(E305:E310)</f>
        <v>2892.55</v>
      </c>
      <c r="F311" s="42">
        <f t="shared" si="12"/>
        <v>62.528102031993086</v>
      </c>
      <c r="G311" s="143"/>
    </row>
    <row r="312" spans="1:7" ht="49.5" customHeight="1" x14ac:dyDescent="0.25">
      <c r="A312" s="150"/>
      <c r="B312" s="150"/>
      <c r="C312" s="98" t="s">
        <v>168</v>
      </c>
      <c r="D312" s="42">
        <f>D307</f>
        <v>0</v>
      </c>
      <c r="E312" s="42">
        <f>E307</f>
        <v>0</v>
      </c>
      <c r="F312" s="42">
        <v>0</v>
      </c>
      <c r="G312" s="143"/>
    </row>
    <row r="313" spans="1:7" ht="54.75" customHeight="1" x14ac:dyDescent="0.25">
      <c r="A313" s="150"/>
      <c r="B313" s="150"/>
      <c r="C313" s="98" t="s">
        <v>19</v>
      </c>
      <c r="D313" s="42">
        <f>D308</f>
        <v>0</v>
      </c>
      <c r="E313" s="42">
        <f>E308</f>
        <v>0</v>
      </c>
      <c r="F313" s="42">
        <v>0</v>
      </c>
      <c r="G313" s="143"/>
    </row>
    <row r="314" spans="1:7" ht="61.5" customHeight="1" x14ac:dyDescent="0.25">
      <c r="A314" s="150"/>
      <c r="B314" s="150"/>
      <c r="C314" s="98" t="s">
        <v>20</v>
      </c>
      <c r="D314" s="42">
        <f>D309+D306+D310+D305</f>
        <v>4626</v>
      </c>
      <c r="E314" s="42">
        <f>E309+E306+E310+E305</f>
        <v>2892.55</v>
      </c>
      <c r="F314" s="42">
        <f t="shared" si="12"/>
        <v>62.528102031993086</v>
      </c>
      <c r="G314" s="143"/>
    </row>
    <row r="315" spans="1:7" ht="43.5" customHeight="1" x14ac:dyDescent="0.25">
      <c r="A315" s="158" t="s">
        <v>50</v>
      </c>
      <c r="B315" s="158"/>
      <c r="C315" s="158"/>
      <c r="D315" s="158"/>
      <c r="E315" s="158"/>
      <c r="F315" s="158"/>
      <c r="G315" s="158"/>
    </row>
    <row r="316" spans="1:7" ht="128.25" customHeight="1" x14ac:dyDescent="0.25">
      <c r="A316" s="93" t="s">
        <v>24</v>
      </c>
      <c r="B316" s="93" t="s">
        <v>44</v>
      </c>
      <c r="C316" s="92" t="s">
        <v>20</v>
      </c>
      <c r="D316" s="104">
        <v>60</v>
      </c>
      <c r="E316" s="104">
        <v>56.3</v>
      </c>
      <c r="F316" s="104">
        <f t="shared" ref="F316:F326" si="13">E316/D316*100</f>
        <v>93.833333333333329</v>
      </c>
      <c r="G316" s="92" t="s">
        <v>573</v>
      </c>
    </row>
    <row r="317" spans="1:7" ht="67.5" customHeight="1" x14ac:dyDescent="0.25">
      <c r="A317" s="93" t="s">
        <v>25</v>
      </c>
      <c r="B317" s="93" t="s">
        <v>337</v>
      </c>
      <c r="C317" s="92" t="s">
        <v>20</v>
      </c>
      <c r="D317" s="104">
        <v>160</v>
      </c>
      <c r="E317" s="104">
        <v>120.7</v>
      </c>
      <c r="F317" s="104">
        <f t="shared" si="13"/>
        <v>75.4375</v>
      </c>
      <c r="G317" s="92" t="s">
        <v>466</v>
      </c>
    </row>
    <row r="318" spans="1:7" ht="55.5" customHeight="1" x14ac:dyDescent="0.25">
      <c r="A318" s="93" t="s">
        <v>26</v>
      </c>
      <c r="B318" s="93" t="s">
        <v>62</v>
      </c>
      <c r="C318" s="92" t="s">
        <v>20</v>
      </c>
      <c r="D318" s="104">
        <v>5</v>
      </c>
      <c r="E318" s="104">
        <v>0</v>
      </c>
      <c r="F318" s="104">
        <f t="shared" si="13"/>
        <v>0</v>
      </c>
      <c r="G318" s="92"/>
    </row>
    <row r="319" spans="1:7" ht="84" customHeight="1" x14ac:dyDescent="0.25">
      <c r="A319" s="93" t="s">
        <v>30</v>
      </c>
      <c r="B319" s="93" t="s">
        <v>411</v>
      </c>
      <c r="C319" s="92" t="s">
        <v>20</v>
      </c>
      <c r="D319" s="104">
        <v>400</v>
      </c>
      <c r="E319" s="104">
        <v>320</v>
      </c>
      <c r="F319" s="104">
        <f t="shared" si="13"/>
        <v>80</v>
      </c>
      <c r="G319" s="92" t="s">
        <v>478</v>
      </c>
    </row>
    <row r="320" spans="1:7" ht="57.75" customHeight="1" x14ac:dyDescent="0.25">
      <c r="A320" s="93" t="s">
        <v>27</v>
      </c>
      <c r="B320" s="93" t="s">
        <v>204</v>
      </c>
      <c r="C320" s="92" t="s">
        <v>20</v>
      </c>
      <c r="D320" s="104">
        <v>3.8</v>
      </c>
      <c r="E320" s="104">
        <v>3.8</v>
      </c>
      <c r="F320" s="104">
        <f t="shared" si="13"/>
        <v>100</v>
      </c>
      <c r="G320" s="92" t="s">
        <v>553</v>
      </c>
    </row>
    <row r="321" spans="1:7" ht="67.5" customHeight="1" x14ac:dyDescent="0.25">
      <c r="A321" s="93" t="s">
        <v>28</v>
      </c>
      <c r="B321" s="93" t="s">
        <v>190</v>
      </c>
      <c r="C321" s="92" t="s">
        <v>20</v>
      </c>
      <c r="D321" s="104">
        <v>8.4</v>
      </c>
      <c r="E321" s="104">
        <v>0</v>
      </c>
      <c r="F321" s="104">
        <f t="shared" si="13"/>
        <v>0</v>
      </c>
      <c r="G321" s="92"/>
    </row>
    <row r="322" spans="1:7" ht="54.75" customHeight="1" x14ac:dyDescent="0.25">
      <c r="A322" s="93" t="s">
        <v>31</v>
      </c>
      <c r="B322" s="93" t="s">
        <v>70</v>
      </c>
      <c r="C322" s="92" t="s">
        <v>20</v>
      </c>
      <c r="D322" s="104">
        <v>66.8</v>
      </c>
      <c r="E322" s="104">
        <v>66.8</v>
      </c>
      <c r="F322" s="104">
        <f t="shared" si="13"/>
        <v>100</v>
      </c>
      <c r="G322" s="92" t="s">
        <v>498</v>
      </c>
    </row>
    <row r="323" spans="1:7" ht="55.5" customHeight="1" x14ac:dyDescent="0.25">
      <c r="A323" s="93" t="s">
        <v>32</v>
      </c>
      <c r="B323" s="93" t="s">
        <v>386</v>
      </c>
      <c r="C323" s="92" t="s">
        <v>20</v>
      </c>
      <c r="D323" s="104">
        <v>70</v>
      </c>
      <c r="E323" s="104">
        <v>0</v>
      </c>
      <c r="F323" s="104">
        <f t="shared" si="13"/>
        <v>0</v>
      </c>
      <c r="G323" s="92"/>
    </row>
    <row r="324" spans="1:7" s="52" customFormat="1" ht="60.75" customHeight="1" x14ac:dyDescent="0.25">
      <c r="A324" s="66" t="s">
        <v>33</v>
      </c>
      <c r="B324" s="66" t="s">
        <v>223</v>
      </c>
      <c r="C324" s="96" t="s">
        <v>20</v>
      </c>
      <c r="D324" s="116">
        <v>440</v>
      </c>
      <c r="E324" s="51">
        <v>380</v>
      </c>
      <c r="F324" s="51">
        <f t="shared" si="13"/>
        <v>86.36363636363636</v>
      </c>
      <c r="G324" s="96" t="s">
        <v>514</v>
      </c>
    </row>
    <row r="325" spans="1:7" ht="64.5" customHeight="1" x14ac:dyDescent="0.25">
      <c r="A325" s="93" t="s">
        <v>34</v>
      </c>
      <c r="B325" s="93" t="s">
        <v>96</v>
      </c>
      <c r="C325" s="92" t="s">
        <v>20</v>
      </c>
      <c r="D325" s="104">
        <v>4084.2</v>
      </c>
      <c r="E325" s="104">
        <v>2888.8</v>
      </c>
      <c r="F325" s="104">
        <f t="shared" si="13"/>
        <v>70.731110131727149</v>
      </c>
      <c r="G325" s="92" t="s">
        <v>542</v>
      </c>
    </row>
    <row r="326" spans="1:7" ht="85.5" customHeight="1" x14ac:dyDescent="0.25">
      <c r="A326" s="93" t="s">
        <v>35</v>
      </c>
      <c r="B326" s="93" t="s">
        <v>437</v>
      </c>
      <c r="C326" s="92" t="s">
        <v>20</v>
      </c>
      <c r="D326" s="104">
        <v>60</v>
      </c>
      <c r="E326" s="104">
        <v>40</v>
      </c>
      <c r="F326" s="104">
        <f t="shared" si="13"/>
        <v>66.666666666666657</v>
      </c>
      <c r="G326" s="92"/>
    </row>
    <row r="327" spans="1:7" ht="59.25" customHeight="1" x14ac:dyDescent="0.25">
      <c r="A327" s="150" t="s">
        <v>76</v>
      </c>
      <c r="B327" s="150"/>
      <c r="C327" s="98" t="s">
        <v>102</v>
      </c>
      <c r="D327" s="42">
        <f>SUM(D316:D326)</f>
        <v>5358.2</v>
      </c>
      <c r="E327" s="42">
        <f>SUM(E316:E326)</f>
        <v>3876.4</v>
      </c>
      <c r="F327" s="42">
        <f>E327/D327*100</f>
        <v>72.345190549064981</v>
      </c>
      <c r="G327" s="143"/>
    </row>
    <row r="328" spans="1:7" ht="62.25" customHeight="1" x14ac:dyDescent="0.25">
      <c r="A328" s="150"/>
      <c r="B328" s="150"/>
      <c r="C328" s="98" t="s">
        <v>20</v>
      </c>
      <c r="D328" s="42">
        <f>D316+D317+D318+D319+D320+D321+D322+D323+D324+D325+D326</f>
        <v>5358.2</v>
      </c>
      <c r="E328" s="42">
        <f>E316+E317+E318+E319+E320+E321+E322+E323+E324+E325+E326</f>
        <v>3876.4</v>
      </c>
      <c r="F328" s="42">
        <f>E328/D328*100</f>
        <v>72.345190549064981</v>
      </c>
      <c r="G328" s="143"/>
    </row>
    <row r="329" spans="1:7" ht="38.25" customHeight="1" x14ac:dyDescent="0.25">
      <c r="A329" s="158" t="s">
        <v>107</v>
      </c>
      <c r="B329" s="158"/>
      <c r="C329" s="158"/>
      <c r="D329" s="158"/>
      <c r="E329" s="158"/>
      <c r="F329" s="158"/>
      <c r="G329" s="158"/>
    </row>
    <row r="330" spans="1:7" ht="66.75" customHeight="1" x14ac:dyDescent="0.25">
      <c r="A330" s="151" t="s">
        <v>24</v>
      </c>
      <c r="B330" s="93" t="s">
        <v>45</v>
      </c>
      <c r="C330" s="92" t="s">
        <v>20</v>
      </c>
      <c r="D330" s="104">
        <v>6533.5</v>
      </c>
      <c r="E330" s="51">
        <v>4040.3</v>
      </c>
      <c r="F330" s="104">
        <f t="shared" ref="F330:F379" si="14">E330/D330*100</f>
        <v>61.839748985995257</v>
      </c>
      <c r="G330" s="92" t="s">
        <v>461</v>
      </c>
    </row>
    <row r="331" spans="1:7" ht="88.5" customHeight="1" x14ac:dyDescent="0.25">
      <c r="A331" s="151"/>
      <c r="B331" s="93" t="s">
        <v>40</v>
      </c>
      <c r="C331" s="92" t="s">
        <v>20</v>
      </c>
      <c r="D331" s="104">
        <v>1788.8</v>
      </c>
      <c r="E331" s="104">
        <v>1019.1</v>
      </c>
      <c r="F331" s="104">
        <f t="shared" si="14"/>
        <v>56.971153846153847</v>
      </c>
      <c r="G331" s="92" t="s">
        <v>569</v>
      </c>
    </row>
    <row r="332" spans="1:7" ht="3.75" hidden="1" customHeight="1" x14ac:dyDescent="0.25">
      <c r="A332" s="151"/>
      <c r="B332" s="93" t="s">
        <v>49</v>
      </c>
      <c r="C332" s="92" t="s">
        <v>20</v>
      </c>
      <c r="D332" s="104">
        <v>0</v>
      </c>
      <c r="E332" s="104">
        <v>0</v>
      </c>
      <c r="F332" s="104">
        <v>0</v>
      </c>
      <c r="G332" s="92" t="s">
        <v>272</v>
      </c>
    </row>
    <row r="333" spans="1:7" ht="1.5" hidden="1" customHeight="1" x14ac:dyDescent="0.25">
      <c r="A333" s="139" t="s">
        <v>25</v>
      </c>
      <c r="B333" s="151" t="s">
        <v>268</v>
      </c>
      <c r="C333" s="92" t="s">
        <v>19</v>
      </c>
      <c r="D333" s="104"/>
      <c r="E333" s="104"/>
      <c r="F333" s="104" t="e">
        <f t="shared" si="14"/>
        <v>#DIV/0!</v>
      </c>
      <c r="G333" s="143"/>
    </row>
    <row r="334" spans="1:7" ht="18" hidden="1" customHeight="1" x14ac:dyDescent="0.25">
      <c r="A334" s="139"/>
      <c r="B334" s="151"/>
      <c r="C334" s="92" t="s">
        <v>116</v>
      </c>
      <c r="D334" s="104"/>
      <c r="E334" s="104"/>
      <c r="F334" s="104" t="e">
        <f t="shared" si="14"/>
        <v>#DIV/0!</v>
      </c>
      <c r="G334" s="143"/>
    </row>
    <row r="335" spans="1:7" ht="114" customHeight="1" x14ac:dyDescent="0.25">
      <c r="A335" s="139"/>
      <c r="B335" s="151" t="s">
        <v>339</v>
      </c>
      <c r="C335" s="92" t="s">
        <v>19</v>
      </c>
      <c r="D335" s="104">
        <v>630</v>
      </c>
      <c r="E335" s="104">
        <v>510</v>
      </c>
      <c r="F335" s="104">
        <f t="shared" si="14"/>
        <v>80.952380952380949</v>
      </c>
      <c r="G335" s="92" t="s">
        <v>534</v>
      </c>
    </row>
    <row r="336" spans="1:7" ht="69.75" customHeight="1" x14ac:dyDescent="0.25">
      <c r="A336" s="139"/>
      <c r="B336" s="151"/>
      <c r="C336" s="92" t="s">
        <v>20</v>
      </c>
      <c r="D336" s="104">
        <v>17058.8</v>
      </c>
      <c r="E336" s="104">
        <v>11889.1</v>
      </c>
      <c r="F336" s="104">
        <f t="shared" si="14"/>
        <v>69.694820268717621</v>
      </c>
      <c r="G336" s="92" t="s">
        <v>338</v>
      </c>
    </row>
    <row r="337" spans="1:7" ht="3" hidden="1" customHeight="1" x14ac:dyDescent="0.25">
      <c r="A337" s="139" t="s">
        <v>26</v>
      </c>
      <c r="B337" s="139" t="s">
        <v>241</v>
      </c>
      <c r="C337" s="92" t="s">
        <v>168</v>
      </c>
      <c r="D337" s="104">
        <v>0</v>
      </c>
      <c r="E337" s="104">
        <v>0</v>
      </c>
      <c r="F337" s="104">
        <v>0</v>
      </c>
      <c r="G337" s="143" t="s">
        <v>575</v>
      </c>
    </row>
    <row r="338" spans="1:7" ht="61.5" customHeight="1" x14ac:dyDescent="0.25">
      <c r="A338" s="139"/>
      <c r="B338" s="139"/>
      <c r="C338" s="92" t="s">
        <v>168</v>
      </c>
      <c r="D338" s="104">
        <v>2293.6999999999998</v>
      </c>
      <c r="E338" s="104">
        <v>1800.8</v>
      </c>
      <c r="F338" s="104">
        <f t="shared" si="14"/>
        <v>78.510703230588135</v>
      </c>
      <c r="G338" s="143"/>
    </row>
    <row r="339" spans="1:7" ht="60.75" customHeight="1" x14ac:dyDescent="0.25">
      <c r="A339" s="139"/>
      <c r="B339" s="139"/>
      <c r="C339" s="92" t="s">
        <v>19</v>
      </c>
      <c r="D339" s="104">
        <v>724.3</v>
      </c>
      <c r="E339" s="104">
        <v>568.70000000000005</v>
      </c>
      <c r="F339" s="104">
        <f t="shared" si="14"/>
        <v>78.51718901007871</v>
      </c>
      <c r="G339" s="143"/>
    </row>
    <row r="340" spans="1:7" ht="207" customHeight="1" x14ac:dyDescent="0.25">
      <c r="A340" s="139"/>
      <c r="B340" s="139"/>
      <c r="C340" s="92" t="s">
        <v>20</v>
      </c>
      <c r="D340" s="104">
        <v>227.2</v>
      </c>
      <c r="E340" s="104">
        <v>178.4</v>
      </c>
      <c r="F340" s="104">
        <f t="shared" si="14"/>
        <v>78.521126760563391</v>
      </c>
      <c r="G340" s="143"/>
    </row>
    <row r="341" spans="1:7" ht="91.5" customHeight="1" x14ac:dyDescent="0.25">
      <c r="A341" s="139"/>
      <c r="B341" s="139" t="s">
        <v>59</v>
      </c>
      <c r="C341" s="92" t="s">
        <v>20</v>
      </c>
      <c r="D341" s="104">
        <v>9722.9</v>
      </c>
      <c r="E341" s="104">
        <v>7252.8</v>
      </c>
      <c r="F341" s="104">
        <f t="shared" si="14"/>
        <v>74.595028232317532</v>
      </c>
      <c r="G341" s="92" t="s">
        <v>321</v>
      </c>
    </row>
    <row r="342" spans="1:7" ht="60" hidden="1" customHeight="1" x14ac:dyDescent="0.25">
      <c r="A342" s="139"/>
      <c r="B342" s="139"/>
      <c r="C342" s="92" t="s">
        <v>264</v>
      </c>
      <c r="D342" s="104">
        <v>0</v>
      </c>
      <c r="E342" s="104">
        <v>0</v>
      </c>
      <c r="F342" s="104">
        <v>0</v>
      </c>
      <c r="G342" s="92"/>
    </row>
    <row r="343" spans="1:7" ht="115.5" customHeight="1" x14ac:dyDescent="0.25">
      <c r="A343" s="139"/>
      <c r="B343" s="117" t="s">
        <v>269</v>
      </c>
      <c r="C343" s="92" t="s">
        <v>20</v>
      </c>
      <c r="D343" s="104">
        <v>748</v>
      </c>
      <c r="E343" s="104">
        <v>748</v>
      </c>
      <c r="F343" s="104">
        <f t="shared" si="14"/>
        <v>100</v>
      </c>
      <c r="G343" s="92" t="s">
        <v>324</v>
      </c>
    </row>
    <row r="344" spans="1:7" ht="1.5" hidden="1" customHeight="1" x14ac:dyDescent="0.25">
      <c r="A344" s="151" t="s">
        <v>30</v>
      </c>
      <c r="B344" s="151" t="s">
        <v>249</v>
      </c>
      <c r="C344" s="92" t="s">
        <v>168</v>
      </c>
      <c r="D344" s="104"/>
      <c r="E344" s="104"/>
      <c r="F344" s="104" t="e">
        <f t="shared" si="14"/>
        <v>#DIV/0!</v>
      </c>
      <c r="G344" s="143"/>
    </row>
    <row r="345" spans="1:7" ht="40.5" hidden="1" customHeight="1" x14ac:dyDescent="0.25">
      <c r="A345" s="151"/>
      <c r="B345" s="151"/>
      <c r="C345" s="92" t="s">
        <v>19</v>
      </c>
      <c r="D345" s="104"/>
      <c r="E345" s="104"/>
      <c r="F345" s="104" t="e">
        <f t="shared" si="14"/>
        <v>#DIV/0!</v>
      </c>
      <c r="G345" s="143"/>
    </row>
    <row r="346" spans="1:7" ht="48" hidden="1" customHeight="1" x14ac:dyDescent="0.25">
      <c r="A346" s="151"/>
      <c r="B346" s="151"/>
      <c r="C346" s="92" t="s">
        <v>20</v>
      </c>
      <c r="D346" s="104"/>
      <c r="E346" s="104"/>
      <c r="F346" s="104" t="e">
        <f t="shared" si="14"/>
        <v>#DIV/0!</v>
      </c>
      <c r="G346" s="143"/>
    </row>
    <row r="347" spans="1:7" ht="81.75" customHeight="1" x14ac:dyDescent="0.25">
      <c r="A347" s="151"/>
      <c r="B347" s="93" t="s">
        <v>412</v>
      </c>
      <c r="C347" s="92" t="s">
        <v>20</v>
      </c>
      <c r="D347" s="51">
        <v>11588.4</v>
      </c>
      <c r="E347" s="51">
        <v>7437.1</v>
      </c>
      <c r="F347" s="104">
        <f t="shared" si="14"/>
        <v>64.1771081426254</v>
      </c>
      <c r="G347" s="92" t="s">
        <v>413</v>
      </c>
    </row>
    <row r="348" spans="1:7" ht="109.5" customHeight="1" x14ac:dyDescent="0.25">
      <c r="A348" s="151"/>
      <c r="B348" s="117" t="s">
        <v>414</v>
      </c>
      <c r="C348" s="92" t="s">
        <v>20</v>
      </c>
      <c r="D348" s="104">
        <v>782.7</v>
      </c>
      <c r="E348" s="104">
        <v>701.7</v>
      </c>
      <c r="F348" s="104">
        <f t="shared" si="14"/>
        <v>89.651207359141438</v>
      </c>
      <c r="G348" s="92" t="s">
        <v>479</v>
      </c>
    </row>
    <row r="349" spans="1:7" ht="54.75" customHeight="1" x14ac:dyDescent="0.25">
      <c r="A349" s="140" t="s">
        <v>27</v>
      </c>
      <c r="B349" s="152" t="s">
        <v>352</v>
      </c>
      <c r="C349" s="92" t="s">
        <v>168</v>
      </c>
      <c r="D349" s="104">
        <v>1885.9</v>
      </c>
      <c r="E349" s="104">
        <v>1105.9000000000001</v>
      </c>
      <c r="F349" s="104">
        <f t="shared" ref="F349" si="15">E349/D349*100</f>
        <v>58.640436926666318</v>
      </c>
      <c r="G349" s="148" t="s">
        <v>581</v>
      </c>
    </row>
    <row r="350" spans="1:7" ht="38.25" customHeight="1" x14ac:dyDescent="0.25">
      <c r="A350" s="141"/>
      <c r="B350" s="153"/>
      <c r="C350" s="92" t="s">
        <v>233</v>
      </c>
      <c r="D350" s="104">
        <v>595.5</v>
      </c>
      <c r="E350" s="104">
        <v>349.2</v>
      </c>
      <c r="F350" s="104">
        <f t="shared" si="14"/>
        <v>58.639798488664987</v>
      </c>
      <c r="G350" s="155"/>
    </row>
    <row r="351" spans="1:7" ht="147" customHeight="1" x14ac:dyDescent="0.25">
      <c r="A351" s="141"/>
      <c r="B351" s="154"/>
      <c r="C351" s="92" t="s">
        <v>20</v>
      </c>
      <c r="D351" s="104">
        <v>306.7</v>
      </c>
      <c r="E351" s="104">
        <v>179.9</v>
      </c>
      <c r="F351" s="104">
        <f t="shared" si="14"/>
        <v>58.656667753505054</v>
      </c>
      <c r="G351" s="149"/>
    </row>
    <row r="352" spans="1:7" ht="112.5" customHeight="1" x14ac:dyDescent="0.25">
      <c r="A352" s="141"/>
      <c r="B352" s="94" t="s">
        <v>205</v>
      </c>
      <c r="C352" s="92" t="s">
        <v>20</v>
      </c>
      <c r="D352" s="104">
        <v>13333.9</v>
      </c>
      <c r="E352" s="104">
        <v>8099.5</v>
      </c>
      <c r="F352" s="104">
        <f t="shared" si="14"/>
        <v>60.743668394093255</v>
      </c>
      <c r="G352" s="92" t="s">
        <v>353</v>
      </c>
    </row>
    <row r="353" spans="1:7" ht="113.25" customHeight="1" x14ac:dyDescent="0.25">
      <c r="A353" s="142"/>
      <c r="B353" s="93" t="s">
        <v>206</v>
      </c>
      <c r="C353" s="92" t="s">
        <v>20</v>
      </c>
      <c r="D353" s="104">
        <v>101</v>
      </c>
      <c r="E353" s="104">
        <v>94.4</v>
      </c>
      <c r="F353" s="104">
        <f t="shared" si="14"/>
        <v>93.465346534653477</v>
      </c>
      <c r="G353" s="92" t="s">
        <v>554</v>
      </c>
    </row>
    <row r="354" spans="1:7" ht="141.75" customHeight="1" x14ac:dyDescent="0.25">
      <c r="A354" s="151" t="s">
        <v>28</v>
      </c>
      <c r="B354" s="151" t="s">
        <v>171</v>
      </c>
      <c r="C354" s="92" t="s">
        <v>19</v>
      </c>
      <c r="D354" s="104">
        <v>150</v>
      </c>
      <c r="E354" s="104">
        <v>150</v>
      </c>
      <c r="F354" s="104">
        <f t="shared" si="14"/>
        <v>100</v>
      </c>
      <c r="G354" s="92" t="s">
        <v>489</v>
      </c>
    </row>
    <row r="355" spans="1:7" ht="81" customHeight="1" x14ac:dyDescent="0.25">
      <c r="A355" s="151"/>
      <c r="B355" s="151"/>
      <c r="C355" s="92" t="s">
        <v>20</v>
      </c>
      <c r="D355" s="104">
        <v>9576.7000000000007</v>
      </c>
      <c r="E355" s="104">
        <v>6917.1</v>
      </c>
      <c r="F355" s="104">
        <f t="shared" si="14"/>
        <v>72.228429417231396</v>
      </c>
      <c r="G355" s="92" t="s">
        <v>490</v>
      </c>
    </row>
    <row r="356" spans="1:7" ht="86.25" customHeight="1" x14ac:dyDescent="0.25">
      <c r="A356" s="151"/>
      <c r="B356" s="93" t="s">
        <v>192</v>
      </c>
      <c r="C356" s="92" t="s">
        <v>20</v>
      </c>
      <c r="D356" s="104">
        <v>766</v>
      </c>
      <c r="E356" s="104">
        <v>765.8</v>
      </c>
      <c r="F356" s="104">
        <f t="shared" si="14"/>
        <v>99.97389033942558</v>
      </c>
      <c r="G356" s="92" t="s">
        <v>488</v>
      </c>
    </row>
    <row r="357" spans="1:7" ht="114.75" customHeight="1" x14ac:dyDescent="0.25">
      <c r="A357" s="140" t="s">
        <v>29</v>
      </c>
      <c r="B357" s="140" t="s">
        <v>117</v>
      </c>
      <c r="C357" s="92" t="s">
        <v>233</v>
      </c>
      <c r="D357" s="104">
        <v>300</v>
      </c>
      <c r="E357" s="104">
        <v>300</v>
      </c>
      <c r="F357" s="104">
        <f t="shared" si="14"/>
        <v>100</v>
      </c>
      <c r="G357" s="96" t="s">
        <v>548</v>
      </c>
    </row>
    <row r="358" spans="1:7" ht="87" customHeight="1" x14ac:dyDescent="0.25">
      <c r="A358" s="141"/>
      <c r="B358" s="142"/>
      <c r="C358" s="92" t="s">
        <v>20</v>
      </c>
      <c r="D358" s="104">
        <v>14359</v>
      </c>
      <c r="E358" s="104">
        <v>9590.4</v>
      </c>
      <c r="F358" s="104">
        <f t="shared" si="14"/>
        <v>66.790166446131337</v>
      </c>
      <c r="G358" s="92" t="s">
        <v>328</v>
      </c>
    </row>
    <row r="359" spans="1:7" ht="56.25" customHeight="1" x14ac:dyDescent="0.25">
      <c r="A359" s="142"/>
      <c r="B359" s="93" t="s">
        <v>130</v>
      </c>
      <c r="C359" s="92" t="s">
        <v>20</v>
      </c>
      <c r="D359" s="104">
        <v>430</v>
      </c>
      <c r="E359" s="104">
        <v>288.7</v>
      </c>
      <c r="F359" s="104">
        <f t="shared" si="14"/>
        <v>67.139534883720927</v>
      </c>
      <c r="G359" s="92" t="s">
        <v>329</v>
      </c>
    </row>
    <row r="360" spans="1:7" ht="87" customHeight="1" x14ac:dyDescent="0.25">
      <c r="A360" s="151" t="s">
        <v>31</v>
      </c>
      <c r="B360" s="93" t="s">
        <v>71</v>
      </c>
      <c r="C360" s="92" t="s">
        <v>20</v>
      </c>
      <c r="D360" s="104">
        <v>8418.2999999999993</v>
      </c>
      <c r="E360" s="104">
        <v>4720.7</v>
      </c>
      <c r="F360" s="104">
        <f t="shared" si="14"/>
        <v>56.076642552534359</v>
      </c>
      <c r="G360" s="92" t="s">
        <v>318</v>
      </c>
    </row>
    <row r="361" spans="1:7" ht="103.5" customHeight="1" x14ac:dyDescent="0.25">
      <c r="A361" s="151"/>
      <c r="B361" s="93" t="s">
        <v>73</v>
      </c>
      <c r="C361" s="92" t="s">
        <v>20</v>
      </c>
      <c r="D361" s="104">
        <v>287.60000000000002</v>
      </c>
      <c r="E361" s="104">
        <v>287.60000000000002</v>
      </c>
      <c r="F361" s="104">
        <f t="shared" si="14"/>
        <v>100</v>
      </c>
      <c r="G361" s="96" t="s">
        <v>499</v>
      </c>
    </row>
    <row r="362" spans="1:7" ht="113.25" customHeight="1" x14ac:dyDescent="0.25">
      <c r="A362" s="151" t="s">
        <v>32</v>
      </c>
      <c r="B362" s="139" t="s">
        <v>387</v>
      </c>
      <c r="C362" s="92" t="s">
        <v>20</v>
      </c>
      <c r="D362" s="104">
        <v>13110.3</v>
      </c>
      <c r="E362" s="104">
        <v>8876.1</v>
      </c>
      <c r="F362" s="104">
        <f t="shared" si="14"/>
        <v>67.703256218393179</v>
      </c>
      <c r="G362" s="92" t="s">
        <v>388</v>
      </c>
    </row>
    <row r="363" spans="1:7" ht="101.25" hidden="1" customHeight="1" x14ac:dyDescent="0.25">
      <c r="A363" s="151"/>
      <c r="B363" s="139"/>
      <c r="C363" s="92" t="s">
        <v>264</v>
      </c>
      <c r="D363" s="104"/>
      <c r="E363" s="104"/>
      <c r="F363" s="104" t="e">
        <f t="shared" si="14"/>
        <v>#DIV/0!</v>
      </c>
      <c r="G363" s="92"/>
    </row>
    <row r="364" spans="1:7" ht="115.5" customHeight="1" x14ac:dyDescent="0.25">
      <c r="A364" s="151"/>
      <c r="B364" s="93" t="s">
        <v>389</v>
      </c>
      <c r="C364" s="92" t="s">
        <v>20</v>
      </c>
      <c r="D364" s="104">
        <v>206.7</v>
      </c>
      <c r="E364" s="104">
        <v>206.6</v>
      </c>
      <c r="F364" s="104">
        <f t="shared" si="14"/>
        <v>99.951620706337678</v>
      </c>
      <c r="G364" s="92" t="s">
        <v>504</v>
      </c>
    </row>
    <row r="365" spans="1:7" ht="124.5" customHeight="1" x14ac:dyDescent="0.25">
      <c r="A365" s="151" t="s">
        <v>33</v>
      </c>
      <c r="B365" s="95" t="s">
        <v>159</v>
      </c>
      <c r="C365" s="99" t="s">
        <v>20</v>
      </c>
      <c r="D365" s="118">
        <v>37392.6</v>
      </c>
      <c r="E365" s="119">
        <v>27600</v>
      </c>
      <c r="F365" s="100">
        <f t="shared" si="14"/>
        <v>73.811395837679115</v>
      </c>
      <c r="G365" s="99" t="s">
        <v>388</v>
      </c>
    </row>
    <row r="366" spans="1:7" ht="90.75" customHeight="1" x14ac:dyDescent="0.25">
      <c r="A366" s="151"/>
      <c r="B366" s="93" t="s">
        <v>160</v>
      </c>
      <c r="C366" s="92" t="s">
        <v>20</v>
      </c>
      <c r="D366" s="104">
        <v>3500</v>
      </c>
      <c r="E366" s="104">
        <v>584.1</v>
      </c>
      <c r="F366" s="104">
        <f t="shared" si="14"/>
        <v>16.688571428571429</v>
      </c>
      <c r="G366" s="92" t="s">
        <v>515</v>
      </c>
    </row>
    <row r="367" spans="1:7" ht="133.5" customHeight="1" x14ac:dyDescent="0.25">
      <c r="A367" s="139" t="s">
        <v>34</v>
      </c>
      <c r="B367" s="139" t="s">
        <v>97</v>
      </c>
      <c r="C367" s="92" t="s">
        <v>20</v>
      </c>
      <c r="D367" s="104">
        <v>36859.599999999999</v>
      </c>
      <c r="E367" s="104">
        <v>22129.1</v>
      </c>
      <c r="F367" s="104">
        <f t="shared" si="14"/>
        <v>60.036191385690564</v>
      </c>
      <c r="G367" s="92" t="s">
        <v>370</v>
      </c>
    </row>
    <row r="368" spans="1:7" ht="111" hidden="1" customHeight="1" x14ac:dyDescent="0.25">
      <c r="A368" s="139"/>
      <c r="B368" s="139"/>
      <c r="C368" s="92" t="s">
        <v>264</v>
      </c>
      <c r="D368" s="104"/>
      <c r="E368" s="104"/>
      <c r="F368" s="104" t="e">
        <f t="shared" si="14"/>
        <v>#DIV/0!</v>
      </c>
      <c r="G368" s="92"/>
    </row>
    <row r="369" spans="1:7" ht="84.75" customHeight="1" x14ac:dyDescent="0.25">
      <c r="A369" s="151" t="s">
        <v>35</v>
      </c>
      <c r="B369" s="93" t="s">
        <v>440</v>
      </c>
      <c r="C369" s="92" t="s">
        <v>20</v>
      </c>
      <c r="D369" s="104">
        <v>5797.2</v>
      </c>
      <c r="E369" s="104">
        <v>4323.8999999999996</v>
      </c>
      <c r="F369" s="104">
        <f t="shared" si="14"/>
        <v>74.58600703788035</v>
      </c>
      <c r="G369" s="92" t="s">
        <v>441</v>
      </c>
    </row>
    <row r="370" spans="1:7" ht="63" customHeight="1" x14ac:dyDescent="0.25">
      <c r="A370" s="151"/>
      <c r="B370" s="93" t="s">
        <v>438</v>
      </c>
      <c r="C370" s="92" t="s">
        <v>20</v>
      </c>
      <c r="D370" s="104">
        <v>4799.2</v>
      </c>
      <c r="E370" s="104">
        <v>3726.1</v>
      </c>
      <c r="F370" s="104">
        <f t="shared" si="14"/>
        <v>77.640023337222871</v>
      </c>
      <c r="G370" s="92" t="s">
        <v>439</v>
      </c>
    </row>
    <row r="371" spans="1:7" ht="53.25" hidden="1" customHeight="1" x14ac:dyDescent="0.25">
      <c r="A371" s="151"/>
      <c r="B371" s="151" t="s">
        <v>232</v>
      </c>
      <c r="C371" s="92" t="s">
        <v>168</v>
      </c>
      <c r="D371" s="104"/>
      <c r="E371" s="104"/>
      <c r="F371" s="104" t="e">
        <f t="shared" si="14"/>
        <v>#DIV/0!</v>
      </c>
      <c r="G371" s="143"/>
    </row>
    <row r="372" spans="1:7" ht="34.5" hidden="1" customHeight="1" x14ac:dyDescent="0.25">
      <c r="A372" s="151"/>
      <c r="B372" s="151"/>
      <c r="C372" s="92" t="s">
        <v>19</v>
      </c>
      <c r="D372" s="104"/>
      <c r="E372" s="104"/>
      <c r="F372" s="104" t="e">
        <f t="shared" si="14"/>
        <v>#DIV/0!</v>
      </c>
      <c r="G372" s="143"/>
    </row>
    <row r="373" spans="1:7" ht="34.5" hidden="1" customHeight="1" x14ac:dyDescent="0.25">
      <c r="A373" s="151"/>
      <c r="B373" s="151"/>
      <c r="C373" s="92" t="s">
        <v>20</v>
      </c>
      <c r="D373" s="104"/>
      <c r="E373" s="104"/>
      <c r="F373" s="104" t="e">
        <f t="shared" si="14"/>
        <v>#DIV/0!</v>
      </c>
      <c r="G373" s="143"/>
    </row>
    <row r="374" spans="1:7" ht="57.75" customHeight="1" x14ac:dyDescent="0.25">
      <c r="A374" s="151"/>
      <c r="B374" s="93" t="s">
        <v>442</v>
      </c>
      <c r="C374" s="92" t="s">
        <v>20</v>
      </c>
      <c r="D374" s="104">
        <v>50</v>
      </c>
      <c r="E374" s="104">
        <v>50</v>
      </c>
      <c r="F374" s="104">
        <f t="shared" si="14"/>
        <v>100</v>
      </c>
      <c r="G374" s="92" t="s">
        <v>522</v>
      </c>
    </row>
    <row r="375" spans="1:7" ht="120.75" customHeight="1" x14ac:dyDescent="0.25">
      <c r="A375" s="151"/>
      <c r="B375" s="93" t="s">
        <v>443</v>
      </c>
      <c r="C375" s="92" t="s">
        <v>20</v>
      </c>
      <c r="D375" s="104">
        <v>50</v>
      </c>
      <c r="E375" s="104">
        <v>0</v>
      </c>
      <c r="F375" s="104">
        <f t="shared" si="14"/>
        <v>0</v>
      </c>
      <c r="G375" s="92"/>
    </row>
    <row r="376" spans="1:7" ht="49.5" customHeight="1" x14ac:dyDescent="0.25">
      <c r="A376" s="150" t="s">
        <v>76</v>
      </c>
      <c r="B376" s="150"/>
      <c r="C376" s="98" t="s">
        <v>102</v>
      </c>
      <c r="D376" s="42">
        <f>SUM(D330:D375)</f>
        <v>204374.50000000003</v>
      </c>
      <c r="E376" s="42">
        <f>SUM(E330:E375)</f>
        <v>136491.10000000003</v>
      </c>
      <c r="F376" s="42">
        <f t="shared" si="14"/>
        <v>66.784799473515548</v>
      </c>
      <c r="G376" s="143"/>
    </row>
    <row r="377" spans="1:7" ht="53.25" customHeight="1" x14ac:dyDescent="0.25">
      <c r="A377" s="150"/>
      <c r="B377" s="150"/>
      <c r="C377" s="98" t="s">
        <v>169</v>
      </c>
      <c r="D377" s="42">
        <f>D349+D338</f>
        <v>4179.6000000000004</v>
      </c>
      <c r="E377" s="42">
        <f>E349+E338</f>
        <v>2906.7</v>
      </c>
      <c r="F377" s="42">
        <f t="shared" si="14"/>
        <v>69.544932529428635</v>
      </c>
      <c r="G377" s="143"/>
    </row>
    <row r="378" spans="1:7" ht="50.25" customHeight="1" x14ac:dyDescent="0.25">
      <c r="A378" s="150"/>
      <c r="B378" s="150"/>
      <c r="C378" s="98" t="s">
        <v>19</v>
      </c>
      <c r="D378" s="42">
        <f>D335+D339+D350+D357+D354</f>
        <v>2399.8000000000002</v>
      </c>
      <c r="E378" s="42">
        <f>E335+E339+E350+E357+E354</f>
        <v>1877.9</v>
      </c>
      <c r="F378" s="42">
        <f t="shared" si="14"/>
        <v>78.252354362863571</v>
      </c>
      <c r="G378" s="143"/>
    </row>
    <row r="379" spans="1:7" ht="60" customHeight="1" x14ac:dyDescent="0.25">
      <c r="A379" s="150"/>
      <c r="B379" s="150"/>
      <c r="C379" s="98" t="s">
        <v>20</v>
      </c>
      <c r="D379" s="42">
        <f>D330+D331+D336+D340+D341+D343+D347+D348+D351+D352+D353+D355+D356+D358+D359+D360+D361+D362+D364+D365+D366+D367+D369+D370+D374+D375</f>
        <v>197795.10000000003</v>
      </c>
      <c r="E379" s="42">
        <f>E330+E331+E336+E340+E341+E343+E347+E348+E351+E352+E353+E355+E356+E358+E359+E360+E361+E362+E364+E365+E366+E367+E369+E370+E374+E375</f>
        <v>131706.5</v>
      </c>
      <c r="F379" s="42">
        <f t="shared" si="14"/>
        <v>66.587342153572052</v>
      </c>
      <c r="G379" s="143"/>
    </row>
    <row r="380" spans="1:7" ht="40.5" customHeight="1" x14ac:dyDescent="0.25">
      <c r="A380" s="158" t="s">
        <v>108</v>
      </c>
      <c r="B380" s="158"/>
      <c r="C380" s="158"/>
      <c r="D380" s="158"/>
      <c r="E380" s="158"/>
      <c r="F380" s="158"/>
      <c r="G380" s="158"/>
    </row>
    <row r="381" spans="1:7" ht="91.5" customHeight="1" x14ac:dyDescent="0.25">
      <c r="A381" s="93" t="s">
        <v>24</v>
      </c>
      <c r="B381" s="93" t="s">
        <v>43</v>
      </c>
      <c r="C381" s="92" t="s">
        <v>20</v>
      </c>
      <c r="D381" s="104">
        <v>200</v>
      </c>
      <c r="E381" s="104">
        <v>153.1</v>
      </c>
      <c r="F381" s="104">
        <f t="shared" ref="F381:F391" si="16">E381/D381*100</f>
        <v>76.55</v>
      </c>
      <c r="G381" s="92" t="s">
        <v>572</v>
      </c>
    </row>
    <row r="382" spans="1:7" ht="104.25" customHeight="1" x14ac:dyDescent="0.25">
      <c r="A382" s="93" t="s">
        <v>25</v>
      </c>
      <c r="B382" s="93" t="s">
        <v>342</v>
      </c>
      <c r="C382" s="92" t="s">
        <v>20</v>
      </c>
      <c r="D382" s="104">
        <v>313</v>
      </c>
      <c r="E382" s="104">
        <v>231.9</v>
      </c>
      <c r="F382" s="51">
        <f t="shared" si="16"/>
        <v>74.089456869009581</v>
      </c>
      <c r="G382" s="113" t="s">
        <v>493</v>
      </c>
    </row>
    <row r="383" spans="1:7" s="52" customFormat="1" ht="91.5" customHeight="1" x14ac:dyDescent="0.25">
      <c r="A383" s="66" t="s">
        <v>26</v>
      </c>
      <c r="B383" s="66" t="s">
        <v>61</v>
      </c>
      <c r="C383" s="96" t="s">
        <v>20</v>
      </c>
      <c r="D383" s="51">
        <v>14.6</v>
      </c>
      <c r="E383" s="51">
        <v>14.6</v>
      </c>
      <c r="F383" s="51">
        <f t="shared" si="16"/>
        <v>100</v>
      </c>
      <c r="G383" s="96" t="s">
        <v>559</v>
      </c>
    </row>
    <row r="384" spans="1:7" ht="57" customHeight="1" x14ac:dyDescent="0.25">
      <c r="A384" s="93" t="s">
        <v>30</v>
      </c>
      <c r="B384" s="93" t="s">
        <v>415</v>
      </c>
      <c r="C384" s="92" t="s">
        <v>20</v>
      </c>
      <c r="D384" s="104">
        <v>100</v>
      </c>
      <c r="E384" s="104">
        <v>40.950000000000003</v>
      </c>
      <c r="F384" s="104">
        <v>0</v>
      </c>
      <c r="G384" s="92" t="s">
        <v>483</v>
      </c>
    </row>
    <row r="385" spans="1:7" ht="143.25" customHeight="1" x14ac:dyDescent="0.25">
      <c r="A385" s="93" t="s">
        <v>27</v>
      </c>
      <c r="B385" s="93" t="s">
        <v>208</v>
      </c>
      <c r="C385" s="92" t="s">
        <v>20</v>
      </c>
      <c r="D385" s="104">
        <v>699.4</v>
      </c>
      <c r="E385" s="104">
        <v>596.70000000000005</v>
      </c>
      <c r="F385" s="104">
        <f t="shared" si="16"/>
        <v>85.315985130111542</v>
      </c>
      <c r="G385" s="92" t="s">
        <v>556</v>
      </c>
    </row>
    <row r="386" spans="1:7" ht="144.75" hidden="1" customHeight="1" x14ac:dyDescent="0.25">
      <c r="A386" s="151" t="s">
        <v>28</v>
      </c>
      <c r="B386" s="93" t="s">
        <v>255</v>
      </c>
      <c r="C386" s="92" t="s">
        <v>19</v>
      </c>
      <c r="D386" s="104"/>
      <c r="E386" s="104"/>
      <c r="F386" s="104" t="e">
        <f t="shared" si="16"/>
        <v>#DIV/0!</v>
      </c>
      <c r="G386" s="92"/>
    </row>
    <row r="387" spans="1:7" ht="57.75" customHeight="1" x14ac:dyDescent="0.25">
      <c r="A387" s="151"/>
      <c r="B387" s="93" t="s">
        <v>193</v>
      </c>
      <c r="C387" s="92" t="s">
        <v>20</v>
      </c>
      <c r="D387" s="104">
        <v>29.4</v>
      </c>
      <c r="E387" s="104">
        <v>14.1</v>
      </c>
      <c r="F387" s="104">
        <f>E387/D387*100</f>
        <v>47.95918367346939</v>
      </c>
      <c r="G387" s="92" t="s">
        <v>362</v>
      </c>
    </row>
    <row r="388" spans="1:7" ht="98.25" customHeight="1" x14ac:dyDescent="0.25">
      <c r="A388" s="93" t="s">
        <v>29</v>
      </c>
      <c r="B388" s="93" t="s">
        <v>132</v>
      </c>
      <c r="C388" s="92" t="s">
        <v>20</v>
      </c>
      <c r="D388" s="104">
        <v>200</v>
      </c>
      <c r="E388" s="104">
        <v>200</v>
      </c>
      <c r="F388" s="104">
        <f>E388/D388*100</f>
        <v>100</v>
      </c>
      <c r="G388" s="92" t="s">
        <v>286</v>
      </c>
    </row>
    <row r="389" spans="1:7" ht="138" hidden="1" customHeight="1" x14ac:dyDescent="0.25">
      <c r="A389" s="151" t="s">
        <v>31</v>
      </c>
      <c r="B389" s="93" t="s">
        <v>245</v>
      </c>
      <c r="C389" s="92" t="s">
        <v>19</v>
      </c>
      <c r="D389" s="104"/>
      <c r="E389" s="104"/>
      <c r="F389" s="104" t="e">
        <f t="shared" si="16"/>
        <v>#DIV/0!</v>
      </c>
      <c r="G389" s="92"/>
    </row>
    <row r="390" spans="1:7" ht="106.5" hidden="1" customHeight="1" x14ac:dyDescent="0.25">
      <c r="A390" s="151"/>
      <c r="B390" s="151" t="s">
        <v>75</v>
      </c>
      <c r="C390" s="92" t="s">
        <v>264</v>
      </c>
      <c r="D390" s="104"/>
      <c r="E390" s="104"/>
      <c r="F390" s="104"/>
      <c r="G390" s="92"/>
    </row>
    <row r="391" spans="1:7" ht="74.25" customHeight="1" x14ac:dyDescent="0.25">
      <c r="A391" s="151"/>
      <c r="B391" s="151"/>
      <c r="C391" s="92" t="s">
        <v>20</v>
      </c>
      <c r="D391" s="104">
        <v>6246.4</v>
      </c>
      <c r="E391" s="104">
        <v>57.1</v>
      </c>
      <c r="F391" s="104">
        <f t="shared" si="16"/>
        <v>0.91412653688524603</v>
      </c>
      <c r="G391" s="92" t="s">
        <v>319</v>
      </c>
    </row>
    <row r="392" spans="1:7" ht="111" customHeight="1" x14ac:dyDescent="0.25">
      <c r="A392" s="93" t="s">
        <v>32</v>
      </c>
      <c r="B392" s="93" t="s">
        <v>393</v>
      </c>
      <c r="C392" s="92" t="s">
        <v>20</v>
      </c>
      <c r="D392" s="104">
        <v>9423.9</v>
      </c>
      <c r="E392" s="104">
        <v>3320.1</v>
      </c>
      <c r="F392" s="104">
        <f t="shared" ref="F392:F398" si="17">E392/D392*100</f>
        <v>35.230636997421449</v>
      </c>
      <c r="G392" s="92" t="s">
        <v>506</v>
      </c>
    </row>
    <row r="393" spans="1:7" ht="270.75" customHeight="1" x14ac:dyDescent="0.25">
      <c r="A393" s="94" t="s">
        <v>33</v>
      </c>
      <c r="B393" s="94" t="s">
        <v>225</v>
      </c>
      <c r="C393" s="92" t="s">
        <v>20</v>
      </c>
      <c r="D393" s="104">
        <v>11690.8</v>
      </c>
      <c r="E393" s="104">
        <v>10285</v>
      </c>
      <c r="F393" s="104">
        <f t="shared" si="17"/>
        <v>87.975159954836286</v>
      </c>
      <c r="G393" s="92" t="s">
        <v>516</v>
      </c>
    </row>
    <row r="394" spans="1:7" ht="63.75" customHeight="1" x14ac:dyDescent="0.25">
      <c r="A394" s="93" t="s">
        <v>34</v>
      </c>
      <c r="B394" s="93" t="s">
        <v>101</v>
      </c>
      <c r="C394" s="92" t="s">
        <v>20</v>
      </c>
      <c r="D394" s="104">
        <v>12214.8</v>
      </c>
      <c r="E394" s="104">
        <v>9437.4</v>
      </c>
      <c r="F394" s="104">
        <f t="shared" si="17"/>
        <v>77.262010020630711</v>
      </c>
      <c r="G394" s="92" t="s">
        <v>371</v>
      </c>
    </row>
    <row r="395" spans="1:7" ht="60.75" customHeight="1" x14ac:dyDescent="0.25">
      <c r="A395" s="93" t="s">
        <v>35</v>
      </c>
      <c r="B395" s="93" t="s">
        <v>448</v>
      </c>
      <c r="C395" s="92" t="s">
        <v>20</v>
      </c>
      <c r="D395" s="104">
        <v>7</v>
      </c>
      <c r="E395" s="104">
        <v>4.5999999999999996</v>
      </c>
      <c r="F395" s="104">
        <f t="shared" si="17"/>
        <v>65.714285714285708</v>
      </c>
      <c r="G395" s="92" t="s">
        <v>533</v>
      </c>
    </row>
    <row r="396" spans="1:7" ht="50.25" customHeight="1" x14ac:dyDescent="0.25">
      <c r="A396" s="150" t="s">
        <v>76</v>
      </c>
      <c r="B396" s="150"/>
      <c r="C396" s="98" t="s">
        <v>102</v>
      </c>
      <c r="D396" s="42">
        <f>SUM(D381:D395)</f>
        <v>41139.299999999996</v>
      </c>
      <c r="E396" s="42">
        <f>SUM(E381:E395)</f>
        <v>24355.549999999996</v>
      </c>
      <c r="F396" s="42">
        <f t="shared" si="17"/>
        <v>59.202635922341898</v>
      </c>
      <c r="G396" s="143"/>
    </row>
    <row r="397" spans="1:7" ht="51" customHeight="1" x14ac:dyDescent="0.25">
      <c r="A397" s="150"/>
      <c r="B397" s="150"/>
      <c r="C397" s="98" t="s">
        <v>19</v>
      </c>
      <c r="D397" s="42">
        <f>D386+D389+D390</f>
        <v>0</v>
      </c>
      <c r="E397" s="42">
        <f>E386+E389+E390</f>
        <v>0</v>
      </c>
      <c r="F397" s="42">
        <v>0</v>
      </c>
      <c r="G397" s="143"/>
    </row>
    <row r="398" spans="1:7" ht="58.5" customHeight="1" x14ac:dyDescent="0.25">
      <c r="A398" s="150"/>
      <c r="B398" s="150"/>
      <c r="C398" s="98" t="s">
        <v>20</v>
      </c>
      <c r="D398" s="42">
        <f>D381+D382+D383+D384+D385+D388+D391+D392+D393+D394+D395+D387</f>
        <v>41139.299999999996</v>
      </c>
      <c r="E398" s="42">
        <f>E381+E382+E383+E384+E385+E388+E391+E392+E393+E394+E395+E387</f>
        <v>24355.549999999996</v>
      </c>
      <c r="F398" s="42">
        <f t="shared" si="17"/>
        <v>59.202635922341898</v>
      </c>
      <c r="G398" s="143"/>
    </row>
    <row r="399" spans="1:7" ht="34.5" customHeight="1" x14ac:dyDescent="0.25">
      <c r="A399" s="158" t="s">
        <v>106</v>
      </c>
      <c r="B399" s="158"/>
      <c r="C399" s="158"/>
      <c r="D399" s="158"/>
      <c r="E399" s="158"/>
      <c r="F399" s="158"/>
      <c r="G399" s="158"/>
    </row>
    <row r="400" spans="1:7" ht="91.5" customHeight="1" x14ac:dyDescent="0.25">
      <c r="A400" s="93" t="s">
        <v>24</v>
      </c>
      <c r="B400" s="93" t="s">
        <v>458</v>
      </c>
      <c r="C400" s="92" t="s">
        <v>20</v>
      </c>
      <c r="D400" s="104">
        <v>0</v>
      </c>
      <c r="E400" s="104">
        <v>0</v>
      </c>
      <c r="F400" s="104">
        <v>0</v>
      </c>
      <c r="G400" s="92"/>
    </row>
    <row r="401" spans="1:7" ht="90" customHeight="1" x14ac:dyDescent="0.25">
      <c r="A401" s="93" t="s">
        <v>26</v>
      </c>
      <c r="B401" s="93" t="s">
        <v>459</v>
      </c>
      <c r="C401" s="92" t="s">
        <v>20</v>
      </c>
      <c r="D401" s="104">
        <v>72.7</v>
      </c>
      <c r="E401" s="104">
        <v>72.7</v>
      </c>
      <c r="F401" s="104">
        <f t="shared" ref="F401:F409" si="18">E401/D401*100</f>
        <v>100</v>
      </c>
      <c r="G401" s="92" t="s">
        <v>579</v>
      </c>
    </row>
    <row r="402" spans="1:7" ht="81.75" customHeight="1" x14ac:dyDescent="0.25">
      <c r="A402" s="93" t="s">
        <v>30</v>
      </c>
      <c r="B402" s="93" t="s">
        <v>416</v>
      </c>
      <c r="C402" s="92" t="s">
        <v>20</v>
      </c>
      <c r="D402" s="104">
        <v>50</v>
      </c>
      <c r="E402" s="104">
        <v>0</v>
      </c>
      <c r="F402" s="104">
        <v>0</v>
      </c>
      <c r="G402" s="92"/>
    </row>
    <row r="403" spans="1:7" ht="93" customHeight="1" x14ac:dyDescent="0.25">
      <c r="A403" s="93" t="s">
        <v>27</v>
      </c>
      <c r="B403" s="93" t="s">
        <v>209</v>
      </c>
      <c r="C403" s="92" t="s">
        <v>20</v>
      </c>
      <c r="D403" s="104">
        <v>55</v>
      </c>
      <c r="E403" s="104">
        <v>0</v>
      </c>
      <c r="F403" s="104">
        <v>0</v>
      </c>
      <c r="G403" s="92"/>
    </row>
    <row r="404" spans="1:7" ht="82.5" customHeight="1" x14ac:dyDescent="0.25">
      <c r="A404" s="93" t="s">
        <v>28</v>
      </c>
      <c r="B404" s="93" t="s">
        <v>177</v>
      </c>
      <c r="C404" s="92" t="s">
        <v>20</v>
      </c>
      <c r="D404" s="104">
        <v>4</v>
      </c>
      <c r="E404" s="104">
        <v>0</v>
      </c>
      <c r="F404" s="104">
        <f t="shared" si="18"/>
        <v>0</v>
      </c>
      <c r="G404" s="103"/>
    </row>
    <row r="405" spans="1:7" ht="57.75" customHeight="1" x14ac:dyDescent="0.25">
      <c r="A405" s="93" t="s">
        <v>31</v>
      </c>
      <c r="B405" s="93" t="s">
        <v>211</v>
      </c>
      <c r="C405" s="92" t="s">
        <v>20</v>
      </c>
      <c r="D405" s="104">
        <v>30</v>
      </c>
      <c r="E405" s="104">
        <v>0</v>
      </c>
      <c r="F405" s="104">
        <f t="shared" si="18"/>
        <v>0</v>
      </c>
      <c r="G405" s="92"/>
    </row>
    <row r="406" spans="1:7" ht="88.5" customHeight="1" x14ac:dyDescent="0.25">
      <c r="A406" s="93" t="s">
        <v>32</v>
      </c>
      <c r="B406" s="93" t="s">
        <v>378</v>
      </c>
      <c r="C406" s="92" t="s">
        <v>20</v>
      </c>
      <c r="D406" s="104">
        <v>20</v>
      </c>
      <c r="E406" s="104">
        <v>1.6</v>
      </c>
      <c r="F406" s="104">
        <f t="shared" si="18"/>
        <v>8</v>
      </c>
      <c r="G406" s="92"/>
    </row>
    <row r="407" spans="1:7" ht="90" customHeight="1" x14ac:dyDescent="0.25">
      <c r="A407" s="93" t="s">
        <v>33</v>
      </c>
      <c r="B407" s="93" t="s">
        <v>156</v>
      </c>
      <c r="C407" s="92" t="s">
        <v>20</v>
      </c>
      <c r="D407" s="104">
        <v>430</v>
      </c>
      <c r="E407" s="104">
        <v>0</v>
      </c>
      <c r="F407" s="104">
        <f t="shared" si="18"/>
        <v>0</v>
      </c>
      <c r="G407" s="92"/>
    </row>
    <row r="408" spans="1:7" ht="0.75" hidden="1" customHeight="1" x14ac:dyDescent="0.25">
      <c r="A408" s="93" t="s">
        <v>34</v>
      </c>
      <c r="B408" s="93" t="s">
        <v>100</v>
      </c>
      <c r="C408" s="92" t="s">
        <v>20</v>
      </c>
      <c r="D408" s="104"/>
      <c r="E408" s="104"/>
      <c r="F408" s="104" t="e">
        <f t="shared" si="18"/>
        <v>#DIV/0!</v>
      </c>
      <c r="G408" s="92"/>
    </row>
    <row r="409" spans="1:7" ht="90" customHeight="1" x14ac:dyDescent="0.25">
      <c r="A409" s="93" t="s">
        <v>35</v>
      </c>
      <c r="B409" s="93" t="s">
        <v>449</v>
      </c>
      <c r="C409" s="92" t="s">
        <v>20</v>
      </c>
      <c r="D409" s="104">
        <v>120</v>
      </c>
      <c r="E409" s="104">
        <v>120</v>
      </c>
      <c r="F409" s="104">
        <f t="shared" si="18"/>
        <v>100</v>
      </c>
      <c r="G409" s="92" t="s">
        <v>532</v>
      </c>
    </row>
    <row r="410" spans="1:7" ht="54.75" customHeight="1" x14ac:dyDescent="0.25">
      <c r="A410" s="150" t="s">
        <v>76</v>
      </c>
      <c r="B410" s="150"/>
      <c r="C410" s="98" t="s">
        <v>102</v>
      </c>
      <c r="D410" s="42">
        <f>SUM(D400:D409)</f>
        <v>781.7</v>
      </c>
      <c r="E410" s="42">
        <f>SUM(E400:E409)</f>
        <v>194.3</v>
      </c>
      <c r="F410" s="42">
        <f>E410/D410*100</f>
        <v>24.856082896251756</v>
      </c>
      <c r="G410" s="143"/>
    </row>
    <row r="411" spans="1:7" ht="54.75" customHeight="1" x14ac:dyDescent="0.25">
      <c r="A411" s="150"/>
      <c r="B411" s="150"/>
      <c r="C411" s="98" t="s">
        <v>20</v>
      </c>
      <c r="D411" s="42">
        <f>D400+D401+D402+D403+D404+D405+D406+D407+D408+D409</f>
        <v>781.7</v>
      </c>
      <c r="E411" s="42">
        <f>E400+E401+E402+E403+E404+E405+E406+E407+E408+E409</f>
        <v>194.3</v>
      </c>
      <c r="F411" s="42">
        <f>E411/D411*100</f>
        <v>24.856082896251756</v>
      </c>
      <c r="G411" s="143"/>
    </row>
    <row r="412" spans="1:7" ht="39.75" customHeight="1" x14ac:dyDescent="0.25">
      <c r="A412" s="158" t="s">
        <v>103</v>
      </c>
      <c r="B412" s="158"/>
      <c r="C412" s="158"/>
      <c r="D412" s="158"/>
      <c r="E412" s="158"/>
      <c r="F412" s="158"/>
      <c r="G412" s="158"/>
    </row>
    <row r="413" spans="1:7" ht="225" customHeight="1" x14ac:dyDescent="0.25">
      <c r="A413" s="93" t="s">
        <v>25</v>
      </c>
      <c r="B413" s="93" t="s">
        <v>334</v>
      </c>
      <c r="C413" s="92" t="s">
        <v>20</v>
      </c>
      <c r="D413" s="104">
        <v>130</v>
      </c>
      <c r="E413" s="104">
        <v>115</v>
      </c>
      <c r="F413" s="104">
        <f t="shared" ref="F413:F419" si="19">E413/D413*100</f>
        <v>88.461538461538453</v>
      </c>
      <c r="G413" s="92" t="s">
        <v>335</v>
      </c>
    </row>
    <row r="414" spans="1:7" s="52" customFormat="1" ht="114" customHeight="1" x14ac:dyDescent="0.25">
      <c r="A414" s="66" t="s">
        <v>30</v>
      </c>
      <c r="B414" s="66" t="s">
        <v>417</v>
      </c>
      <c r="C414" s="96" t="s">
        <v>20</v>
      </c>
      <c r="D414" s="51">
        <v>65</v>
      </c>
      <c r="E414" s="51">
        <v>30</v>
      </c>
      <c r="F414" s="104">
        <f t="shared" si="19"/>
        <v>46.153846153846153</v>
      </c>
      <c r="G414" s="92" t="s">
        <v>290</v>
      </c>
    </row>
    <row r="415" spans="1:7" ht="107.25" customHeight="1" x14ac:dyDescent="0.25">
      <c r="A415" s="93" t="s">
        <v>27</v>
      </c>
      <c r="B415" s="93" t="s">
        <v>210</v>
      </c>
      <c r="C415" s="92" t="s">
        <v>20</v>
      </c>
      <c r="D415" s="104">
        <v>50</v>
      </c>
      <c r="E415" s="104">
        <v>50</v>
      </c>
      <c r="F415" s="104">
        <f t="shared" si="19"/>
        <v>100</v>
      </c>
      <c r="G415" s="92" t="s">
        <v>555</v>
      </c>
    </row>
    <row r="416" spans="1:7" ht="111" customHeight="1" x14ac:dyDescent="0.25">
      <c r="A416" s="93" t="s">
        <v>29</v>
      </c>
      <c r="B416" s="93" t="s">
        <v>133</v>
      </c>
      <c r="C416" s="92" t="s">
        <v>20</v>
      </c>
      <c r="D416" s="104">
        <v>30</v>
      </c>
      <c r="E416" s="104">
        <v>0</v>
      </c>
      <c r="F416" s="104">
        <f t="shared" si="19"/>
        <v>0</v>
      </c>
      <c r="G416" s="103"/>
    </row>
    <row r="417" spans="1:7" ht="110.25" customHeight="1" x14ac:dyDescent="0.25">
      <c r="A417" s="93" t="s">
        <v>32</v>
      </c>
      <c r="B417" s="93" t="s">
        <v>390</v>
      </c>
      <c r="C417" s="92" t="s">
        <v>20</v>
      </c>
      <c r="D417" s="104">
        <v>50</v>
      </c>
      <c r="E417" s="104">
        <v>50</v>
      </c>
      <c r="F417" s="104">
        <f t="shared" si="19"/>
        <v>100</v>
      </c>
      <c r="G417" s="92" t="s">
        <v>505</v>
      </c>
    </row>
    <row r="418" spans="1:7" ht="111.75" customHeight="1" x14ac:dyDescent="0.25">
      <c r="A418" s="93" t="s">
        <v>33</v>
      </c>
      <c r="B418" s="93" t="s">
        <v>226</v>
      </c>
      <c r="C418" s="92" t="s">
        <v>20</v>
      </c>
      <c r="D418" s="104">
        <v>700</v>
      </c>
      <c r="E418" s="104">
        <v>600</v>
      </c>
      <c r="F418" s="104">
        <f t="shared" si="19"/>
        <v>85.714285714285708</v>
      </c>
      <c r="G418" s="92" t="s">
        <v>365</v>
      </c>
    </row>
    <row r="419" spans="1:7" ht="86.25" customHeight="1" x14ac:dyDescent="0.25">
      <c r="A419" s="93" t="s">
        <v>34</v>
      </c>
      <c r="B419" s="93" t="s">
        <v>99</v>
      </c>
      <c r="C419" s="92" t="s">
        <v>20</v>
      </c>
      <c r="D419" s="104">
        <v>158.4</v>
      </c>
      <c r="E419" s="104">
        <v>158.4</v>
      </c>
      <c r="F419" s="104">
        <f t="shared" si="19"/>
        <v>100</v>
      </c>
      <c r="G419" s="92" t="s">
        <v>310</v>
      </c>
    </row>
    <row r="420" spans="1:7" ht="109.5" customHeight="1" x14ac:dyDescent="0.25">
      <c r="A420" s="93" t="s">
        <v>35</v>
      </c>
      <c r="B420" s="93" t="s">
        <v>450</v>
      </c>
      <c r="C420" s="92" t="s">
        <v>20</v>
      </c>
      <c r="D420" s="104">
        <v>1</v>
      </c>
      <c r="E420" s="104">
        <v>0</v>
      </c>
      <c r="F420" s="104">
        <v>0</v>
      </c>
      <c r="G420" s="92"/>
    </row>
    <row r="421" spans="1:7" ht="61.5" customHeight="1" x14ac:dyDescent="0.25">
      <c r="A421" s="150" t="s">
        <v>76</v>
      </c>
      <c r="B421" s="150"/>
      <c r="C421" s="98" t="s">
        <v>102</v>
      </c>
      <c r="D421" s="42">
        <f>SUM(D413:D420)</f>
        <v>1184.4000000000001</v>
      </c>
      <c r="E421" s="42">
        <f>SUM(E413:E420)</f>
        <v>1003.4</v>
      </c>
      <c r="F421" s="42">
        <f>E421/D421*100</f>
        <v>84.718000675447485</v>
      </c>
      <c r="G421" s="143"/>
    </row>
    <row r="422" spans="1:7" ht="57.75" customHeight="1" x14ac:dyDescent="0.25">
      <c r="A422" s="150"/>
      <c r="B422" s="150"/>
      <c r="C422" s="98" t="s">
        <v>20</v>
      </c>
      <c r="D422" s="42">
        <f>D413+D414+D415+D416+D417+D418+D419+D420</f>
        <v>1184.4000000000001</v>
      </c>
      <c r="E422" s="42">
        <f>E413+E414+E415+E416+E417+E418+E419+E420</f>
        <v>1003.4</v>
      </c>
      <c r="F422" s="42">
        <f>E422/D422*100</f>
        <v>84.718000675447485</v>
      </c>
      <c r="G422" s="143"/>
    </row>
    <row r="423" spans="1:7" ht="41.25" customHeight="1" x14ac:dyDescent="0.25">
      <c r="A423" s="158" t="s">
        <v>56</v>
      </c>
      <c r="B423" s="158"/>
      <c r="C423" s="158"/>
      <c r="D423" s="158"/>
      <c r="E423" s="158"/>
      <c r="F423" s="158"/>
      <c r="G423" s="158"/>
    </row>
    <row r="424" spans="1:7" ht="81" customHeight="1" x14ac:dyDescent="0.25">
      <c r="A424" s="93" t="s">
        <v>34</v>
      </c>
      <c r="B424" s="93" t="s">
        <v>98</v>
      </c>
      <c r="C424" s="92" t="s">
        <v>20</v>
      </c>
      <c r="D424" s="104">
        <v>461.5</v>
      </c>
      <c r="E424" s="104">
        <v>210</v>
      </c>
      <c r="F424" s="104">
        <f>E424/D424*100</f>
        <v>45.50379198266522</v>
      </c>
      <c r="G424" s="92" t="s">
        <v>618</v>
      </c>
    </row>
    <row r="425" spans="1:7" ht="60" customHeight="1" x14ac:dyDescent="0.25">
      <c r="A425" s="150" t="s">
        <v>76</v>
      </c>
      <c r="B425" s="150"/>
      <c r="C425" s="98" t="s">
        <v>102</v>
      </c>
      <c r="D425" s="42">
        <f>SUM(D424:D424)</f>
        <v>461.5</v>
      </c>
      <c r="E425" s="42">
        <f>SUM(E424:E424)</f>
        <v>210</v>
      </c>
      <c r="F425" s="42">
        <f>E425/D425*100</f>
        <v>45.50379198266522</v>
      </c>
      <c r="G425" s="143"/>
    </row>
    <row r="426" spans="1:7" ht="54" customHeight="1" x14ac:dyDescent="0.25">
      <c r="A426" s="150"/>
      <c r="B426" s="150"/>
      <c r="C426" s="98" t="s">
        <v>20</v>
      </c>
      <c r="D426" s="42">
        <f>D424</f>
        <v>461.5</v>
      </c>
      <c r="E426" s="42">
        <f>E424</f>
        <v>210</v>
      </c>
      <c r="F426" s="42">
        <f>E426/D426*100</f>
        <v>45.50379198266522</v>
      </c>
      <c r="G426" s="143"/>
    </row>
    <row r="427" spans="1:7" s="73" customFormat="1" ht="33.75" customHeight="1" x14ac:dyDescent="0.25">
      <c r="A427" s="167" t="s">
        <v>110</v>
      </c>
      <c r="B427" s="167"/>
      <c r="C427" s="71"/>
      <c r="D427" s="72">
        <f>D73+D84+D115+D128+D171+D187+D229+D243+D257+D270+D311+D327+D376+D396+D410+D421+D425+D300</f>
        <v>1392680.2999999998</v>
      </c>
      <c r="E427" s="72">
        <f>E73+E84+E115+E128+E171+E187+E229+E243+E257+E270+E311+E327+E376+E396+E410+E421+E425+E300</f>
        <v>687047.60000000021</v>
      </c>
      <c r="F427" s="53">
        <f>E427/D427*100</f>
        <v>49.332757848301597</v>
      </c>
      <c r="G427" s="54"/>
    </row>
    <row r="428" spans="1:7" s="52" customFormat="1" ht="51" customHeight="1" x14ac:dyDescent="0.25">
      <c r="A428" s="151" t="s">
        <v>2</v>
      </c>
      <c r="B428" s="151"/>
      <c r="C428" s="96" t="s">
        <v>168</v>
      </c>
      <c r="D428" s="67">
        <v>0</v>
      </c>
      <c r="E428" s="67">
        <v>0</v>
      </c>
      <c r="F428" s="104">
        <v>0</v>
      </c>
      <c r="G428" s="146"/>
    </row>
    <row r="429" spans="1:7" ht="32.25" customHeight="1" x14ac:dyDescent="0.25">
      <c r="A429" s="151"/>
      <c r="B429" s="151"/>
      <c r="C429" s="92" t="s">
        <v>19</v>
      </c>
      <c r="D429" s="68">
        <f>D131</f>
        <v>6241.9</v>
      </c>
      <c r="E429" s="68">
        <f>E131</f>
        <v>5422.3</v>
      </c>
      <c r="F429" s="104">
        <f t="shared" ref="F429:F479" si="20">E429/D429*100</f>
        <v>86.869382720005135</v>
      </c>
      <c r="G429" s="175"/>
    </row>
    <row r="430" spans="1:7" ht="33" customHeight="1" x14ac:dyDescent="0.25">
      <c r="A430" s="151"/>
      <c r="B430" s="151"/>
      <c r="C430" s="92" t="s">
        <v>20</v>
      </c>
      <c r="D430" s="104">
        <f>D6+D7+D8+D9+D10+D76+D87+D132+D133+D175+D190+D247+D261+D273+D316+D330+D331+D332+D381+D400</f>
        <v>31245.399999999998</v>
      </c>
      <c r="E430" s="104">
        <f>E6+E7+E8+E9+E10+E76+E87+E132+E133+E175+E190+E247+E261+E273+E316+E330+E331+E332+E381+E400</f>
        <v>19888.399999999994</v>
      </c>
      <c r="F430" s="104">
        <f t="shared" si="20"/>
        <v>63.652249611142743</v>
      </c>
      <c r="G430" s="147"/>
    </row>
    <row r="431" spans="1:7" s="50" customFormat="1" ht="33" customHeight="1" x14ac:dyDescent="0.25">
      <c r="A431" s="151"/>
      <c r="B431" s="151"/>
      <c r="C431" s="47" t="s">
        <v>22</v>
      </c>
      <c r="D431" s="48">
        <f>D428+D429+D430</f>
        <v>37487.299999999996</v>
      </c>
      <c r="E431" s="48">
        <f>E428+E429+E430</f>
        <v>25310.699999999993</v>
      </c>
      <c r="F431" s="48">
        <f t="shared" si="20"/>
        <v>67.518066118392085</v>
      </c>
      <c r="G431" s="49"/>
    </row>
    <row r="432" spans="1:7" s="52" customFormat="1" ht="52.5" x14ac:dyDescent="0.25">
      <c r="A432" s="151" t="s">
        <v>1</v>
      </c>
      <c r="B432" s="151"/>
      <c r="C432" s="96" t="s">
        <v>168</v>
      </c>
      <c r="D432" s="67">
        <v>0</v>
      </c>
      <c r="E432" s="67">
        <v>0</v>
      </c>
      <c r="F432" s="51">
        <v>0</v>
      </c>
      <c r="G432" s="157"/>
    </row>
    <row r="433" spans="1:7" ht="37.5" customHeight="1" x14ac:dyDescent="0.25">
      <c r="A433" s="151"/>
      <c r="B433" s="151"/>
      <c r="C433" s="92" t="s">
        <v>19</v>
      </c>
      <c r="D433" s="68">
        <f>D134+D335</f>
        <v>8097</v>
      </c>
      <c r="E433" s="68">
        <f>E134+E335</f>
        <v>6380</v>
      </c>
      <c r="F433" s="104">
        <f t="shared" si="20"/>
        <v>78.794615289613432</v>
      </c>
      <c r="G433" s="157"/>
    </row>
    <row r="434" spans="1:7" ht="31.5" customHeight="1" x14ac:dyDescent="0.25">
      <c r="A434" s="151"/>
      <c r="B434" s="151"/>
      <c r="C434" s="92" t="s">
        <v>20</v>
      </c>
      <c r="D434" s="104">
        <f>D11+D12+D13+D88+D136+D176+D192+D317+D336+D382+D413+D334+D135</f>
        <v>47248.599999999991</v>
      </c>
      <c r="E434" s="104">
        <f>E11+E12+E13+E88+E136+E176+E192+E317+E336+E382+E413+E334+E135</f>
        <v>29829</v>
      </c>
      <c r="F434" s="104">
        <f t="shared" si="20"/>
        <v>63.132029308804924</v>
      </c>
      <c r="G434" s="157"/>
    </row>
    <row r="435" spans="1:7" s="50" customFormat="1" ht="32.25" customHeight="1" x14ac:dyDescent="0.25">
      <c r="A435" s="151"/>
      <c r="B435" s="151"/>
      <c r="C435" s="49" t="s">
        <v>22</v>
      </c>
      <c r="D435" s="48">
        <f>D432+D433+D434</f>
        <v>55345.599999999991</v>
      </c>
      <c r="E435" s="48">
        <f>E432+E433+E434</f>
        <v>36209</v>
      </c>
      <c r="F435" s="120">
        <f t="shared" si="20"/>
        <v>65.423448295799489</v>
      </c>
      <c r="G435" s="49"/>
    </row>
    <row r="436" spans="1:7" s="52" customFormat="1" ht="52.5" x14ac:dyDescent="0.25">
      <c r="A436" s="151" t="s">
        <v>3</v>
      </c>
      <c r="B436" s="151"/>
      <c r="C436" s="96" t="s">
        <v>168</v>
      </c>
      <c r="D436" s="67">
        <f>D338</f>
        <v>2293.6999999999998</v>
      </c>
      <c r="E436" s="67">
        <f>E338</f>
        <v>1800.8</v>
      </c>
      <c r="F436" s="104">
        <v>0</v>
      </c>
      <c r="G436" s="157"/>
    </row>
    <row r="437" spans="1:7" ht="32.25" customHeight="1" x14ac:dyDescent="0.25">
      <c r="A437" s="151"/>
      <c r="B437" s="151"/>
      <c r="C437" s="92" t="s">
        <v>19</v>
      </c>
      <c r="D437" s="68">
        <f>D137+D339+D342+D193+D194</f>
        <v>1443</v>
      </c>
      <c r="E437" s="68">
        <f>E137+E339+E342+E193+E194</f>
        <v>887.40000000000009</v>
      </c>
      <c r="F437" s="104">
        <f t="shared" si="20"/>
        <v>61.496881496881507</v>
      </c>
      <c r="G437" s="157"/>
    </row>
    <row r="438" spans="1:7" ht="35.25" customHeight="1" x14ac:dyDescent="0.25">
      <c r="A438" s="151"/>
      <c r="B438" s="151"/>
      <c r="C438" s="92" t="s">
        <v>20</v>
      </c>
      <c r="D438" s="104">
        <f>D14+D15+D16+D17+D89+D139+D138+D177+D195+D318+D340+D341+D343+D383+D401+D274</f>
        <v>58465.499999999993</v>
      </c>
      <c r="E438" s="104">
        <f>E14+E15+E16+E17+E89+E139+E138+E177+E195+E318+E340+E341+E343+E383+E401+E274</f>
        <v>35509.599999999999</v>
      </c>
      <c r="F438" s="104">
        <f t="shared" si="20"/>
        <v>60.735989600704698</v>
      </c>
      <c r="G438" s="157"/>
    </row>
    <row r="439" spans="1:7" s="50" customFormat="1" ht="36" customHeight="1" x14ac:dyDescent="0.25">
      <c r="A439" s="151"/>
      <c r="B439" s="151"/>
      <c r="C439" s="47" t="s">
        <v>22</v>
      </c>
      <c r="D439" s="48">
        <f>D436+D437+D438</f>
        <v>62202.19999999999</v>
      </c>
      <c r="E439" s="48">
        <f>E436+E437+E438</f>
        <v>38197.799999999996</v>
      </c>
      <c r="F439" s="48">
        <f t="shared" si="20"/>
        <v>61.409081993884463</v>
      </c>
      <c r="G439" s="49"/>
    </row>
    <row r="440" spans="1:7" ht="51.75" customHeight="1" x14ac:dyDescent="0.25">
      <c r="A440" s="151" t="s">
        <v>4</v>
      </c>
      <c r="B440" s="151"/>
      <c r="C440" s="96" t="s">
        <v>168</v>
      </c>
      <c r="D440" s="67">
        <f>D275+D344</f>
        <v>0</v>
      </c>
      <c r="E440" s="67">
        <f>E275+E344</f>
        <v>0</v>
      </c>
      <c r="F440" s="104">
        <v>0</v>
      </c>
      <c r="G440" s="143"/>
    </row>
    <row r="441" spans="1:7" ht="36" customHeight="1" x14ac:dyDescent="0.25">
      <c r="A441" s="151"/>
      <c r="B441" s="151"/>
      <c r="C441" s="92" t="s">
        <v>19</v>
      </c>
      <c r="D441" s="68">
        <f>D140+D196+D276+D345+D197</f>
        <v>9395.2999999999993</v>
      </c>
      <c r="E441" s="68">
        <f>E140+E196+E276+E345+E197</f>
        <v>6056.7</v>
      </c>
      <c r="F441" s="104">
        <f t="shared" si="20"/>
        <v>64.465211329068794</v>
      </c>
      <c r="G441" s="143"/>
    </row>
    <row r="442" spans="1:7" ht="32.25" customHeight="1" x14ac:dyDescent="0.25">
      <c r="A442" s="151"/>
      <c r="B442" s="151"/>
      <c r="C442" s="92" t="s">
        <v>20</v>
      </c>
      <c r="D442" s="104">
        <f>D18+D19+D20+D21+D22+D23+D77+D90+D118+D141+D142+D143+D178+D198+D199+D233+D262+D263+D277+D278+D305+D319+D346+D347+D348+D384+D402+D414</f>
        <v>52449.399999999994</v>
      </c>
      <c r="E442" s="104">
        <f>E18+E19+E20+E21+E22+E23+E77+E90+E118+E141+E142+E143+E178+E198+E199+E233+E262+E263+E277+E278+E305+E319+E346+E347+E348+E384+E402+E414</f>
        <v>31031.4</v>
      </c>
      <c r="F442" s="104">
        <f t="shared" si="20"/>
        <v>59.164451833576749</v>
      </c>
      <c r="G442" s="143"/>
    </row>
    <row r="443" spans="1:7" s="50" customFormat="1" ht="36" customHeight="1" x14ac:dyDescent="0.25">
      <c r="A443" s="151"/>
      <c r="B443" s="151"/>
      <c r="C443" s="47" t="s">
        <v>22</v>
      </c>
      <c r="D443" s="48">
        <f>D440+D441+D442</f>
        <v>61844.7</v>
      </c>
      <c r="E443" s="48">
        <f>E440+E441+E442</f>
        <v>37088.1</v>
      </c>
      <c r="F443" s="48">
        <f t="shared" si="20"/>
        <v>59.969730631727536</v>
      </c>
      <c r="G443" s="49"/>
    </row>
    <row r="444" spans="1:7" ht="54.75" customHeight="1" x14ac:dyDescent="0.25">
      <c r="A444" s="151" t="s">
        <v>9</v>
      </c>
      <c r="B444" s="151"/>
      <c r="C444" s="96" t="s">
        <v>168</v>
      </c>
      <c r="D444" s="67">
        <v>0</v>
      </c>
      <c r="E444" s="67">
        <v>0</v>
      </c>
      <c r="F444" s="104">
        <v>0</v>
      </c>
      <c r="G444" s="143"/>
    </row>
    <row r="445" spans="1:7" ht="37.5" customHeight="1" x14ac:dyDescent="0.25">
      <c r="A445" s="151"/>
      <c r="B445" s="151"/>
      <c r="C445" s="92" t="s">
        <v>19</v>
      </c>
      <c r="D445" s="68">
        <f>D147+D203+D234+D248+D250+D354+D386</f>
        <v>11276.3</v>
      </c>
      <c r="E445" s="68">
        <f>E147+E203+E234+E248+E250+E354+E386</f>
        <v>2056.5</v>
      </c>
      <c r="F445" s="104">
        <f t="shared" si="20"/>
        <v>18.23736509315999</v>
      </c>
      <c r="G445" s="143"/>
    </row>
    <row r="446" spans="1:7" ht="34.5" customHeight="1" x14ac:dyDescent="0.25">
      <c r="A446" s="151"/>
      <c r="B446" s="151"/>
      <c r="C446" s="92" t="s">
        <v>20</v>
      </c>
      <c r="D446" s="104">
        <f>D30+D31+D32+D33+D34+D35+D79+D94+D95+D96+D97+D120+D148+D149+D180+D204+D235+D249+D251+D252+D265+D266+D283+D321+D355+D356+D387+D404</f>
        <v>30827.500000000007</v>
      </c>
      <c r="E446" s="104">
        <f>E30+E31+E32+E33+E34+E35+E79+E94+E95+E96+E97+E120+E148+E149+E180+E204+E235+E249+E251+E252+E265+E266+E283+E321+E355+E356+E387+E404</f>
        <v>21157.999999999996</v>
      </c>
      <c r="F446" s="104">
        <f t="shared" si="20"/>
        <v>68.633525261535937</v>
      </c>
      <c r="G446" s="143"/>
    </row>
    <row r="447" spans="1:7" s="50" customFormat="1" ht="30.75" customHeight="1" x14ac:dyDescent="0.25">
      <c r="A447" s="151"/>
      <c r="B447" s="151"/>
      <c r="C447" s="47" t="s">
        <v>22</v>
      </c>
      <c r="D447" s="48">
        <f>D444+D445+D446</f>
        <v>42103.8</v>
      </c>
      <c r="E447" s="48">
        <f>E444+E445+E446</f>
        <v>23214.499999999996</v>
      </c>
      <c r="F447" s="48">
        <f t="shared" si="20"/>
        <v>55.13635348828371</v>
      </c>
      <c r="G447" s="49"/>
    </row>
    <row r="448" spans="1:7" ht="53.25" customHeight="1" x14ac:dyDescent="0.25">
      <c r="A448" s="151" t="s">
        <v>10</v>
      </c>
      <c r="B448" s="151"/>
      <c r="C448" s="96" t="s">
        <v>168</v>
      </c>
      <c r="D448" s="67">
        <f>D279+D349</f>
        <v>1885.9</v>
      </c>
      <c r="E448" s="67">
        <f>E279+E349</f>
        <v>1105.9000000000001</v>
      </c>
      <c r="F448" s="104">
        <f t="shared" si="20"/>
        <v>58.640436926666318</v>
      </c>
      <c r="G448" s="143"/>
    </row>
    <row r="449" spans="1:7" ht="36" customHeight="1" x14ac:dyDescent="0.25">
      <c r="A449" s="151"/>
      <c r="B449" s="151"/>
      <c r="C449" s="92" t="s">
        <v>19</v>
      </c>
      <c r="D449" s="68">
        <f>D280+D144+D201+D350</f>
        <v>7659</v>
      </c>
      <c r="E449" s="68">
        <f>E280+E144+E201+E350</f>
        <v>5504.0999999999995</v>
      </c>
      <c r="F449" s="104">
        <f t="shared" si="20"/>
        <v>71.864473168820979</v>
      </c>
      <c r="G449" s="143"/>
    </row>
    <row r="450" spans="1:7" ht="32.25" customHeight="1" x14ac:dyDescent="0.25">
      <c r="A450" s="151"/>
      <c r="B450" s="151"/>
      <c r="C450" s="92" t="s">
        <v>20</v>
      </c>
      <c r="D450" s="104">
        <f>D24+D25+D26+D28+D27+D29+D78+D91+D92+D93+D119+D145+D146+D179+D200+D202+D281+D282+D320+D352+D353+D385+D403+D415+D264+D351</f>
        <v>35462.499999999993</v>
      </c>
      <c r="E450" s="104">
        <f>E24+E25+E26+E28+E27+E29+E78+E91+E92+E93+E119+E145+E146+E179+E200+E202+E281+E282+E320+E352+E353+E385+E403+E415+E264+E351</f>
        <v>21393.000000000004</v>
      </c>
      <c r="F450" s="104">
        <f>E450/D450*100</f>
        <v>60.325696157913313</v>
      </c>
      <c r="G450" s="143"/>
    </row>
    <row r="451" spans="1:7" s="50" customFormat="1" ht="29.25" customHeight="1" x14ac:dyDescent="0.25">
      <c r="A451" s="151"/>
      <c r="B451" s="151"/>
      <c r="C451" s="47" t="s">
        <v>22</v>
      </c>
      <c r="D451" s="48">
        <f>D448+D449+D450</f>
        <v>45007.399999999994</v>
      </c>
      <c r="E451" s="48">
        <f>E448+E449+E450</f>
        <v>28003.000000000004</v>
      </c>
      <c r="F451" s="48">
        <f t="shared" si="20"/>
        <v>62.21865737634257</v>
      </c>
      <c r="G451" s="49"/>
    </row>
    <row r="452" spans="1:7" ht="53.25" customHeight="1" x14ac:dyDescent="0.25">
      <c r="A452" s="151" t="s">
        <v>8</v>
      </c>
      <c r="B452" s="151"/>
      <c r="C452" s="96" t="s">
        <v>168</v>
      </c>
      <c r="D452" s="67">
        <v>0</v>
      </c>
      <c r="E452" s="67">
        <v>0</v>
      </c>
      <c r="F452" s="104">
        <v>0</v>
      </c>
      <c r="G452" s="143"/>
    </row>
    <row r="453" spans="1:7" ht="35.25" customHeight="1" x14ac:dyDescent="0.25">
      <c r="A453" s="151"/>
      <c r="B453" s="151"/>
      <c r="C453" s="92" t="s">
        <v>19</v>
      </c>
      <c r="D453" s="68">
        <f>D150+D209+D205+D357+D207</f>
        <v>21622.7</v>
      </c>
      <c r="E453" s="68">
        <f>E150+E209+E205+E357+E207</f>
        <v>2048.9</v>
      </c>
      <c r="F453" s="104">
        <f t="shared" si="20"/>
        <v>9.4756898999662393</v>
      </c>
      <c r="G453" s="143"/>
    </row>
    <row r="454" spans="1:7" ht="32.25" customHeight="1" x14ac:dyDescent="0.25">
      <c r="A454" s="151"/>
      <c r="B454" s="151"/>
      <c r="C454" s="92" t="s">
        <v>20</v>
      </c>
      <c r="D454" s="104">
        <f>D36+D37+D38+D39+D80+D98+D99+D100+D121+D151+D152+D153+D181+D208+D253+D284+D306+D358+D359+D388+D416+D206+D210+D211</f>
        <v>57014.1</v>
      </c>
      <c r="E454" s="104">
        <f>E36+E37+E38+E39+E80+E98+E99+E100+E121+E151+E152+E153+E181+E208+E253+E284+E306+E358+E359+E388+E416+E206+E210+E211</f>
        <v>37778.499999999993</v>
      </c>
      <c r="F454" s="104">
        <f t="shared" si="20"/>
        <v>66.261679128496269</v>
      </c>
      <c r="G454" s="143"/>
    </row>
    <row r="455" spans="1:7" s="50" customFormat="1" ht="40.5" customHeight="1" x14ac:dyDescent="0.25">
      <c r="A455" s="151"/>
      <c r="B455" s="151"/>
      <c r="C455" s="47" t="s">
        <v>22</v>
      </c>
      <c r="D455" s="48">
        <f>D452+D453+D454</f>
        <v>78636.800000000003</v>
      </c>
      <c r="E455" s="48">
        <f>E452+E453+E454</f>
        <v>39827.399999999994</v>
      </c>
      <c r="F455" s="48">
        <f t="shared" si="20"/>
        <v>50.647279645153411</v>
      </c>
      <c r="G455" s="49"/>
    </row>
    <row r="456" spans="1:7" ht="57" customHeight="1" x14ac:dyDescent="0.25">
      <c r="A456" s="151" t="s">
        <v>5</v>
      </c>
      <c r="B456" s="151"/>
      <c r="C456" s="96" t="s">
        <v>168</v>
      </c>
      <c r="D456" s="67">
        <f>D285</f>
        <v>0</v>
      </c>
      <c r="E456" s="67">
        <f>E285</f>
        <v>0</v>
      </c>
      <c r="F456" s="104">
        <v>0</v>
      </c>
      <c r="G456" s="143"/>
    </row>
    <row r="457" spans="1:7" ht="29.25" customHeight="1" x14ac:dyDescent="0.25">
      <c r="A457" s="151"/>
      <c r="B457" s="151"/>
      <c r="C457" s="92" t="s">
        <v>19</v>
      </c>
      <c r="D457" s="68">
        <f>D154+D286+D389+D390</f>
        <v>6639.3</v>
      </c>
      <c r="E457" s="68">
        <f>E154+E286+E389+E390</f>
        <v>5395.2</v>
      </c>
      <c r="F457" s="104">
        <f>E457/D457*100</f>
        <v>81.261578780895576</v>
      </c>
      <c r="G457" s="143"/>
    </row>
    <row r="458" spans="1:7" ht="28.5" customHeight="1" x14ac:dyDescent="0.25">
      <c r="A458" s="151"/>
      <c r="B458" s="151"/>
      <c r="C458" s="92" t="s">
        <v>20</v>
      </c>
      <c r="D458" s="104">
        <f>D40+D41+D42+D43+D44+D45+D101+D102+D155+D156+D157+D182+D212+D213+D287+D288+D322+D360+D361+D391+D405</f>
        <v>50722.8</v>
      </c>
      <c r="E458" s="104">
        <f>E40+E41+E42+E43+E44+E45+E101+E102+E155+E156+E157+E182+E212+E213+E287+E288+E322+E360+E361+E391+E405</f>
        <v>28010</v>
      </c>
      <c r="F458" s="104">
        <f t="shared" si="20"/>
        <v>55.221714889556573</v>
      </c>
      <c r="G458" s="143"/>
    </row>
    <row r="459" spans="1:7" s="50" customFormat="1" ht="36" customHeight="1" x14ac:dyDescent="0.25">
      <c r="A459" s="151"/>
      <c r="B459" s="151"/>
      <c r="C459" s="47" t="s">
        <v>22</v>
      </c>
      <c r="D459" s="48">
        <f>D456+D457+D458</f>
        <v>57362.100000000006</v>
      </c>
      <c r="E459" s="48">
        <f>E456+E457+E458</f>
        <v>33405.199999999997</v>
      </c>
      <c r="F459" s="48">
        <f t="shared" si="20"/>
        <v>58.23566431493964</v>
      </c>
      <c r="G459" s="49"/>
    </row>
    <row r="460" spans="1:7" ht="56.25" customHeight="1" x14ac:dyDescent="0.25">
      <c r="A460" s="151" t="s">
        <v>6</v>
      </c>
      <c r="B460" s="151"/>
      <c r="C460" s="96" t="s">
        <v>168</v>
      </c>
      <c r="D460" s="67">
        <f>D289</f>
        <v>0</v>
      </c>
      <c r="E460" s="67">
        <f>E289</f>
        <v>0</v>
      </c>
      <c r="F460" s="104">
        <v>0</v>
      </c>
      <c r="G460" s="143"/>
    </row>
    <row r="461" spans="1:7" ht="31.5" customHeight="1" x14ac:dyDescent="0.25">
      <c r="A461" s="151"/>
      <c r="B461" s="151"/>
      <c r="C461" s="92" t="s">
        <v>19</v>
      </c>
      <c r="D461" s="68">
        <f>D158+D160+D214+D290+D363+D216</f>
        <v>0</v>
      </c>
      <c r="E461" s="68">
        <f>E158+E160+E214+E290+E363+E216</f>
        <v>0</v>
      </c>
      <c r="F461" s="104">
        <v>0</v>
      </c>
      <c r="G461" s="143"/>
    </row>
    <row r="462" spans="1:7" ht="33" customHeight="1" x14ac:dyDescent="0.25">
      <c r="A462" s="151"/>
      <c r="B462" s="151"/>
      <c r="C462" s="92" t="s">
        <v>20</v>
      </c>
      <c r="D462" s="104">
        <f>D46+D47+D48+D49+D50+D51+D103+D104+D122+D159+D161+D183+D215+D217+D218+D291+D292+D323+D362+D364+D392+D406+D417+D219</f>
        <v>67804.699999999983</v>
      </c>
      <c r="E462" s="104">
        <f>E46+E47+E48+E49+E50+E51+E103+E104+E122+E159+E161+E183+E215+E217+E218+E291+E292+E323+E362+E364+E392+E406+E417+E219</f>
        <v>39505.999999999993</v>
      </c>
      <c r="F462" s="104">
        <f t="shared" si="20"/>
        <v>58.26439760075629</v>
      </c>
      <c r="G462" s="143"/>
    </row>
    <row r="463" spans="1:7" s="50" customFormat="1" ht="38.25" customHeight="1" x14ac:dyDescent="0.25">
      <c r="A463" s="151"/>
      <c r="B463" s="151"/>
      <c r="C463" s="47" t="s">
        <v>22</v>
      </c>
      <c r="D463" s="48">
        <f>D460+D461+D462</f>
        <v>67804.699999999983</v>
      </c>
      <c r="E463" s="48">
        <f>E460+E461+E462</f>
        <v>39505.999999999993</v>
      </c>
      <c r="F463" s="48">
        <f t="shared" si="20"/>
        <v>58.26439760075629</v>
      </c>
      <c r="G463" s="49"/>
    </row>
    <row r="464" spans="1:7" ht="57.75" customHeight="1" x14ac:dyDescent="0.25">
      <c r="A464" s="151" t="s">
        <v>7</v>
      </c>
      <c r="B464" s="151"/>
      <c r="C464" s="96" t="s">
        <v>168</v>
      </c>
      <c r="D464" s="67">
        <v>0</v>
      </c>
      <c r="E464" s="67">
        <v>0</v>
      </c>
      <c r="F464" s="104">
        <v>0</v>
      </c>
      <c r="G464" s="143"/>
    </row>
    <row r="465" spans="1:7" ht="36" customHeight="1" x14ac:dyDescent="0.25">
      <c r="A465" s="151"/>
      <c r="B465" s="151"/>
      <c r="C465" s="92" t="s">
        <v>19</v>
      </c>
      <c r="D465" s="68">
        <v>0</v>
      </c>
      <c r="E465" s="68">
        <v>0</v>
      </c>
      <c r="F465" s="104">
        <v>0</v>
      </c>
      <c r="G465" s="143"/>
    </row>
    <row r="466" spans="1:7" ht="30" customHeight="1" x14ac:dyDescent="0.25">
      <c r="A466" s="151"/>
      <c r="B466" s="151"/>
      <c r="C466" s="92" t="s">
        <v>20</v>
      </c>
      <c r="D466" s="104">
        <f>D52+D53+D54+D55+D56+D57+D81+D105+D106+D107+D123+D162+D184+D220+D236+D254+D267+D293+D324+D365+D366+D393+D407+D418+D221</f>
        <v>391746.19999999995</v>
      </c>
      <c r="E466" s="104">
        <f>E52+E53+E54+E55+E56+E57+E81+E105+E106+E107+E123+E162+E184+E220+E236+E254+E267+E293+E324+E365+E366+E393+E407+E418+E221</f>
        <v>164438.19999999998</v>
      </c>
      <c r="F466" s="104">
        <f t="shared" si="20"/>
        <v>41.975697530697168</v>
      </c>
      <c r="G466" s="143"/>
    </row>
    <row r="467" spans="1:7" s="50" customFormat="1" ht="41.25" customHeight="1" x14ac:dyDescent="0.25">
      <c r="A467" s="151"/>
      <c r="B467" s="151"/>
      <c r="C467" s="47" t="s">
        <v>22</v>
      </c>
      <c r="D467" s="48">
        <f>D464+D465+D466</f>
        <v>391746.19999999995</v>
      </c>
      <c r="E467" s="48">
        <f>E464+E465+E466</f>
        <v>164438.19999999998</v>
      </c>
      <c r="F467" s="48">
        <f t="shared" si="20"/>
        <v>41.975697530697168</v>
      </c>
      <c r="G467" s="49"/>
    </row>
    <row r="468" spans="1:7" s="52" customFormat="1" ht="51.75" customHeight="1" x14ac:dyDescent="0.25">
      <c r="A468" s="151" t="s">
        <v>11</v>
      </c>
      <c r="B468" s="151"/>
      <c r="C468" s="96" t="s">
        <v>168</v>
      </c>
      <c r="D468" s="51">
        <f>D371</f>
        <v>0</v>
      </c>
      <c r="E468" s="51">
        <f>E371</f>
        <v>0</v>
      </c>
      <c r="F468" s="104">
        <v>0</v>
      </c>
      <c r="G468" s="157"/>
    </row>
    <row r="469" spans="1:7" ht="35.25" customHeight="1" x14ac:dyDescent="0.25">
      <c r="A469" s="151"/>
      <c r="B469" s="151"/>
      <c r="C469" s="92" t="s">
        <v>19</v>
      </c>
      <c r="D469" s="68">
        <f>D372+D167+D227+D225</f>
        <v>10361</v>
      </c>
      <c r="E469" s="68">
        <f>E372+E167+E227+E225</f>
        <v>528.4</v>
      </c>
      <c r="F469" s="104">
        <f t="shared" si="20"/>
        <v>5.0998938326416363</v>
      </c>
      <c r="G469" s="157"/>
    </row>
    <row r="470" spans="1:7" ht="29.25" customHeight="1" x14ac:dyDescent="0.25">
      <c r="A470" s="151"/>
      <c r="B470" s="151"/>
      <c r="C470" s="92" t="s">
        <v>20</v>
      </c>
      <c r="D470" s="104">
        <f>D65+D66+D67+D68+D69+D70+D71+D72+D83+D112+D113+D114+D168+D169+D170+D186+D226+D242+D256+D326+D369+D370+D373+D375+D395+D409+D420+D269+D374+D299+D228</f>
        <v>64263.799999999988</v>
      </c>
      <c r="E470" s="104">
        <f>E65+E66+E67+E68+E69+E70+E71+E72+E83+E112+E113+E114+E168+E169+E170+E186+E226+E242+E256+E326+E369+E370+E373+E375+E395+E409+E420+E269+E374+E299+E228</f>
        <v>44641.5</v>
      </c>
      <c r="F470" s="104">
        <f t="shared" si="20"/>
        <v>69.466013525499591</v>
      </c>
      <c r="G470" s="157"/>
    </row>
    <row r="471" spans="1:7" s="50" customFormat="1" ht="42.75" customHeight="1" x14ac:dyDescent="0.25">
      <c r="A471" s="151"/>
      <c r="B471" s="151"/>
      <c r="C471" s="47" t="s">
        <v>22</v>
      </c>
      <c r="D471" s="48">
        <f>D468+D469+D470</f>
        <v>74624.799999999988</v>
      </c>
      <c r="E471" s="48">
        <f>E468+E469+E470</f>
        <v>45169.9</v>
      </c>
      <c r="F471" s="48">
        <f t="shared" si="20"/>
        <v>60.529341452171401</v>
      </c>
      <c r="G471" s="49"/>
    </row>
    <row r="472" spans="1:7" s="52" customFormat="1" ht="57" customHeight="1" x14ac:dyDescent="0.25">
      <c r="A472" s="151" t="s">
        <v>12</v>
      </c>
      <c r="B472" s="151"/>
      <c r="C472" s="96" t="s">
        <v>168</v>
      </c>
      <c r="D472" s="51">
        <f>D307+D294</f>
        <v>70000</v>
      </c>
      <c r="E472" s="51">
        <f>E307+E294</f>
        <v>0</v>
      </c>
      <c r="F472" s="104">
        <v>0</v>
      </c>
      <c r="G472" s="157"/>
    </row>
    <row r="473" spans="1:7" ht="33.75" customHeight="1" x14ac:dyDescent="0.25">
      <c r="A473" s="151"/>
      <c r="B473" s="151"/>
      <c r="C473" s="92" t="s">
        <v>19</v>
      </c>
      <c r="D473" s="51">
        <f>D308+D295+D223+D368+D163+D237</f>
        <v>40591</v>
      </c>
      <c r="E473" s="51">
        <f>E308+E295+E223+E368+E163+E237</f>
        <v>0</v>
      </c>
      <c r="F473" s="104">
        <f t="shared" si="20"/>
        <v>0</v>
      </c>
      <c r="G473" s="157"/>
    </row>
    <row r="474" spans="1:7" ht="33" customHeight="1" x14ac:dyDescent="0.25">
      <c r="A474" s="151"/>
      <c r="B474" s="151"/>
      <c r="C474" s="92" t="s">
        <v>20</v>
      </c>
      <c r="D474" s="104">
        <f>D58+D59+D60+D61+D62+D63+D64+D82+D108+D109+D110+D111+D124+D125+D126+D127+D165+D166+D185+D222+D224+D239+D240+D255+D268+D298+D310+D325+D367+D394+D408+D419+D424+D309+D164+D238</f>
        <v>307923.7</v>
      </c>
      <c r="E474" s="104">
        <f>E58+E59+E60+E61+E62+E63+E64+E82+E108+E109+E110+E111+E124+E125+E126+E127+E165+E166+E185+E222+E224+E239+E240+E255+E268+E298+E310+E325+E367+E394+E408+E419+E424+E309+E164+E238</f>
        <v>176677.79999999996</v>
      </c>
      <c r="F474" s="104">
        <f t="shared" si="20"/>
        <v>57.377135959330175</v>
      </c>
      <c r="G474" s="157"/>
    </row>
    <row r="475" spans="1:7" s="50" customFormat="1" ht="33" customHeight="1" x14ac:dyDescent="0.25">
      <c r="A475" s="151"/>
      <c r="B475" s="151"/>
      <c r="C475" s="47" t="s">
        <v>22</v>
      </c>
      <c r="D475" s="48">
        <f>D472+D473+D474</f>
        <v>418514.7</v>
      </c>
      <c r="E475" s="48">
        <f>E472+E473+E474</f>
        <v>176677.79999999996</v>
      </c>
      <c r="F475" s="48">
        <f t="shared" si="20"/>
        <v>42.215434726665499</v>
      </c>
      <c r="G475" s="49"/>
    </row>
    <row r="476" spans="1:7" s="50" customFormat="1" ht="51" x14ac:dyDescent="0.25">
      <c r="A476" s="173" t="s">
        <v>561</v>
      </c>
      <c r="B476" s="173"/>
      <c r="C476" s="54" t="s">
        <v>168</v>
      </c>
      <c r="D476" s="53">
        <f t="shared" ref="D476:E478" si="21">D428+D432+D436+D440+D444+D448+D452+D456+D460+D464+D468+D472</f>
        <v>74179.600000000006</v>
      </c>
      <c r="E476" s="53">
        <f t="shared" si="21"/>
        <v>2906.7</v>
      </c>
      <c r="F476" s="53">
        <f t="shared" si="20"/>
        <v>3.9184627579550164</v>
      </c>
      <c r="G476" s="174"/>
    </row>
    <row r="477" spans="1:7" s="46" customFormat="1" ht="53.25" customHeight="1" x14ac:dyDescent="0.25">
      <c r="A477" s="173"/>
      <c r="B477" s="173"/>
      <c r="C477" s="54" t="s">
        <v>19</v>
      </c>
      <c r="D477" s="53">
        <f t="shared" si="21"/>
        <v>123326.5</v>
      </c>
      <c r="E477" s="53">
        <f t="shared" si="21"/>
        <v>34279.5</v>
      </c>
      <c r="F477" s="53">
        <f t="shared" si="20"/>
        <v>27.79572922283532</v>
      </c>
      <c r="G477" s="174"/>
    </row>
    <row r="478" spans="1:7" s="46" customFormat="1" ht="51" x14ac:dyDescent="0.25">
      <c r="A478" s="173"/>
      <c r="B478" s="173"/>
      <c r="C478" s="54" t="s">
        <v>20</v>
      </c>
      <c r="D478" s="53">
        <f t="shared" si="21"/>
        <v>1195174.1999999997</v>
      </c>
      <c r="E478" s="53">
        <f t="shared" si="21"/>
        <v>649861.39999999991</v>
      </c>
      <c r="F478" s="53">
        <f t="shared" si="20"/>
        <v>54.373780826259477</v>
      </c>
      <c r="G478" s="174"/>
    </row>
    <row r="479" spans="1:7" s="46" customFormat="1" x14ac:dyDescent="0.25">
      <c r="A479" s="173"/>
      <c r="B479" s="173"/>
      <c r="C479" s="54" t="s">
        <v>22</v>
      </c>
      <c r="D479" s="53">
        <f>D477+D478+D476</f>
        <v>1392680.2999999998</v>
      </c>
      <c r="E479" s="53">
        <f>E477+E478+E476</f>
        <v>687047.59999999986</v>
      </c>
      <c r="F479" s="53">
        <f t="shared" si="20"/>
        <v>49.332757848301576</v>
      </c>
      <c r="G479" s="174"/>
    </row>
  </sheetData>
  <autoFilter ref="A3:F479"/>
  <mergeCells count="233">
    <mergeCell ref="G300:G303"/>
    <mergeCell ref="G285:G287"/>
    <mergeCell ref="A448:B451"/>
    <mergeCell ref="A300:B303"/>
    <mergeCell ref="B294:B295"/>
    <mergeCell ref="B341:B342"/>
    <mergeCell ref="B354:B355"/>
    <mergeCell ref="A337:A343"/>
    <mergeCell ref="A360:A361"/>
    <mergeCell ref="A330:A332"/>
    <mergeCell ref="B289:B291"/>
    <mergeCell ref="A289:A292"/>
    <mergeCell ref="A354:A356"/>
    <mergeCell ref="A362:A364"/>
    <mergeCell ref="B307:B309"/>
    <mergeCell ref="A307:A310"/>
    <mergeCell ref="A327:B328"/>
    <mergeCell ref="A294:A298"/>
    <mergeCell ref="B357:B358"/>
    <mergeCell ref="A357:A359"/>
    <mergeCell ref="B296:B298"/>
    <mergeCell ref="G289:G291"/>
    <mergeCell ref="G294:G295"/>
    <mergeCell ref="G311:G314"/>
    <mergeCell ref="G327:G328"/>
    <mergeCell ref="A464:B467"/>
    <mergeCell ref="G476:G479"/>
    <mergeCell ref="G448:G450"/>
    <mergeCell ref="G452:G454"/>
    <mergeCell ref="G456:G458"/>
    <mergeCell ref="G396:G398"/>
    <mergeCell ref="G410:G411"/>
    <mergeCell ref="G425:G426"/>
    <mergeCell ref="G421:G422"/>
    <mergeCell ref="G432:G434"/>
    <mergeCell ref="G436:G438"/>
    <mergeCell ref="G440:G442"/>
    <mergeCell ref="G444:G446"/>
    <mergeCell ref="A423:G423"/>
    <mergeCell ref="A421:B422"/>
    <mergeCell ref="A432:B435"/>
    <mergeCell ref="A428:B431"/>
    <mergeCell ref="A399:G399"/>
    <mergeCell ref="A412:G412"/>
    <mergeCell ref="G428:G430"/>
    <mergeCell ref="G460:G462"/>
    <mergeCell ref="A468:B471"/>
    <mergeCell ref="A472:B475"/>
    <mergeCell ref="A476:B479"/>
    <mergeCell ref="A367:A368"/>
    <mergeCell ref="A376:B379"/>
    <mergeCell ref="B371:B373"/>
    <mergeCell ref="A369:A375"/>
    <mergeCell ref="A380:G380"/>
    <mergeCell ref="A389:A391"/>
    <mergeCell ref="B367:B368"/>
    <mergeCell ref="A386:A387"/>
    <mergeCell ref="G376:G379"/>
    <mergeCell ref="A452:B455"/>
    <mergeCell ref="A460:B463"/>
    <mergeCell ref="A456:B459"/>
    <mergeCell ref="A440:B443"/>
    <mergeCell ref="A444:B447"/>
    <mergeCell ref="G464:G466"/>
    <mergeCell ref="G468:G470"/>
    <mergeCell ref="G472:G474"/>
    <mergeCell ref="A5:G5"/>
    <mergeCell ref="A75:G75"/>
    <mergeCell ref="A86:G86"/>
    <mergeCell ref="B140:B141"/>
    <mergeCell ref="B158:B159"/>
    <mergeCell ref="A147:A149"/>
    <mergeCell ref="B147:B148"/>
    <mergeCell ref="B150:B151"/>
    <mergeCell ref="A150:A153"/>
    <mergeCell ref="B144:B145"/>
    <mergeCell ref="A6:A10"/>
    <mergeCell ref="A11:A13"/>
    <mergeCell ref="A30:A35"/>
    <mergeCell ref="A131:A133"/>
    <mergeCell ref="A154:A157"/>
    <mergeCell ref="B154:B155"/>
    <mergeCell ref="A40:A45"/>
    <mergeCell ref="B137:B138"/>
    <mergeCell ref="G115:G116"/>
    <mergeCell ref="G73:G74"/>
    <mergeCell ref="G84:G85"/>
    <mergeCell ref="G128:G129"/>
    <mergeCell ref="A137:A139"/>
    <mergeCell ref="A140:A143"/>
    <mergeCell ref="A14:A17"/>
    <mergeCell ref="A46:A51"/>
    <mergeCell ref="A36:A39"/>
    <mergeCell ref="B131:B132"/>
    <mergeCell ref="A52:A57"/>
    <mergeCell ref="A58:A64"/>
    <mergeCell ref="A112:A114"/>
    <mergeCell ref="A101:A102"/>
    <mergeCell ref="A105:A107"/>
    <mergeCell ref="A18:A23"/>
    <mergeCell ref="A24:A29"/>
    <mergeCell ref="A73:B74"/>
    <mergeCell ref="A98:A100"/>
    <mergeCell ref="A128:B129"/>
    <mergeCell ref="A65:A72"/>
    <mergeCell ref="A84:B85"/>
    <mergeCell ref="A94:A97"/>
    <mergeCell ref="A91:A93"/>
    <mergeCell ref="A115:B116"/>
    <mergeCell ref="A103:A104"/>
    <mergeCell ref="A108:A111"/>
    <mergeCell ref="A124:A127"/>
    <mergeCell ref="A117:G117"/>
    <mergeCell ref="A130:G130"/>
    <mergeCell ref="F240:F241"/>
    <mergeCell ref="E240:E241"/>
    <mergeCell ref="D240:D241"/>
    <mergeCell ref="C240:C241"/>
    <mergeCell ref="B240:B241"/>
    <mergeCell ref="A237:A241"/>
    <mergeCell ref="D222:D223"/>
    <mergeCell ref="G275:G277"/>
    <mergeCell ref="C222:C223"/>
    <mergeCell ref="G222:G223"/>
    <mergeCell ref="F222:F223"/>
    <mergeCell ref="E222:E223"/>
    <mergeCell ref="A285:A288"/>
    <mergeCell ref="A212:A213"/>
    <mergeCell ref="A229:B231"/>
    <mergeCell ref="A243:B245"/>
    <mergeCell ref="B234:B235"/>
    <mergeCell ref="A234:A235"/>
    <mergeCell ref="B248:B249"/>
    <mergeCell ref="A248:A252"/>
    <mergeCell ref="B250:B251"/>
    <mergeCell ref="A220:A221"/>
    <mergeCell ref="B279:B281"/>
    <mergeCell ref="A270:B271"/>
    <mergeCell ref="A304:G304"/>
    <mergeCell ref="B285:B287"/>
    <mergeCell ref="G154:G155"/>
    <mergeCell ref="G158:G159"/>
    <mergeCell ref="G167:G168"/>
    <mergeCell ref="G171:G173"/>
    <mergeCell ref="G214:G215"/>
    <mergeCell ref="A174:G174"/>
    <mergeCell ref="A189:G189"/>
    <mergeCell ref="A158:A161"/>
    <mergeCell ref="A167:A170"/>
    <mergeCell ref="B167:B168"/>
    <mergeCell ref="A196:A199"/>
    <mergeCell ref="A214:A219"/>
    <mergeCell ref="A203:A204"/>
    <mergeCell ref="A200:A202"/>
    <mergeCell ref="A163:A166"/>
    <mergeCell ref="B163:B164"/>
    <mergeCell ref="G163:G164"/>
    <mergeCell ref="A191:A192"/>
    <mergeCell ref="A171:B173"/>
    <mergeCell ref="A187:B188"/>
    <mergeCell ref="B194:B195"/>
    <mergeCell ref="G187:G188"/>
    <mergeCell ref="G344:G346"/>
    <mergeCell ref="G333:G334"/>
    <mergeCell ref="B134:B135"/>
    <mergeCell ref="G134:G135"/>
    <mergeCell ref="A222:A224"/>
    <mergeCell ref="G150:G151"/>
    <mergeCell ref="G248:G249"/>
    <mergeCell ref="G250:G251"/>
    <mergeCell ref="A436:B439"/>
    <mergeCell ref="B333:B334"/>
    <mergeCell ref="B337:B340"/>
    <mergeCell ref="A315:G315"/>
    <mergeCell ref="A329:G329"/>
    <mergeCell ref="G337:G340"/>
    <mergeCell ref="G371:G373"/>
    <mergeCell ref="A427:B427"/>
    <mergeCell ref="A425:B426"/>
    <mergeCell ref="A396:B398"/>
    <mergeCell ref="A365:A366"/>
    <mergeCell ref="A410:B411"/>
    <mergeCell ref="B390:B391"/>
    <mergeCell ref="A260:G260"/>
    <mergeCell ref="A272:G272"/>
    <mergeCell ref="A1:G1"/>
    <mergeCell ref="G131:G132"/>
    <mergeCell ref="G137:G138"/>
    <mergeCell ref="G140:G141"/>
    <mergeCell ref="G144:G145"/>
    <mergeCell ref="G147:G148"/>
    <mergeCell ref="A232:G232"/>
    <mergeCell ref="A246:G246"/>
    <mergeCell ref="G279:G281"/>
    <mergeCell ref="A144:A146"/>
    <mergeCell ref="G237:G238"/>
    <mergeCell ref="B237:B238"/>
    <mergeCell ref="G257:G259"/>
    <mergeCell ref="G270:G271"/>
    <mergeCell ref="G229:G231"/>
    <mergeCell ref="G243:G245"/>
    <mergeCell ref="A257:B259"/>
    <mergeCell ref="B214:B215"/>
    <mergeCell ref="A262:A263"/>
    <mergeCell ref="A134:A136"/>
    <mergeCell ref="B197:B198"/>
    <mergeCell ref="A193:A195"/>
    <mergeCell ref="B207:B208"/>
    <mergeCell ref="G240:G241"/>
    <mergeCell ref="B362:B363"/>
    <mergeCell ref="A225:A228"/>
    <mergeCell ref="G307:G309"/>
    <mergeCell ref="A333:A336"/>
    <mergeCell ref="B201:B202"/>
    <mergeCell ref="A205:A211"/>
    <mergeCell ref="B205:B206"/>
    <mergeCell ref="G205:G206"/>
    <mergeCell ref="B209:B210"/>
    <mergeCell ref="G209:G210"/>
    <mergeCell ref="B226:B227"/>
    <mergeCell ref="B222:B223"/>
    <mergeCell ref="A311:B314"/>
    <mergeCell ref="A265:A266"/>
    <mergeCell ref="A275:A278"/>
    <mergeCell ref="B275:B277"/>
    <mergeCell ref="A344:A348"/>
    <mergeCell ref="A279:A282"/>
    <mergeCell ref="B344:B346"/>
    <mergeCell ref="B335:B336"/>
    <mergeCell ref="B349:B351"/>
    <mergeCell ref="G296:G298"/>
    <mergeCell ref="A349:A353"/>
    <mergeCell ref="G349:G351"/>
  </mergeCells>
  <pageMargins left="0.78740157480314965" right="0.78740157480314965" top="1.1811023622047245" bottom="0.39370078740157483" header="0.31496062992125984" footer="0.31496062992125984"/>
  <pageSetup paperSize="9" scale="34" orientation="landscape" r:id="rId1"/>
  <headerFooter differentFirst="1"/>
  <rowBreaks count="5" manualBreakCount="5">
    <brk id="357" max="16383" man="1"/>
    <brk id="366" max="16383" man="1"/>
    <brk id="403" max="6" man="1"/>
    <brk id="417" max="6" man="1"/>
    <brk id="47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abSelected="1" view="pageBreakPreview" zoomScale="85" zoomScaleNormal="100" zoomScaleSheetLayoutView="85" workbookViewId="0">
      <selection activeCell="I112" sqref="I112"/>
    </sheetView>
  </sheetViews>
  <sheetFormatPr defaultColWidth="15.5703125" defaultRowHeight="78" customHeight="1" x14ac:dyDescent="0.25"/>
  <cols>
    <col min="1" max="1" width="27.28515625" style="7" customWidth="1"/>
    <col min="2" max="2" width="24.5703125" style="2" customWidth="1"/>
    <col min="3" max="3" width="15.5703125" style="8" customWidth="1"/>
    <col min="4" max="4" width="14" style="8" customWidth="1"/>
    <col min="5" max="5" width="15.28515625" style="8" customWidth="1"/>
    <col min="6" max="6" width="44" style="10" customWidth="1"/>
    <col min="7" max="16384" width="15.5703125" style="2"/>
  </cols>
  <sheetData>
    <row r="1" spans="1:6" s="9" customFormat="1" ht="51" customHeight="1" x14ac:dyDescent="0.25">
      <c r="A1" s="185" t="s">
        <v>567</v>
      </c>
      <c r="B1" s="185"/>
      <c r="C1" s="185"/>
      <c r="D1" s="185"/>
      <c r="E1" s="185"/>
      <c r="F1" s="185"/>
    </row>
    <row r="2" spans="1:6" ht="67.5" customHeight="1" x14ac:dyDescent="0.25">
      <c r="A2" s="108" t="s">
        <v>16</v>
      </c>
      <c r="B2" s="108" t="s">
        <v>17</v>
      </c>
      <c r="C2" s="1" t="s">
        <v>113</v>
      </c>
      <c r="D2" s="1" t="s">
        <v>18</v>
      </c>
      <c r="E2" s="1" t="s">
        <v>142</v>
      </c>
      <c r="F2" s="108" t="s">
        <v>114</v>
      </c>
    </row>
    <row r="3" spans="1:6" ht="18" customHeight="1" x14ac:dyDescent="0.25">
      <c r="A3" s="108">
        <v>1</v>
      </c>
      <c r="B3" s="108">
        <v>2</v>
      </c>
      <c r="C3" s="3">
        <v>3</v>
      </c>
      <c r="D3" s="3">
        <v>4</v>
      </c>
      <c r="E3" s="3">
        <v>5</v>
      </c>
      <c r="F3" s="108">
        <v>6</v>
      </c>
    </row>
    <row r="4" spans="1:6" ht="21.75" customHeight="1" x14ac:dyDescent="0.25">
      <c r="A4" s="178" t="s">
        <v>228</v>
      </c>
      <c r="B4" s="179"/>
      <c r="C4" s="179"/>
      <c r="D4" s="179"/>
      <c r="E4" s="179"/>
      <c r="F4" s="180"/>
    </row>
    <row r="5" spans="1:6" ht="78" customHeight="1" x14ac:dyDescent="0.25">
      <c r="A5" s="131" t="s">
        <v>34</v>
      </c>
      <c r="B5" s="108" t="s">
        <v>19</v>
      </c>
      <c r="C5" s="1">
        <f>общие!D237</f>
        <v>20000</v>
      </c>
      <c r="D5" s="1">
        <f>общие!E237</f>
        <v>0</v>
      </c>
      <c r="E5" s="1">
        <f t="shared" ref="E5:E10" si="0">D5/C5*100</f>
        <v>0</v>
      </c>
      <c r="F5" s="176" t="str">
        <f>общие!G237</f>
        <v>Муниципальный контракт на выполнение проектно-изыскательских работ по объекту: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39/1 в г.Темрюке» заключен 15.06.2020 года на общую сумму 17000,0 тыс. рублей со сроком исполнения до 31.12.2020 года. В результате проведения процедур торгов сложилась экономия средств в сумме 4816,5 тыс. рублей. В настоящее время работы ведутся</v>
      </c>
    </row>
    <row r="6" spans="1:6" ht="162" customHeight="1" x14ac:dyDescent="0.25">
      <c r="A6" s="133"/>
      <c r="B6" s="107" t="s">
        <v>20</v>
      </c>
      <c r="C6" s="1">
        <f>общие!D238</f>
        <v>1816.5</v>
      </c>
      <c r="D6" s="1">
        <f>общие!E238</f>
        <v>0</v>
      </c>
      <c r="E6" s="110">
        <f t="shared" si="0"/>
        <v>0</v>
      </c>
      <c r="F6" s="177"/>
    </row>
    <row r="7" spans="1:6" ht="21.75" customHeight="1" x14ac:dyDescent="0.25">
      <c r="A7" s="184" t="s">
        <v>143</v>
      </c>
      <c r="B7" s="88" t="s">
        <v>102</v>
      </c>
      <c r="C7" s="80">
        <f>C5+C6</f>
        <v>21816.5</v>
      </c>
      <c r="D7" s="80">
        <f>D5+D6</f>
        <v>0</v>
      </c>
      <c r="E7" s="80">
        <f t="shared" si="0"/>
        <v>0</v>
      </c>
      <c r="F7" s="186"/>
    </row>
    <row r="8" spans="1:6" ht="21.75" customHeight="1" x14ac:dyDescent="0.25">
      <c r="A8" s="184"/>
      <c r="B8" s="88" t="s">
        <v>169</v>
      </c>
      <c r="C8" s="80">
        <v>0</v>
      </c>
      <c r="D8" s="80">
        <v>0</v>
      </c>
      <c r="E8" s="80">
        <v>0</v>
      </c>
      <c r="F8" s="187"/>
    </row>
    <row r="9" spans="1:6" ht="21.75" customHeight="1" x14ac:dyDescent="0.25">
      <c r="A9" s="184"/>
      <c r="B9" s="88" t="s">
        <v>19</v>
      </c>
      <c r="C9" s="80">
        <f t="shared" ref="C9:C10" si="1">C5</f>
        <v>20000</v>
      </c>
      <c r="D9" s="80">
        <f t="shared" ref="D9" si="2">D5</f>
        <v>0</v>
      </c>
      <c r="E9" s="80">
        <f t="shared" si="0"/>
        <v>0</v>
      </c>
      <c r="F9" s="187"/>
    </row>
    <row r="10" spans="1:6" ht="21.75" customHeight="1" x14ac:dyDescent="0.25">
      <c r="A10" s="184"/>
      <c r="B10" s="88" t="s">
        <v>20</v>
      </c>
      <c r="C10" s="80">
        <f t="shared" si="1"/>
        <v>1816.5</v>
      </c>
      <c r="D10" s="80">
        <f t="shared" ref="D10" si="3">D6</f>
        <v>0</v>
      </c>
      <c r="E10" s="80">
        <f t="shared" si="0"/>
        <v>0</v>
      </c>
      <c r="F10" s="188"/>
    </row>
    <row r="11" spans="1:6" ht="22.5" customHeight="1" x14ac:dyDescent="0.25">
      <c r="A11" s="178" t="s">
        <v>451</v>
      </c>
      <c r="B11" s="179"/>
      <c r="C11" s="179"/>
      <c r="D11" s="179"/>
      <c r="E11" s="179"/>
      <c r="F11" s="180"/>
    </row>
    <row r="12" spans="1:6" ht="72.75" customHeight="1" x14ac:dyDescent="0.25">
      <c r="A12" s="131" t="s">
        <v>26</v>
      </c>
      <c r="B12" s="108" t="s">
        <v>169</v>
      </c>
      <c r="C12" s="1">
        <f>общие!D338</f>
        <v>2293.6999999999998</v>
      </c>
      <c r="D12" s="1">
        <f>общие!E338</f>
        <v>1800.8</v>
      </c>
      <c r="E12" s="1">
        <f t="shared" ref="E12:E13" si="4">D12/C12*100</f>
        <v>78.510703230588135</v>
      </c>
      <c r="F12" s="176" t="str">
        <f>общие!G337</f>
        <v>Обязательства по контрактам исполнены в полном объеме: на приобретение звукового оборудования  (615,0 тыс. рублей); на приобретение светового оборудования (561,9 тыс. рублей); на приобретение одежды для сцены (163,4 тыс. рублей); на приобретение кресел для актового зала СДК (1207,6 тыс. рублей). На исполнении находятся контракты: на поставку светового видеооборудования - заключен 16.09.2020 года на сумму 378,4 тыс. рублей со сроком исполнения до 27.10.2020 года; на поставку мебели - заключен 15.09.2020 года на сумму 41,8 тыс. рублей, со сроком исполнения  до 26.10.2020 года; на приобретение дороги антрактно-раздвижного занавеса - заключен 16.09.2020 года на сумму 277,2 тыс. рублей, со сроком исполнения  до 27.10.2020 года</v>
      </c>
    </row>
    <row r="13" spans="1:6" ht="72.75" customHeight="1" x14ac:dyDescent="0.25">
      <c r="A13" s="132"/>
      <c r="B13" s="108" t="s">
        <v>19</v>
      </c>
      <c r="C13" s="1">
        <f>общие!D339</f>
        <v>724.3</v>
      </c>
      <c r="D13" s="1">
        <f>общие!E339</f>
        <v>568.70000000000005</v>
      </c>
      <c r="E13" s="1">
        <f t="shared" si="4"/>
        <v>78.51718901007871</v>
      </c>
      <c r="F13" s="183"/>
    </row>
    <row r="14" spans="1:6" ht="183" customHeight="1" x14ac:dyDescent="0.25">
      <c r="A14" s="133"/>
      <c r="B14" s="108" t="s">
        <v>20</v>
      </c>
      <c r="C14" s="1">
        <f>общие!D340</f>
        <v>227.2</v>
      </c>
      <c r="D14" s="1">
        <f>общие!E340</f>
        <v>178.4</v>
      </c>
      <c r="E14" s="1">
        <f t="shared" ref="E14" si="5">D14/C14*100</f>
        <v>78.521126760563391</v>
      </c>
      <c r="F14" s="177"/>
    </row>
    <row r="15" spans="1:6" ht="27" customHeight="1" x14ac:dyDescent="0.25">
      <c r="A15" s="131" t="s">
        <v>27</v>
      </c>
      <c r="B15" s="108" t="s">
        <v>169</v>
      </c>
      <c r="C15" s="1">
        <f>общие!D349</f>
        <v>1885.9</v>
      </c>
      <c r="D15" s="1">
        <f>общие!E349</f>
        <v>1105.9000000000001</v>
      </c>
      <c r="E15" s="1">
        <f t="shared" ref="E15:E21" si="6">D15/C15*100</f>
        <v>58.640436926666318</v>
      </c>
      <c r="F15" s="176" t="str">
        <f>общие!G349</f>
        <v>Муниципальный контракт на выполнение капитального ремонта кровли здания СДК х. Белый исполнен в полном объеме (1635,0 тыс. рублей). На исполнении находятся прямые договора на выполнение капитального ремонта фасада здания СДК х. Белый (замена витражного остекления), заключенные 16.09.2020 года на общую сумму 1195,3 тыс. рублей, из них 42,2 тыс. рублей дополнительно выделены за счет средств местного бюджета не предусмотренные соглашением о выделении поселению субсидии, со сроком исполнения - до 30.10.2020 года</v>
      </c>
    </row>
    <row r="16" spans="1:6" ht="24" customHeight="1" x14ac:dyDescent="0.25">
      <c r="A16" s="132"/>
      <c r="B16" s="108" t="s">
        <v>19</v>
      </c>
      <c r="C16" s="1">
        <f>общие!D350</f>
        <v>595.5</v>
      </c>
      <c r="D16" s="1">
        <f>общие!E350</f>
        <v>349.2</v>
      </c>
      <c r="E16" s="1">
        <f t="shared" si="6"/>
        <v>58.639798488664987</v>
      </c>
      <c r="F16" s="183"/>
    </row>
    <row r="17" spans="1:6" ht="175.5" customHeight="1" x14ac:dyDescent="0.25">
      <c r="A17" s="133"/>
      <c r="B17" s="108" t="s">
        <v>20</v>
      </c>
      <c r="C17" s="1">
        <f>общие!D351</f>
        <v>306.7</v>
      </c>
      <c r="D17" s="1">
        <f>общие!E351</f>
        <v>179.9</v>
      </c>
      <c r="E17" s="1">
        <f t="shared" si="6"/>
        <v>58.656667753505054</v>
      </c>
      <c r="F17" s="177"/>
    </row>
    <row r="18" spans="1:6" ht="23.25" customHeight="1" x14ac:dyDescent="0.25">
      <c r="A18" s="184" t="s">
        <v>77</v>
      </c>
      <c r="B18" s="88" t="s">
        <v>102</v>
      </c>
      <c r="C18" s="80">
        <f>C12+C13+C14+C15+C16+C17</f>
        <v>6033.3</v>
      </c>
      <c r="D18" s="80">
        <f>D12+D13+D14+D15+D16+D17</f>
        <v>4182.8999999999996</v>
      </c>
      <c r="E18" s="80">
        <f t="shared" si="6"/>
        <v>69.330217294018198</v>
      </c>
      <c r="F18" s="176"/>
    </row>
    <row r="19" spans="1:6" ht="23.25" customHeight="1" x14ac:dyDescent="0.25">
      <c r="A19" s="184"/>
      <c r="B19" s="88" t="s">
        <v>169</v>
      </c>
      <c r="C19" s="80">
        <f>C15+C12</f>
        <v>4179.6000000000004</v>
      </c>
      <c r="D19" s="80">
        <f>D15+D12</f>
        <v>2906.7</v>
      </c>
      <c r="E19" s="80">
        <f t="shared" si="6"/>
        <v>69.544932529428635</v>
      </c>
      <c r="F19" s="183"/>
    </row>
    <row r="20" spans="1:6" ht="23.25" customHeight="1" x14ac:dyDescent="0.25">
      <c r="A20" s="184"/>
      <c r="B20" s="88" t="s">
        <v>19</v>
      </c>
      <c r="C20" s="80">
        <f>C13+C16</f>
        <v>1319.8</v>
      </c>
      <c r="D20" s="80">
        <f>D13+D16</f>
        <v>917.90000000000009</v>
      </c>
      <c r="E20" s="80">
        <f t="shared" si="6"/>
        <v>69.548416426731336</v>
      </c>
      <c r="F20" s="183"/>
    </row>
    <row r="21" spans="1:6" ht="23.25" customHeight="1" x14ac:dyDescent="0.25">
      <c r="A21" s="184"/>
      <c r="B21" s="88" t="s">
        <v>20</v>
      </c>
      <c r="C21" s="80">
        <f>C14+C17</f>
        <v>533.9</v>
      </c>
      <c r="D21" s="80">
        <f>D14+D17</f>
        <v>358.3</v>
      </c>
      <c r="E21" s="80">
        <f t="shared" si="6"/>
        <v>67.109945682712123</v>
      </c>
      <c r="F21" s="177"/>
    </row>
    <row r="22" spans="1:6" ht="23.25" customHeight="1" x14ac:dyDescent="0.25">
      <c r="A22" s="178" t="s">
        <v>452</v>
      </c>
      <c r="B22" s="179"/>
      <c r="C22" s="179"/>
      <c r="D22" s="179"/>
      <c r="E22" s="179"/>
      <c r="F22" s="180"/>
    </row>
    <row r="23" spans="1:6" ht="21.75" customHeight="1" x14ac:dyDescent="0.25">
      <c r="A23" s="181" t="s">
        <v>24</v>
      </c>
      <c r="B23" s="108" t="s">
        <v>19</v>
      </c>
      <c r="C23" s="1">
        <f>общие!D131</f>
        <v>6241.9</v>
      </c>
      <c r="D23" s="1">
        <f>общие!E131</f>
        <v>5422.3</v>
      </c>
      <c r="E23" s="1">
        <f t="shared" ref="E23:E38" si="7">D23/C23*100</f>
        <v>86.869382720005135</v>
      </c>
      <c r="F23" s="182" t="str">
        <f>общие!G131</f>
        <v>Обязательства по муниципальному контракту исполнены в полном объеме (5590,0 тыс. рублей).  Выполнен ремонт дорог в ст-це Ахтанизовской: пер. Кузнечного от ул. Красной  до ул. Батурина (0,195 км), пер. Комсомольского от ул. Красной до ул. Батурина (0,155 км), пер. Комсомольского от ул. Красной до ул. Таманской (0,589 км), пер. Строительного от ул. Красной до ул. Батурина (0,162 км).  В результате проведенных процедур торгов сложилась экономия средств в сумме 844,9 тыс. рублей, в том числе за счет средств краевого бюджета  - 819,6 тыс. рублей. Направлено письмо на уменьшение ЛБО, ожидается получение доп. соглашения</v>
      </c>
    </row>
    <row r="24" spans="1:6" ht="251.25" customHeight="1" x14ac:dyDescent="0.25">
      <c r="A24" s="181"/>
      <c r="B24" s="108" t="s">
        <v>20</v>
      </c>
      <c r="C24" s="1">
        <f>общие!D132</f>
        <v>193</v>
      </c>
      <c r="D24" s="1">
        <f>общие!E132</f>
        <v>167.7</v>
      </c>
      <c r="E24" s="1">
        <v>0</v>
      </c>
      <c r="F24" s="182"/>
    </row>
    <row r="25" spans="1:6" ht="27" customHeight="1" x14ac:dyDescent="0.25">
      <c r="A25" s="131" t="s">
        <v>25</v>
      </c>
      <c r="B25" s="108" t="s">
        <v>19</v>
      </c>
      <c r="C25" s="1">
        <f>общие!D134</f>
        <v>7467</v>
      </c>
      <c r="D25" s="1">
        <f>общие!E134</f>
        <v>5870</v>
      </c>
      <c r="E25" s="1">
        <f t="shared" ref="E25:E26" si="8">D25/C25*100</f>
        <v>78.612561939199139</v>
      </c>
      <c r="F25" s="176" t="str">
        <f>общие!G134</f>
        <v>Обязательства по муниципальному контракту исполнены в полном объеме (6124,0 тыс. рублей).  Выполнен ремонт ул. Пушкина от пер. Почтовый до пер. Ворошилова (0,368 км), от пер. Ворошилова до пер. Горького (0,315 км), от пер. Шевченко до пер. Лермонтова (0,417 км); ремонт покрытия дороги (перекресток) ул. Комсомольская и ул. Верхняя (1,1 км). В результате проведенных процедур торгов сложилась экономия средств в сумме 1654,2 тыс. рублей, в том числе за счет средств краевого бюджета - 1597,0 тыс. рублей. Направлено письмо на уменьшение ЛБО, ожидается получение доп. соглашения</v>
      </c>
    </row>
    <row r="26" spans="1:6" ht="228.75" customHeight="1" x14ac:dyDescent="0.25">
      <c r="A26" s="133"/>
      <c r="B26" s="108" t="s">
        <v>20</v>
      </c>
      <c r="C26" s="1">
        <f>общие!D135</f>
        <v>311.2</v>
      </c>
      <c r="D26" s="1">
        <f>общие!E135</f>
        <v>254</v>
      </c>
      <c r="E26" s="1">
        <f t="shared" si="8"/>
        <v>81.619537275064275</v>
      </c>
      <c r="F26" s="177"/>
    </row>
    <row r="27" spans="1:6" ht="24" customHeight="1" x14ac:dyDescent="0.25">
      <c r="A27" s="131" t="s">
        <v>246</v>
      </c>
      <c r="B27" s="108" t="s">
        <v>19</v>
      </c>
      <c r="C27" s="1">
        <f>общие!D140</f>
        <v>8182.8</v>
      </c>
      <c r="D27" s="1">
        <f>общие!E140</f>
        <v>6056.7</v>
      </c>
      <c r="E27" s="1">
        <f t="shared" si="7"/>
        <v>74.017451239184624</v>
      </c>
      <c r="F27" s="176" t="str">
        <f>общие!G140</f>
        <v xml:space="preserve">Обязательства по муниципальным контрактам исполнены в полном объеме (6375,5 тыс. рублей). Выполнен текущий ремонт ул. Кирова от ПК0+00 (ж/д переезд) до ПК7+48 (пер. Комсомольский) в пос. Красноармейском (0,748 км); ул. Северной от жилого дома № 27 ПК0+00 до жилого дома № 69 по ул.Ленина ПК11+36 в пос. Гаркуша (1,136 км). В результате проведенных процедур торгов сложилась экономия средств в сумме 2238,0 тыс. рублей, в том числе за счет средств краевого бюджета - 2126,1 тыс. рублей. Направлено письмо на уменьшение ЛБО, ожидается получение доп. соглашения </v>
      </c>
    </row>
    <row r="28" spans="1:6" ht="220.5" customHeight="1" x14ac:dyDescent="0.25">
      <c r="A28" s="133"/>
      <c r="B28" s="108" t="s">
        <v>20</v>
      </c>
      <c r="C28" s="1">
        <f>общие!D141</f>
        <v>430.7</v>
      </c>
      <c r="D28" s="1">
        <f>общие!E141</f>
        <v>318.8</v>
      </c>
      <c r="E28" s="1">
        <v>0</v>
      </c>
      <c r="F28" s="177"/>
    </row>
    <row r="29" spans="1:6" ht="27.75" customHeight="1" x14ac:dyDescent="0.25">
      <c r="A29" s="131" t="s">
        <v>27</v>
      </c>
      <c r="B29" s="108" t="s">
        <v>19</v>
      </c>
      <c r="C29" s="1">
        <f>общие!D144</f>
        <v>7063.5</v>
      </c>
      <c r="D29" s="1">
        <f>общие!E144</f>
        <v>5154.8999999999996</v>
      </c>
      <c r="E29" s="1">
        <f>D29/C29*100</f>
        <v>72.979401146740273</v>
      </c>
      <c r="F29" s="176" t="str">
        <f>общие!G144</f>
        <v xml:space="preserve">Обязательства по муниципальным контрактам исполнены в полном объеме: выполнен ремонт ул.Советской от дома № 64 (ПК0+00) до ПК7+64 в пос. Стрелка (0,764 км) (2964,6 тыс. рублей); выполнен ремонт пер. Пионерского от ул. Мира до ул. Дружбы в х. Белом (0,186 км) (1420,6 тыс. рублей); выполнен ремонт ул. Мира от ул. Советской до дома № 18 в пос.Стрелка (0,254 км) (1041,1 тыс. рублей). В результате проведенных процедур торгов сложилась экономия средств в сумме 2009,1 тыс. рублей, в том числе за счет средств краевого бюджета - 1908,6 тыс. рублей. Направлено письмо на уменьшение ЛБО, ожидается получение доп. соглашения </v>
      </c>
    </row>
    <row r="30" spans="1:6" ht="245.25" customHeight="1" x14ac:dyDescent="0.25">
      <c r="A30" s="133"/>
      <c r="B30" s="108" t="s">
        <v>20</v>
      </c>
      <c r="C30" s="1">
        <f>общие!D145</f>
        <v>371.9</v>
      </c>
      <c r="D30" s="1">
        <f>общие!E145</f>
        <v>271.39999999999998</v>
      </c>
      <c r="E30" s="1">
        <f>D30/C30*100</f>
        <v>72.976606614681359</v>
      </c>
      <c r="F30" s="177"/>
    </row>
    <row r="31" spans="1:6" ht="22.5" customHeight="1" x14ac:dyDescent="0.25">
      <c r="A31" s="131" t="s">
        <v>28</v>
      </c>
      <c r="B31" s="108" t="s">
        <v>19</v>
      </c>
      <c r="C31" s="1">
        <f>общие!D147</f>
        <v>11126.3</v>
      </c>
      <c r="D31" s="1">
        <f>общие!E147</f>
        <v>1906.5</v>
      </c>
      <c r="E31" s="1">
        <f t="shared" si="7"/>
        <v>17.13507635062869</v>
      </c>
      <c r="F31" s="176" t="str">
        <f>общие!G147</f>
        <v xml:space="preserve">Обязательства по муниципальному контракту на выполнение текущего ремонта ул. Виноградной от ул. Почтовой до ул. Октябрьской в пос. Красный Октябрь (0,350 км) - исполнены в полном объеме (2006,8 тыс. рублей). Муниципальный контракт на выполнение текущего ремонта  ул. Победы от ул. Красных Партизан до ул. Пионерской, от ул. Лермонтова до ул. Горького, от ул. Молодежной до ул. Гоголя в ст.Курчанской (1,682 км) заключен 19.08.2020 года на общую сумму 6753,6 тыс. рублей, со сроком исполнения до 09.10.2020 года. В результате проведенных процедур торгов сложилась экономия средств в сумме 2951,6 тыс. рублей, в том числе за счет средств краевого бюджета - 2803,9 тыс. рублей. Направлено письмо на уменьшение ЛБО, ожидается получение доп. соглашения </v>
      </c>
    </row>
    <row r="32" spans="1:6" ht="313.5" customHeight="1" x14ac:dyDescent="0.25">
      <c r="A32" s="133"/>
      <c r="B32" s="108" t="s">
        <v>20</v>
      </c>
      <c r="C32" s="1">
        <f>общие!D148</f>
        <v>585.70000000000005</v>
      </c>
      <c r="D32" s="1">
        <f>общие!E148</f>
        <v>100.3</v>
      </c>
      <c r="E32" s="1">
        <f t="shared" si="7"/>
        <v>17.124807922144441</v>
      </c>
      <c r="F32" s="177"/>
    </row>
    <row r="33" spans="1:6" ht="21.75" customHeight="1" x14ac:dyDescent="0.25">
      <c r="A33" s="131" t="s">
        <v>243</v>
      </c>
      <c r="B33" s="108" t="s">
        <v>19</v>
      </c>
      <c r="C33" s="1">
        <f>общие!D154</f>
        <v>6639.3</v>
      </c>
      <c r="D33" s="1">
        <f>общие!E154</f>
        <v>5395.2</v>
      </c>
      <c r="E33" s="1">
        <f t="shared" si="7"/>
        <v>81.261578780895576</v>
      </c>
      <c r="F33" s="189" t="str">
        <f>общие!G154</f>
        <v xml:space="preserve">Обязательства по муниципальному контракту исполнены в полном объеме (5801,3 тыс. рублей). Выполнен ремонт  пер. Маячный в пос. Сенной (0,297 км), пос. Соленый ул. Верхняя (0,762 км), ул. Коммунистическая от пер. Комсомольский до дома № 77 в пос. Сенном (0,664 км).  В результате проведенных процедур торгов сложилась экономия средств в сумме 1337,7 тыс. рублей, из них средства краевого бюджета -1244,1 тыс. рублей. Направлено письмо на уменьшение ЛБО, ожидается получение доп. соглашения </v>
      </c>
    </row>
    <row r="34" spans="1:6" ht="192" customHeight="1" x14ac:dyDescent="0.25">
      <c r="A34" s="133"/>
      <c r="B34" s="108" t="s">
        <v>20</v>
      </c>
      <c r="C34" s="1">
        <f>общие!D155</f>
        <v>499.7</v>
      </c>
      <c r="D34" s="1">
        <f>общие!E155</f>
        <v>406.1</v>
      </c>
      <c r="E34" s="1">
        <f t="shared" si="7"/>
        <v>81.268761256754061</v>
      </c>
      <c r="F34" s="177"/>
    </row>
    <row r="35" spans="1:6" ht="22.5" customHeight="1" x14ac:dyDescent="0.25">
      <c r="A35" s="131" t="s">
        <v>34</v>
      </c>
      <c r="B35" s="108" t="s">
        <v>19</v>
      </c>
      <c r="C35" s="1">
        <f>общие!D163</f>
        <v>20591</v>
      </c>
      <c r="D35" s="1">
        <f>общие!E163</f>
        <v>0</v>
      </c>
      <c r="E35" s="1">
        <f t="shared" ref="E35:E36" si="9">D35/C35*100</f>
        <v>0</v>
      </c>
      <c r="F35" s="189" t="str">
        <f>общие!G163</f>
        <v>Муниципальный контракт на выполнение капитального ремонта автомобильной дороги по ул. Муравьева от ул. Бувина до ул. Калинина в г. Темрюке. Третий этап строительства. ул. Муравьева от ул. Карла Маркса до ул. Калинина заключен 25.08.2020 года на общую сумму 25690,4 тыс. рублей, из них 4014,5 тыс. рублей дополнительно выделены за счет средств местного бюджета (не предусмотрены соглашением о выделении поселению субсидии) со сроком исполнения до 16.12.2020 года. В настоящее время работы ведутся</v>
      </c>
    </row>
    <row r="36" spans="1:6" ht="203.25" customHeight="1" x14ac:dyDescent="0.25">
      <c r="A36" s="133"/>
      <c r="B36" s="108" t="s">
        <v>20</v>
      </c>
      <c r="C36" s="1">
        <f>общие!D164</f>
        <v>1084.9000000000001</v>
      </c>
      <c r="D36" s="1">
        <f>общие!E164</f>
        <v>0</v>
      </c>
      <c r="E36" s="1">
        <f t="shared" si="9"/>
        <v>0</v>
      </c>
      <c r="F36" s="177"/>
    </row>
    <row r="37" spans="1:6" ht="22.5" customHeight="1" x14ac:dyDescent="0.25">
      <c r="A37" s="131" t="s">
        <v>35</v>
      </c>
      <c r="B37" s="108" t="s">
        <v>19</v>
      </c>
      <c r="C37" s="1">
        <f>общие!D167</f>
        <v>9829.9</v>
      </c>
      <c r="D37" s="1">
        <f>общие!E167</f>
        <v>0</v>
      </c>
      <c r="E37" s="1">
        <f t="shared" si="7"/>
        <v>0</v>
      </c>
      <c r="F37" s="176" t="str">
        <f>общие!G167</f>
        <v xml:space="preserve">Муниципальный контракт на выполнение капитального ремонта ул. Дружбы от ул. Ленина до ул. Комсомольской в пос. Кучугуры (0,537 км) заключен 30.09.2020 года, на общую сумму 3713,6 тыс. рублей, со сроком исполнения 100 к.д. (до 09.12.2020 года). Муниципальный контракт на выполнение текущего ремонта ул. Морской в пос. Волна (0,850 км) заключен 09.09.2020 года на общую сумму 3788,6 тыс. рублей, со сроком исполнения 30 к.д. (до 10.10.2020 года).  В результате проведенных процедур торгов сложилась экономия средств в сумме 3061,5 тыс. рублей, из них средства краевого бюджета -2772,1 тыс. рублей. Направлено письмо на уменьшение ЛБО, ожидается получение доп. соглашения </v>
      </c>
    </row>
    <row r="38" spans="1:6" ht="265.5" customHeight="1" x14ac:dyDescent="0.25">
      <c r="A38" s="133"/>
      <c r="B38" s="108" t="s">
        <v>20</v>
      </c>
      <c r="C38" s="1">
        <f>общие!D168</f>
        <v>733.8</v>
      </c>
      <c r="D38" s="1">
        <f>общие!E168</f>
        <v>0</v>
      </c>
      <c r="E38" s="1">
        <f t="shared" si="7"/>
        <v>0</v>
      </c>
      <c r="F38" s="177"/>
    </row>
    <row r="39" spans="1:6" ht="21" customHeight="1" x14ac:dyDescent="0.25">
      <c r="A39" s="184" t="s">
        <v>77</v>
      </c>
      <c r="B39" s="88" t="s">
        <v>102</v>
      </c>
      <c r="C39" s="80">
        <f>C23+C24+C25+C26+C27+C28+C29+C30+C31+C32+C33+C34+C35+C36+C37+C38</f>
        <v>81352.599999999991</v>
      </c>
      <c r="D39" s="80">
        <f>D23+D24+D25+D26+D27+D28+D29+D30+D31+D32+D33+D34+D35+D36+D37+D38</f>
        <v>31323.9</v>
      </c>
      <c r="E39" s="80">
        <f>D39/C39*100</f>
        <v>38.503870804375033</v>
      </c>
      <c r="F39" s="176"/>
    </row>
    <row r="40" spans="1:6" ht="21" customHeight="1" x14ac:dyDescent="0.25">
      <c r="A40" s="184"/>
      <c r="B40" s="88" t="s">
        <v>169</v>
      </c>
      <c r="C40" s="80">
        <v>0</v>
      </c>
      <c r="D40" s="80">
        <v>0</v>
      </c>
      <c r="E40" s="80">
        <v>0</v>
      </c>
      <c r="F40" s="183"/>
    </row>
    <row r="41" spans="1:6" ht="21" customHeight="1" x14ac:dyDescent="0.25">
      <c r="A41" s="184"/>
      <c r="B41" s="88" t="s">
        <v>19</v>
      </c>
      <c r="C41" s="80">
        <f>C23+C37+C33+C27+C29+C31+C25+C35</f>
        <v>77141.7</v>
      </c>
      <c r="D41" s="80">
        <f>D23+D37+D33+D27+D29+D31+D25+D35</f>
        <v>29805.599999999999</v>
      </c>
      <c r="E41" s="80">
        <f>D41/C41*100</f>
        <v>38.637468450915655</v>
      </c>
      <c r="F41" s="183"/>
    </row>
    <row r="42" spans="1:6" ht="21" customHeight="1" x14ac:dyDescent="0.25">
      <c r="A42" s="184"/>
      <c r="B42" s="88" t="s">
        <v>20</v>
      </c>
      <c r="C42" s="80">
        <f>C24+C38+C34+C28+C30+C32+C26+C36</f>
        <v>4210.8999999999996</v>
      </c>
      <c r="D42" s="80">
        <f>D24+D38+D34+D28+D30+D32+D26+D36</f>
        <v>1518.3</v>
      </c>
      <c r="E42" s="80">
        <f>D42/C42*100</f>
        <v>36.05642499228194</v>
      </c>
      <c r="F42" s="177"/>
    </row>
    <row r="43" spans="1:6" ht="21.75" customHeight="1" x14ac:dyDescent="0.25">
      <c r="A43" s="178" t="s">
        <v>453</v>
      </c>
      <c r="B43" s="179"/>
      <c r="C43" s="179"/>
      <c r="D43" s="179"/>
      <c r="E43" s="179"/>
      <c r="F43" s="180"/>
    </row>
    <row r="44" spans="1:6" s="81" customFormat="1" ht="64.5" customHeight="1" x14ac:dyDescent="0.25">
      <c r="A44" s="89" t="s">
        <v>26</v>
      </c>
      <c r="B44" s="108" t="s">
        <v>19</v>
      </c>
      <c r="C44" s="1">
        <f>общие!D193</f>
        <v>318.7</v>
      </c>
      <c r="D44" s="1">
        <f>общие!E193</f>
        <v>318.7</v>
      </c>
      <c r="E44" s="1">
        <f t="shared" ref="E44:E49" si="10">D44/C44*100</f>
        <v>100</v>
      </c>
      <c r="F44" s="106" t="str">
        <f>общие!G193</f>
        <v>Обязательства по муниципальному контракту на благоустройство детской площадки исполнены в полном объеме (318,7 тыс. рублей)</v>
      </c>
    </row>
    <row r="45" spans="1:6" s="81" customFormat="1" ht="68.25" customHeight="1" x14ac:dyDescent="0.25">
      <c r="A45" s="89" t="s">
        <v>30</v>
      </c>
      <c r="B45" s="108" t="s">
        <v>19</v>
      </c>
      <c r="C45" s="1">
        <f>общие!D196</f>
        <v>212.5</v>
      </c>
      <c r="D45" s="1">
        <f>общие!E196</f>
        <v>0</v>
      </c>
      <c r="E45" s="1">
        <f t="shared" si="10"/>
        <v>0</v>
      </c>
      <c r="F45" s="106" t="str">
        <f>общие!G196</f>
        <v>Планируется заключить муниципальные контракты на благоустройство ограждений по ул. Ленина 5 и 5А (0,140 км) до 20.10.2020 года</v>
      </c>
    </row>
    <row r="46" spans="1:6" ht="23.25" customHeight="1" x14ac:dyDescent="0.25">
      <c r="A46" s="131" t="s">
        <v>29</v>
      </c>
      <c r="B46" s="108" t="s">
        <v>19</v>
      </c>
      <c r="C46" s="1">
        <f>общие!D205</f>
        <v>2572.6999999999998</v>
      </c>
      <c r="D46" s="1">
        <f>общие!E205</f>
        <v>1648.9</v>
      </c>
      <c r="E46" s="1">
        <f t="shared" si="10"/>
        <v>64.092198857231708</v>
      </c>
      <c r="F46" s="207" t="str">
        <f>общие!G205</f>
        <v>Обязательства по муниципальному контракту на выполнение текущих работ по благоустройству памятника "Алеша" исполнены в полном объеме (1754,1 тыс. рублей). В результате проведенных конкурсных процедур сложилась экономия средств в сумме 1016,8 тыс. рублей, из них 923,8 тыс. рублей средства краевого бюджета</v>
      </c>
    </row>
    <row r="47" spans="1:6" ht="127.5" customHeight="1" x14ac:dyDescent="0.25">
      <c r="A47" s="133"/>
      <c r="B47" s="108" t="s">
        <v>20</v>
      </c>
      <c r="C47" s="1">
        <f>общие!D206</f>
        <v>198.2</v>
      </c>
      <c r="D47" s="1">
        <f>общие!E206</f>
        <v>105.2</v>
      </c>
      <c r="E47" s="1">
        <f t="shared" si="10"/>
        <v>53.077699293642787</v>
      </c>
      <c r="F47" s="208"/>
    </row>
    <row r="48" spans="1:6" ht="129" customHeight="1" x14ac:dyDescent="0.25">
      <c r="A48" s="89" t="s">
        <v>35</v>
      </c>
      <c r="B48" s="108" t="s">
        <v>19</v>
      </c>
      <c r="C48" s="1">
        <f>общие!D225</f>
        <v>531.1</v>
      </c>
      <c r="D48" s="1">
        <f>общие!E225</f>
        <v>528.4</v>
      </c>
      <c r="E48" s="1">
        <f t="shared" ref="E48" si="11">D48/C48*100</f>
        <v>99.491621163622654</v>
      </c>
      <c r="F48" s="106" t="str">
        <f>общие!G225</f>
        <v>Обязательства по муниципальным контрактам на поставку детской игровой площадки в пос. Волна Революции (285,4 тыс. рублей), и ее благоустройство (243,0 тыс. рублей) исполнены в полном объеме.  Прямой договор на выполнение технадзора исполнен 07.10.2020 года (2,7 тыс. рублей)</v>
      </c>
    </row>
    <row r="49" spans="1:6" ht="21" customHeight="1" x14ac:dyDescent="0.25">
      <c r="A49" s="184" t="s">
        <v>143</v>
      </c>
      <c r="B49" s="88" t="s">
        <v>102</v>
      </c>
      <c r="C49" s="80">
        <f>C44+C45+C46+C47+C48</f>
        <v>3833.1999999999994</v>
      </c>
      <c r="D49" s="80">
        <f>D44+D45+D46+D47+D48</f>
        <v>2601.2000000000003</v>
      </c>
      <c r="E49" s="80">
        <f t="shared" si="10"/>
        <v>67.859751643535446</v>
      </c>
      <c r="F49" s="205"/>
    </row>
    <row r="50" spans="1:6" ht="23.25" customHeight="1" x14ac:dyDescent="0.25">
      <c r="A50" s="184"/>
      <c r="B50" s="88" t="s">
        <v>169</v>
      </c>
      <c r="C50" s="80">
        <v>0</v>
      </c>
      <c r="D50" s="80">
        <v>0</v>
      </c>
      <c r="E50" s="80">
        <v>0</v>
      </c>
      <c r="F50" s="206"/>
    </row>
    <row r="51" spans="1:6" ht="19.5" customHeight="1" x14ac:dyDescent="0.25">
      <c r="A51" s="184"/>
      <c r="B51" s="88" t="s">
        <v>19</v>
      </c>
      <c r="C51" s="80">
        <f>C44+C45+C46+C48</f>
        <v>3634.9999999999995</v>
      </c>
      <c r="D51" s="80">
        <f>D44+D45+D46+D48</f>
        <v>2496</v>
      </c>
      <c r="E51" s="80">
        <f>D51/C51*100</f>
        <v>68.665749656121051</v>
      </c>
      <c r="F51" s="183"/>
    </row>
    <row r="52" spans="1:6" ht="21.75" customHeight="1" x14ac:dyDescent="0.25">
      <c r="A52" s="184"/>
      <c r="B52" s="88" t="s">
        <v>20</v>
      </c>
      <c r="C52" s="80">
        <f>C47</f>
        <v>198.2</v>
      </c>
      <c r="D52" s="80">
        <f>D47</f>
        <v>105.2</v>
      </c>
      <c r="E52" s="80">
        <f t="shared" ref="E52" si="12">D52/C52*100</f>
        <v>53.077699293642787</v>
      </c>
      <c r="F52" s="177"/>
    </row>
    <row r="53" spans="1:6" ht="24.75" customHeight="1" x14ac:dyDescent="0.25">
      <c r="A53" s="178" t="s">
        <v>455</v>
      </c>
      <c r="B53" s="179"/>
      <c r="C53" s="179"/>
      <c r="D53" s="179"/>
      <c r="E53" s="179"/>
      <c r="F53" s="180"/>
    </row>
    <row r="54" spans="1:6" ht="128.25" customHeight="1" x14ac:dyDescent="0.25">
      <c r="A54" s="181" t="s">
        <v>29</v>
      </c>
      <c r="B54" s="108" t="s">
        <v>19</v>
      </c>
      <c r="C54" s="1">
        <f>общие!D209</f>
        <v>18650</v>
      </c>
      <c r="D54" s="1">
        <f>общие!E209</f>
        <v>0</v>
      </c>
      <c r="E54" s="1">
        <f>D54/C54*100</f>
        <v>0</v>
      </c>
      <c r="F54" s="182" t="str">
        <f>общие!G209</f>
        <v xml:space="preserve">Муниципальный контракт на разработку ПСД по объекту "Строительство канализационного коллектора с очистными сооружениями в пос. Веселовка" заключен 25.05.2020 года на общую сумму 19600,0 тыс. рублей, со сроком исполнения до 31.12.2021 года. В связи с поэтапным выполнением работ по контракту заключено доп. соглашение о переносе лимитов бюджетных обязательств в сумме 6311,5 тыс. рублей, в том числе за счет средств краевого бюджета - 6191,0 тыс. рублей. Освоение средств: 1 этап в 2020 году - предпроектная подготовка, инженерные изыскания, разработка и утверждение проекта планировки и проекта межевания территории (13288,5 тыс. рублей); 2 этап в 2021 году - разработка проектной документации, экологическая экспертиза (718,3 тыс. рублей); 3 этап в 2021 году - экспертиза проектной документации, инженерных изысканий и определение достоверности сметной стоимости (1939,3 тыс. рублей); 4 этап в 2021 году - разработка рабочей документации (3653,9 тыс. рублей). В настоящее время ведется работа в соответствии с условиями контракта. В результате проведенных процедур торгов сложилась экономия средств в сумме 250,0 тыс. рублей </v>
      </c>
    </row>
    <row r="55" spans="1:6" ht="367.5" customHeight="1" x14ac:dyDescent="0.25">
      <c r="A55" s="181"/>
      <c r="B55" s="108" t="s">
        <v>20</v>
      </c>
      <c r="C55" s="1">
        <f>общие!D210</f>
        <v>1200</v>
      </c>
      <c r="D55" s="1">
        <f>общие!E210</f>
        <v>0</v>
      </c>
      <c r="E55" s="1">
        <f>D55/C55*100</f>
        <v>0</v>
      </c>
      <c r="F55" s="182"/>
    </row>
    <row r="56" spans="1:6" ht="19.5" customHeight="1" x14ac:dyDescent="0.25">
      <c r="A56" s="184" t="s">
        <v>77</v>
      </c>
      <c r="B56" s="88" t="s">
        <v>102</v>
      </c>
      <c r="C56" s="80">
        <f>C54+C55</f>
        <v>19850</v>
      </c>
      <c r="D56" s="80">
        <f>D54+D55</f>
        <v>0</v>
      </c>
      <c r="E56" s="80">
        <f>D56/C56*100</f>
        <v>0</v>
      </c>
      <c r="F56" s="176"/>
    </row>
    <row r="57" spans="1:6" ht="19.5" customHeight="1" x14ac:dyDescent="0.25">
      <c r="A57" s="184"/>
      <c r="B57" s="88" t="s">
        <v>169</v>
      </c>
      <c r="C57" s="80">
        <v>0</v>
      </c>
      <c r="D57" s="80">
        <v>0</v>
      </c>
      <c r="E57" s="80">
        <v>0</v>
      </c>
      <c r="F57" s="183"/>
    </row>
    <row r="58" spans="1:6" ht="19.5" customHeight="1" x14ac:dyDescent="0.25">
      <c r="A58" s="184"/>
      <c r="B58" s="88" t="s">
        <v>19</v>
      </c>
      <c r="C58" s="80">
        <f>C54</f>
        <v>18650</v>
      </c>
      <c r="D58" s="80">
        <f>D54</f>
        <v>0</v>
      </c>
      <c r="E58" s="80">
        <f t="shared" ref="E58:E59" si="13">D58/C58*100</f>
        <v>0</v>
      </c>
      <c r="F58" s="183"/>
    </row>
    <row r="59" spans="1:6" ht="19.5" customHeight="1" x14ac:dyDescent="0.25">
      <c r="A59" s="184"/>
      <c r="B59" s="88" t="s">
        <v>20</v>
      </c>
      <c r="C59" s="80">
        <f>C55</f>
        <v>1200</v>
      </c>
      <c r="D59" s="80">
        <f>D55</f>
        <v>0</v>
      </c>
      <c r="E59" s="80">
        <f t="shared" si="13"/>
        <v>0</v>
      </c>
      <c r="F59" s="177"/>
    </row>
    <row r="60" spans="1:6" ht="21.75" customHeight="1" x14ac:dyDescent="0.25">
      <c r="A60" s="178" t="s">
        <v>606</v>
      </c>
      <c r="B60" s="179"/>
      <c r="C60" s="179"/>
      <c r="D60" s="179"/>
      <c r="E60" s="179"/>
      <c r="F60" s="180"/>
    </row>
    <row r="61" spans="1:6" ht="183" customHeight="1" x14ac:dyDescent="0.25">
      <c r="A61" s="89" t="s">
        <v>34</v>
      </c>
      <c r="B61" s="108" t="s">
        <v>169</v>
      </c>
      <c r="C61" s="1">
        <f>общие!D294</f>
        <v>70000</v>
      </c>
      <c r="D61" s="1">
        <f>общие!E294</f>
        <v>0</v>
      </c>
      <c r="E61" s="1">
        <f t="shared" ref="E61:E62" si="14">D61/C61*100</f>
        <v>0</v>
      </c>
      <c r="F61" s="107" t="str">
        <f>общие!G294</f>
        <v>заключен муниципальный контракт на выполнение проектно-изыскательских работ по строительству объекта: «Благоустройство парка им. А.С. Пушкина по адресу: Краснодарский край, Темрюкский район, г.Темрюк, ул.Розы Люксембург», срок выполнения 26.10.2020 года, после его выполнения будут объявлены торги на выполнение строительно-монтажных работ по данному объекту</v>
      </c>
    </row>
    <row r="62" spans="1:6" ht="21.75" customHeight="1" x14ac:dyDescent="0.25">
      <c r="A62" s="184" t="s">
        <v>143</v>
      </c>
      <c r="B62" s="88" t="s">
        <v>102</v>
      </c>
      <c r="C62" s="80">
        <f>C61</f>
        <v>70000</v>
      </c>
      <c r="D62" s="80">
        <f>D61</f>
        <v>0</v>
      </c>
      <c r="E62" s="80">
        <f t="shared" si="14"/>
        <v>0</v>
      </c>
      <c r="F62" s="186"/>
    </row>
    <row r="63" spans="1:6" ht="21.75" customHeight="1" x14ac:dyDescent="0.25">
      <c r="A63" s="184"/>
      <c r="B63" s="88" t="s">
        <v>169</v>
      </c>
      <c r="C63" s="80">
        <f>C61</f>
        <v>70000</v>
      </c>
      <c r="D63" s="80">
        <f>D61</f>
        <v>0</v>
      </c>
      <c r="E63" s="80">
        <v>0</v>
      </c>
      <c r="F63" s="187"/>
    </row>
    <row r="64" spans="1:6" ht="21.75" customHeight="1" x14ac:dyDescent="0.25">
      <c r="A64" s="184"/>
      <c r="B64" s="88" t="s">
        <v>19</v>
      </c>
      <c r="C64" s="80">
        <v>0</v>
      </c>
      <c r="D64" s="80">
        <v>0</v>
      </c>
      <c r="E64" s="80">
        <v>0</v>
      </c>
      <c r="F64" s="187"/>
    </row>
    <row r="65" spans="1:6" ht="21.75" customHeight="1" x14ac:dyDescent="0.25">
      <c r="A65" s="184"/>
      <c r="B65" s="88" t="s">
        <v>20</v>
      </c>
      <c r="C65" s="80">
        <v>0</v>
      </c>
      <c r="D65" s="80">
        <v>0</v>
      </c>
      <c r="E65" s="80">
        <v>0</v>
      </c>
      <c r="F65" s="188"/>
    </row>
    <row r="66" spans="1:6" ht="19.5" customHeight="1" x14ac:dyDescent="0.25">
      <c r="A66" s="184" t="s">
        <v>144</v>
      </c>
      <c r="B66" s="88" t="s">
        <v>102</v>
      </c>
      <c r="C66" s="80">
        <f>C7+C18+C39+C49+C56</f>
        <v>132885.59999999998</v>
      </c>
      <c r="D66" s="80">
        <f>D7+D18+D39+D49+D56</f>
        <v>38108</v>
      </c>
      <c r="E66" s="80">
        <f>D66/C66*100</f>
        <v>28.67729836791948</v>
      </c>
      <c r="F66" s="176"/>
    </row>
    <row r="67" spans="1:6" ht="19.5" customHeight="1" x14ac:dyDescent="0.25">
      <c r="A67" s="184"/>
      <c r="B67" s="88" t="s">
        <v>169</v>
      </c>
      <c r="C67" s="80">
        <f t="shared" ref="C67:D69" si="15">C8+C19+C40+C50+C57+C63</f>
        <v>74179.600000000006</v>
      </c>
      <c r="D67" s="80">
        <f t="shared" si="15"/>
        <v>2906.7</v>
      </c>
      <c r="E67" s="80">
        <f>D67/C67*100</f>
        <v>3.9184627579550164</v>
      </c>
      <c r="F67" s="183"/>
    </row>
    <row r="68" spans="1:6" ht="19.5" customHeight="1" x14ac:dyDescent="0.25">
      <c r="A68" s="184"/>
      <c r="B68" s="88" t="s">
        <v>19</v>
      </c>
      <c r="C68" s="80">
        <f t="shared" si="15"/>
        <v>120746.5</v>
      </c>
      <c r="D68" s="80">
        <f t="shared" si="15"/>
        <v>33219.5</v>
      </c>
      <c r="E68" s="80">
        <f>D68/C68*100</f>
        <v>27.511770527510116</v>
      </c>
      <c r="F68" s="183"/>
    </row>
    <row r="69" spans="1:6" ht="19.5" customHeight="1" x14ac:dyDescent="0.25">
      <c r="A69" s="184"/>
      <c r="B69" s="88" t="s">
        <v>20</v>
      </c>
      <c r="C69" s="80">
        <f t="shared" si="15"/>
        <v>7959.4999999999991</v>
      </c>
      <c r="D69" s="80">
        <f t="shared" si="15"/>
        <v>1981.8</v>
      </c>
      <c r="E69" s="80">
        <f>D69/C69*100</f>
        <v>24.89854890382562</v>
      </c>
      <c r="F69" s="177"/>
    </row>
    <row r="70" spans="1:6" ht="22.5" customHeight="1" x14ac:dyDescent="0.25">
      <c r="A70" s="202" t="s">
        <v>145</v>
      </c>
      <c r="B70" s="203"/>
      <c r="C70" s="203"/>
      <c r="D70" s="203"/>
      <c r="E70" s="203"/>
      <c r="F70" s="204"/>
    </row>
    <row r="71" spans="1:6" s="81" customFormat="1" ht="17.25" customHeight="1" x14ac:dyDescent="0.25">
      <c r="A71" s="131" t="s">
        <v>2</v>
      </c>
      <c r="B71" s="35" t="s">
        <v>169</v>
      </c>
      <c r="C71" s="34">
        <v>0</v>
      </c>
      <c r="D71" s="34">
        <v>0</v>
      </c>
      <c r="E71" s="1">
        <v>0</v>
      </c>
      <c r="F71" s="193"/>
    </row>
    <row r="72" spans="1:6" ht="17.25" customHeight="1" x14ac:dyDescent="0.25">
      <c r="A72" s="132"/>
      <c r="B72" s="108" t="s">
        <v>19</v>
      </c>
      <c r="C72" s="59">
        <f>C23</f>
        <v>6241.9</v>
      </c>
      <c r="D72" s="59">
        <f>D23</f>
        <v>5422.3</v>
      </c>
      <c r="E72" s="1">
        <f>D72/C72*100</f>
        <v>86.869382720005135</v>
      </c>
      <c r="F72" s="194"/>
    </row>
    <row r="73" spans="1:6" ht="17.25" customHeight="1" x14ac:dyDescent="0.25">
      <c r="A73" s="132"/>
      <c r="B73" s="108" t="s">
        <v>20</v>
      </c>
      <c r="C73" s="59">
        <f>C24</f>
        <v>193</v>
      </c>
      <c r="D73" s="59">
        <f>D24</f>
        <v>167.7</v>
      </c>
      <c r="E73" s="1">
        <f t="shared" ref="E73:E122" si="16">D73/C73*100</f>
        <v>86.891191709844549</v>
      </c>
      <c r="F73" s="194"/>
    </row>
    <row r="74" spans="1:6" s="12" customFormat="1" ht="17.25" customHeight="1" x14ac:dyDescent="0.25">
      <c r="A74" s="133"/>
      <c r="B74" s="82" t="s">
        <v>22</v>
      </c>
      <c r="C74" s="83">
        <f>C72+C73+C71</f>
        <v>6434.9</v>
      </c>
      <c r="D74" s="83">
        <f>D72+D73+D71</f>
        <v>5590</v>
      </c>
      <c r="E74" s="11">
        <f t="shared" si="16"/>
        <v>86.870036830409177</v>
      </c>
      <c r="F74" s="195"/>
    </row>
    <row r="75" spans="1:6" ht="17.25" customHeight="1" x14ac:dyDescent="0.25">
      <c r="A75" s="181" t="s">
        <v>1</v>
      </c>
      <c r="B75" s="108" t="s">
        <v>169</v>
      </c>
      <c r="C75" s="59">
        <v>0</v>
      </c>
      <c r="D75" s="59">
        <v>0</v>
      </c>
      <c r="E75" s="1">
        <v>0</v>
      </c>
      <c r="F75" s="176"/>
    </row>
    <row r="76" spans="1:6" ht="17.25" customHeight="1" x14ac:dyDescent="0.25">
      <c r="A76" s="181"/>
      <c r="B76" s="108" t="s">
        <v>19</v>
      </c>
      <c r="C76" s="59">
        <f>C25</f>
        <v>7467</v>
      </c>
      <c r="D76" s="59">
        <f>D25</f>
        <v>5870</v>
      </c>
      <c r="E76" s="1">
        <f>D76/C76*100</f>
        <v>78.612561939199139</v>
      </c>
      <c r="F76" s="183"/>
    </row>
    <row r="77" spans="1:6" ht="17.25" customHeight="1" x14ac:dyDescent="0.25">
      <c r="A77" s="181"/>
      <c r="B77" s="108" t="s">
        <v>20</v>
      </c>
      <c r="C77" s="59">
        <f>C26</f>
        <v>311.2</v>
      </c>
      <c r="D77" s="59">
        <f>D26</f>
        <v>254</v>
      </c>
      <c r="E77" s="1">
        <f>D77/C77*100</f>
        <v>81.619537275064275</v>
      </c>
      <c r="F77" s="183"/>
    </row>
    <row r="78" spans="1:6" s="84" customFormat="1" ht="17.25" customHeight="1" x14ac:dyDescent="0.25">
      <c r="A78" s="181"/>
      <c r="B78" s="90" t="s">
        <v>22</v>
      </c>
      <c r="C78" s="11">
        <f>C75+C77+C76</f>
        <v>7778.2</v>
      </c>
      <c r="D78" s="11">
        <f>D75+D77+D76</f>
        <v>6124</v>
      </c>
      <c r="E78" s="11">
        <f t="shared" si="16"/>
        <v>78.732868787122996</v>
      </c>
      <c r="F78" s="177"/>
    </row>
    <row r="79" spans="1:6" s="81" customFormat="1" ht="17.25" customHeight="1" x14ac:dyDescent="0.25">
      <c r="A79" s="131" t="s">
        <v>3</v>
      </c>
      <c r="B79" s="108" t="s">
        <v>169</v>
      </c>
      <c r="C79" s="59">
        <f>C12</f>
        <v>2293.6999999999998</v>
      </c>
      <c r="D79" s="59">
        <f>D12</f>
        <v>1800.8</v>
      </c>
      <c r="E79" s="1">
        <f t="shared" si="16"/>
        <v>78.510703230588135</v>
      </c>
      <c r="F79" s="193"/>
    </row>
    <row r="80" spans="1:6" ht="17.25" customHeight="1" x14ac:dyDescent="0.25">
      <c r="A80" s="132"/>
      <c r="B80" s="108" t="s">
        <v>19</v>
      </c>
      <c r="C80" s="59">
        <f>C13+C44</f>
        <v>1043</v>
      </c>
      <c r="D80" s="59">
        <f>D13+D44</f>
        <v>887.40000000000009</v>
      </c>
      <c r="E80" s="1">
        <f t="shared" si="16"/>
        <v>85.08149568552254</v>
      </c>
      <c r="F80" s="194"/>
    </row>
    <row r="81" spans="1:6" ht="17.25" customHeight="1" x14ac:dyDescent="0.25">
      <c r="A81" s="132"/>
      <c r="B81" s="108" t="s">
        <v>20</v>
      </c>
      <c r="C81" s="59">
        <f>C14</f>
        <v>227.2</v>
      </c>
      <c r="D81" s="59">
        <f>D14</f>
        <v>178.4</v>
      </c>
      <c r="E81" s="1">
        <f t="shared" si="16"/>
        <v>78.521126760563391</v>
      </c>
      <c r="F81" s="194"/>
    </row>
    <row r="82" spans="1:6" s="12" customFormat="1" ht="17.25" customHeight="1" x14ac:dyDescent="0.25">
      <c r="A82" s="133"/>
      <c r="B82" s="90" t="s">
        <v>22</v>
      </c>
      <c r="C82" s="11">
        <f>C79+C81+C80</f>
        <v>3563.8999999999996</v>
      </c>
      <c r="D82" s="11">
        <f>D79+D81+D80</f>
        <v>2866.6000000000004</v>
      </c>
      <c r="E82" s="11">
        <f t="shared" si="16"/>
        <v>80.434355621650454</v>
      </c>
      <c r="F82" s="195"/>
    </row>
    <row r="83" spans="1:6" ht="17.25" customHeight="1" x14ac:dyDescent="0.25">
      <c r="A83" s="181" t="s">
        <v>4</v>
      </c>
      <c r="B83" s="108" t="s">
        <v>169</v>
      </c>
      <c r="C83" s="59">
        <v>0</v>
      </c>
      <c r="D83" s="59">
        <v>0</v>
      </c>
      <c r="E83" s="1">
        <v>0</v>
      </c>
      <c r="F83" s="176"/>
    </row>
    <row r="84" spans="1:6" ht="17.25" customHeight="1" x14ac:dyDescent="0.25">
      <c r="A84" s="181"/>
      <c r="B84" s="108" t="s">
        <v>19</v>
      </c>
      <c r="C84" s="59">
        <f>C27+C45</f>
        <v>8395.2999999999993</v>
      </c>
      <c r="D84" s="59">
        <f>D27+D45</f>
        <v>6056.7</v>
      </c>
      <c r="E84" s="1">
        <f t="shared" si="16"/>
        <v>72.14393767941587</v>
      </c>
      <c r="F84" s="183"/>
    </row>
    <row r="85" spans="1:6" ht="17.25" customHeight="1" x14ac:dyDescent="0.25">
      <c r="A85" s="181"/>
      <c r="B85" s="108" t="s">
        <v>20</v>
      </c>
      <c r="C85" s="59">
        <f>C28</f>
        <v>430.7</v>
      </c>
      <c r="D85" s="59">
        <f>D28</f>
        <v>318.8</v>
      </c>
      <c r="E85" s="1">
        <v>0</v>
      </c>
      <c r="F85" s="183"/>
    </row>
    <row r="86" spans="1:6" s="12" customFormat="1" ht="17.25" customHeight="1" x14ac:dyDescent="0.25">
      <c r="A86" s="181"/>
      <c r="B86" s="90" t="s">
        <v>22</v>
      </c>
      <c r="C86" s="11">
        <f>C83+C84+C85</f>
        <v>8826</v>
      </c>
      <c r="D86" s="11">
        <f>D83+D84+D85</f>
        <v>6375.5</v>
      </c>
      <c r="E86" s="11">
        <f t="shared" si="16"/>
        <v>72.23544074325855</v>
      </c>
      <c r="F86" s="177"/>
    </row>
    <row r="87" spans="1:6" ht="17.25" customHeight="1" x14ac:dyDescent="0.25">
      <c r="A87" s="181" t="s">
        <v>9</v>
      </c>
      <c r="B87" s="108" t="s">
        <v>169</v>
      </c>
      <c r="C87" s="59">
        <v>0</v>
      </c>
      <c r="D87" s="59">
        <v>0</v>
      </c>
      <c r="E87" s="1">
        <v>0</v>
      </c>
      <c r="F87" s="176"/>
    </row>
    <row r="88" spans="1:6" ht="17.25" customHeight="1" x14ac:dyDescent="0.25">
      <c r="A88" s="181"/>
      <c r="B88" s="108" t="s">
        <v>19</v>
      </c>
      <c r="C88" s="59">
        <f>C31</f>
        <v>11126.3</v>
      </c>
      <c r="D88" s="59">
        <f>D31</f>
        <v>1906.5</v>
      </c>
      <c r="E88" s="1">
        <f>D88/C88*100</f>
        <v>17.13507635062869</v>
      </c>
      <c r="F88" s="183"/>
    </row>
    <row r="89" spans="1:6" ht="17.25" customHeight="1" x14ac:dyDescent="0.25">
      <c r="A89" s="181"/>
      <c r="B89" s="108" t="s">
        <v>20</v>
      </c>
      <c r="C89" s="59">
        <f>C32</f>
        <v>585.70000000000005</v>
      </c>
      <c r="D89" s="59">
        <f>D32</f>
        <v>100.3</v>
      </c>
      <c r="E89" s="1">
        <f t="shared" si="16"/>
        <v>17.124807922144441</v>
      </c>
      <c r="F89" s="183"/>
    </row>
    <row r="90" spans="1:6" s="12" customFormat="1" ht="17.25" customHeight="1" x14ac:dyDescent="0.25">
      <c r="A90" s="181"/>
      <c r="B90" s="90" t="s">
        <v>22</v>
      </c>
      <c r="C90" s="11">
        <f>C87+C88+C89</f>
        <v>11712</v>
      </c>
      <c r="D90" s="11">
        <f>D87+D88+D89</f>
        <v>2006.8</v>
      </c>
      <c r="E90" s="11">
        <f t="shared" si="16"/>
        <v>17.134562841530055</v>
      </c>
      <c r="F90" s="177"/>
    </row>
    <row r="91" spans="1:6" ht="17.25" customHeight="1" x14ac:dyDescent="0.25">
      <c r="A91" s="181" t="s">
        <v>10</v>
      </c>
      <c r="B91" s="108" t="s">
        <v>169</v>
      </c>
      <c r="C91" s="59">
        <f>C15</f>
        <v>1885.9</v>
      </c>
      <c r="D91" s="59">
        <f>D15</f>
        <v>1105.9000000000001</v>
      </c>
      <c r="E91" s="1">
        <v>0</v>
      </c>
      <c r="F91" s="176"/>
    </row>
    <row r="92" spans="1:6" ht="17.25" customHeight="1" x14ac:dyDescent="0.25">
      <c r="A92" s="181"/>
      <c r="B92" s="108" t="s">
        <v>19</v>
      </c>
      <c r="C92" s="59">
        <f>C16+C29</f>
        <v>7659</v>
      </c>
      <c r="D92" s="59">
        <f>D16+D29</f>
        <v>5504.0999999999995</v>
      </c>
      <c r="E92" s="1">
        <f>D92/C92*100</f>
        <v>71.864473168820979</v>
      </c>
      <c r="F92" s="183"/>
    </row>
    <row r="93" spans="1:6" ht="17.25" customHeight="1" x14ac:dyDescent="0.25">
      <c r="A93" s="181"/>
      <c r="B93" s="108" t="s">
        <v>20</v>
      </c>
      <c r="C93" s="59">
        <f>C17+C30</f>
        <v>678.59999999999991</v>
      </c>
      <c r="D93" s="59">
        <f>D17+D30</f>
        <v>451.29999999999995</v>
      </c>
      <c r="E93" s="1">
        <f t="shared" si="16"/>
        <v>66.504568228706162</v>
      </c>
      <c r="F93" s="183"/>
    </row>
    <row r="94" spans="1:6" s="12" customFormat="1" ht="17.25" customHeight="1" x14ac:dyDescent="0.25">
      <c r="A94" s="181"/>
      <c r="B94" s="90" t="s">
        <v>22</v>
      </c>
      <c r="C94" s="11">
        <f>C91+C92+C93</f>
        <v>10223.5</v>
      </c>
      <c r="D94" s="11">
        <f>D91+D92+D93</f>
        <v>7061.3</v>
      </c>
      <c r="E94" s="11">
        <f t="shared" si="16"/>
        <v>69.069301119968713</v>
      </c>
      <c r="F94" s="177"/>
    </row>
    <row r="95" spans="1:6" ht="17.25" customHeight="1" x14ac:dyDescent="0.25">
      <c r="A95" s="181" t="s">
        <v>8</v>
      </c>
      <c r="B95" s="108" t="s">
        <v>169</v>
      </c>
      <c r="C95" s="59">
        <v>0</v>
      </c>
      <c r="D95" s="59">
        <v>0</v>
      </c>
      <c r="E95" s="1">
        <v>0</v>
      </c>
      <c r="F95" s="176"/>
    </row>
    <row r="96" spans="1:6" ht="17.25" customHeight="1" x14ac:dyDescent="0.25">
      <c r="A96" s="181"/>
      <c r="B96" s="108" t="s">
        <v>19</v>
      </c>
      <c r="C96" s="59">
        <f>C46+C54</f>
        <v>21222.7</v>
      </c>
      <c r="D96" s="59">
        <f>D46+D54</f>
        <v>1648.9</v>
      </c>
      <c r="E96" s="1">
        <f>D96/C96*100</f>
        <v>7.7695109481828419</v>
      </c>
      <c r="F96" s="183"/>
    </row>
    <row r="97" spans="1:6" ht="17.25" customHeight="1" x14ac:dyDescent="0.25">
      <c r="A97" s="181"/>
      <c r="B97" s="108" t="s">
        <v>20</v>
      </c>
      <c r="C97" s="59">
        <f>C47+C55</f>
        <v>1398.2</v>
      </c>
      <c r="D97" s="59">
        <f>D47+D55</f>
        <v>105.2</v>
      </c>
      <c r="E97" s="1">
        <f t="shared" si="16"/>
        <v>7.5239593763410095</v>
      </c>
      <c r="F97" s="183"/>
    </row>
    <row r="98" spans="1:6" s="12" customFormat="1" ht="17.25" customHeight="1" x14ac:dyDescent="0.25">
      <c r="A98" s="181"/>
      <c r="B98" s="90" t="s">
        <v>22</v>
      </c>
      <c r="C98" s="11">
        <f>C95+C96+C97</f>
        <v>22620.9</v>
      </c>
      <c r="D98" s="11">
        <f>D95+D96+D97</f>
        <v>1754.1000000000001</v>
      </c>
      <c r="E98" s="11">
        <f t="shared" si="16"/>
        <v>7.7543333819609304</v>
      </c>
      <c r="F98" s="177"/>
    </row>
    <row r="99" spans="1:6" ht="17.25" customHeight="1" x14ac:dyDescent="0.25">
      <c r="A99" s="181" t="s">
        <v>5</v>
      </c>
      <c r="B99" s="108" t="s">
        <v>169</v>
      </c>
      <c r="C99" s="59">
        <v>0</v>
      </c>
      <c r="D99" s="59">
        <v>0</v>
      </c>
      <c r="E99" s="1">
        <v>0</v>
      </c>
      <c r="F99" s="176"/>
    </row>
    <row r="100" spans="1:6" ht="17.25" customHeight="1" x14ac:dyDescent="0.25">
      <c r="A100" s="181"/>
      <c r="B100" s="108" t="s">
        <v>19</v>
      </c>
      <c r="C100" s="59">
        <f>C33</f>
        <v>6639.3</v>
      </c>
      <c r="D100" s="59">
        <f>D33</f>
        <v>5395.2</v>
      </c>
      <c r="E100" s="1">
        <f>D100/C100*100</f>
        <v>81.261578780895576</v>
      </c>
      <c r="F100" s="183"/>
    </row>
    <row r="101" spans="1:6" ht="17.25" customHeight="1" x14ac:dyDescent="0.25">
      <c r="A101" s="181"/>
      <c r="B101" s="108" t="s">
        <v>20</v>
      </c>
      <c r="C101" s="1">
        <f>C34</f>
        <v>499.7</v>
      </c>
      <c r="D101" s="1">
        <f>D34</f>
        <v>406.1</v>
      </c>
      <c r="E101" s="1">
        <f t="shared" si="16"/>
        <v>81.268761256754061</v>
      </c>
      <c r="F101" s="183"/>
    </row>
    <row r="102" spans="1:6" s="12" customFormat="1" ht="17.25" customHeight="1" x14ac:dyDescent="0.25">
      <c r="A102" s="181"/>
      <c r="B102" s="90" t="s">
        <v>22</v>
      </c>
      <c r="C102" s="11">
        <f>C99+C100+C101</f>
        <v>7139</v>
      </c>
      <c r="D102" s="11">
        <f>D99+D100+D101</f>
        <v>5801.3</v>
      </c>
      <c r="E102" s="11">
        <f t="shared" si="16"/>
        <v>81.262081524022975</v>
      </c>
      <c r="F102" s="177"/>
    </row>
    <row r="103" spans="1:6" ht="17.25" customHeight="1" x14ac:dyDescent="0.25">
      <c r="A103" s="190" t="s">
        <v>6</v>
      </c>
      <c r="B103" s="108" t="s">
        <v>169</v>
      </c>
      <c r="C103" s="59">
        <v>0</v>
      </c>
      <c r="D103" s="59">
        <v>0</v>
      </c>
      <c r="E103" s="1">
        <v>0</v>
      </c>
      <c r="F103" s="176"/>
    </row>
    <row r="104" spans="1:6" ht="17.25" customHeight="1" x14ac:dyDescent="0.25">
      <c r="A104" s="191"/>
      <c r="B104" s="108" t="s">
        <v>19</v>
      </c>
      <c r="C104" s="59">
        <v>0</v>
      </c>
      <c r="D104" s="59">
        <v>0</v>
      </c>
      <c r="E104" s="1">
        <v>0</v>
      </c>
      <c r="F104" s="183"/>
    </row>
    <row r="105" spans="1:6" ht="17.25" customHeight="1" x14ac:dyDescent="0.25">
      <c r="A105" s="191"/>
      <c r="B105" s="108" t="s">
        <v>20</v>
      </c>
      <c r="C105" s="59">
        <v>0</v>
      </c>
      <c r="D105" s="59">
        <v>0</v>
      </c>
      <c r="E105" s="1">
        <v>0</v>
      </c>
      <c r="F105" s="183"/>
    </row>
    <row r="106" spans="1:6" s="12" customFormat="1" ht="17.25" customHeight="1" x14ac:dyDescent="0.25">
      <c r="A106" s="192"/>
      <c r="B106" s="90" t="s">
        <v>22</v>
      </c>
      <c r="C106" s="11">
        <f>C103+C104+C105</f>
        <v>0</v>
      </c>
      <c r="D106" s="11">
        <f>D103+D104+D105</f>
        <v>0</v>
      </c>
      <c r="E106" s="11">
        <v>0</v>
      </c>
      <c r="F106" s="177"/>
    </row>
    <row r="107" spans="1:6" ht="17.25" customHeight="1" x14ac:dyDescent="0.25">
      <c r="A107" s="181" t="s">
        <v>7</v>
      </c>
      <c r="B107" s="108" t="s">
        <v>169</v>
      </c>
      <c r="C107" s="59">
        <v>0</v>
      </c>
      <c r="D107" s="59">
        <v>0</v>
      </c>
      <c r="E107" s="1">
        <v>0</v>
      </c>
      <c r="F107" s="176"/>
    </row>
    <row r="108" spans="1:6" ht="17.25" customHeight="1" x14ac:dyDescent="0.25">
      <c r="A108" s="181"/>
      <c r="B108" s="108" t="s">
        <v>19</v>
      </c>
      <c r="C108" s="59">
        <v>0</v>
      </c>
      <c r="D108" s="59">
        <v>0</v>
      </c>
      <c r="E108" s="1">
        <v>0</v>
      </c>
      <c r="F108" s="183"/>
    </row>
    <row r="109" spans="1:6" ht="17.25" customHeight="1" x14ac:dyDescent="0.25">
      <c r="A109" s="181"/>
      <c r="B109" s="108" t="s">
        <v>20</v>
      </c>
      <c r="C109" s="1">
        <v>0</v>
      </c>
      <c r="D109" s="1">
        <v>0</v>
      </c>
      <c r="E109" s="1">
        <v>0</v>
      </c>
      <c r="F109" s="183"/>
    </row>
    <row r="110" spans="1:6" s="12" customFormat="1" ht="17.25" customHeight="1" x14ac:dyDescent="0.25">
      <c r="A110" s="181"/>
      <c r="B110" s="90" t="s">
        <v>22</v>
      </c>
      <c r="C110" s="11">
        <f>C107+C108+C109</f>
        <v>0</v>
      </c>
      <c r="D110" s="11">
        <f>D107+D108+D109</f>
        <v>0</v>
      </c>
      <c r="E110" s="11">
        <v>0</v>
      </c>
      <c r="F110" s="177"/>
    </row>
    <row r="111" spans="1:6" s="81" customFormat="1" ht="17.25" customHeight="1" x14ac:dyDescent="0.25">
      <c r="A111" s="131" t="s">
        <v>11</v>
      </c>
      <c r="B111" s="35" t="s">
        <v>169</v>
      </c>
      <c r="C111" s="34">
        <v>0</v>
      </c>
      <c r="D111" s="34">
        <v>0</v>
      </c>
      <c r="E111" s="1">
        <v>0</v>
      </c>
      <c r="F111" s="193"/>
    </row>
    <row r="112" spans="1:6" ht="17.25" customHeight="1" x14ac:dyDescent="0.25">
      <c r="A112" s="132"/>
      <c r="B112" s="108" t="s">
        <v>19</v>
      </c>
      <c r="C112" s="59">
        <f>C37+C48</f>
        <v>10361</v>
      </c>
      <c r="D112" s="59">
        <f>D37+D48</f>
        <v>528.4</v>
      </c>
      <c r="E112" s="1">
        <f>D112/C112*100</f>
        <v>5.0998938326416363</v>
      </c>
      <c r="F112" s="194"/>
    </row>
    <row r="113" spans="1:6" ht="17.25" customHeight="1" x14ac:dyDescent="0.25">
      <c r="A113" s="132"/>
      <c r="B113" s="108" t="s">
        <v>20</v>
      </c>
      <c r="C113" s="59">
        <f>C38</f>
        <v>733.8</v>
      </c>
      <c r="D113" s="59">
        <f>D38</f>
        <v>0</v>
      </c>
      <c r="E113" s="1">
        <f t="shared" si="16"/>
        <v>0</v>
      </c>
      <c r="F113" s="194"/>
    </row>
    <row r="114" spans="1:6" s="12" customFormat="1" ht="17.25" customHeight="1" x14ac:dyDescent="0.25">
      <c r="A114" s="133"/>
      <c r="B114" s="90" t="s">
        <v>22</v>
      </c>
      <c r="C114" s="11">
        <f>C111+C112+C113</f>
        <v>11094.8</v>
      </c>
      <c r="D114" s="11">
        <f>D111+D112+D113</f>
        <v>528.4</v>
      </c>
      <c r="E114" s="11">
        <f t="shared" si="16"/>
        <v>4.7625914842989507</v>
      </c>
      <c r="F114" s="195"/>
    </row>
    <row r="115" spans="1:6" s="12" customFormat="1" ht="17.25" customHeight="1" x14ac:dyDescent="0.25">
      <c r="A115" s="131" t="s">
        <v>12</v>
      </c>
      <c r="B115" s="35" t="s">
        <v>169</v>
      </c>
      <c r="C115" s="34">
        <f>C61</f>
        <v>70000</v>
      </c>
      <c r="D115" s="34">
        <f>D61</f>
        <v>0</v>
      </c>
      <c r="E115" s="1">
        <v>0</v>
      </c>
      <c r="F115" s="176"/>
    </row>
    <row r="116" spans="1:6" ht="17.25" customHeight="1" x14ac:dyDescent="0.25">
      <c r="A116" s="132"/>
      <c r="B116" s="108" t="s">
        <v>19</v>
      </c>
      <c r="C116" s="34">
        <f>C5+C35</f>
        <v>40591</v>
      </c>
      <c r="D116" s="34">
        <f>D5+D35</f>
        <v>0</v>
      </c>
      <c r="E116" s="1">
        <f t="shared" si="16"/>
        <v>0</v>
      </c>
      <c r="F116" s="183"/>
    </row>
    <row r="117" spans="1:6" ht="17.25" customHeight="1" x14ac:dyDescent="0.25">
      <c r="A117" s="132"/>
      <c r="B117" s="108" t="s">
        <v>20</v>
      </c>
      <c r="C117" s="34">
        <f>C6+C36</f>
        <v>2901.4</v>
      </c>
      <c r="D117" s="34">
        <f>D6+D36</f>
        <v>0</v>
      </c>
      <c r="E117" s="1">
        <f t="shared" si="16"/>
        <v>0</v>
      </c>
      <c r="F117" s="183"/>
    </row>
    <row r="118" spans="1:6" s="12" customFormat="1" ht="17.25" customHeight="1" x14ac:dyDescent="0.25">
      <c r="A118" s="133"/>
      <c r="B118" s="90" t="s">
        <v>22</v>
      </c>
      <c r="C118" s="11">
        <f>C115+C116+C117</f>
        <v>113492.4</v>
      </c>
      <c r="D118" s="11">
        <f>D115+D116+D117</f>
        <v>0</v>
      </c>
      <c r="E118" s="11">
        <f t="shared" si="16"/>
        <v>0</v>
      </c>
      <c r="F118" s="177"/>
    </row>
    <row r="119" spans="1:6" s="12" customFormat="1" ht="17.25" customHeight="1" x14ac:dyDescent="0.25">
      <c r="A119" s="196" t="s">
        <v>146</v>
      </c>
      <c r="B119" s="5" t="s">
        <v>169</v>
      </c>
      <c r="C119" s="6">
        <f>C71+C75+C79+C83+C87+C91+C95+C99+C103+C107+C111+C115</f>
        <v>74179.600000000006</v>
      </c>
      <c r="D119" s="6">
        <f>D71+D75+D79+D83+D87+D91+D95+D99+D103+D107+D111+D115</f>
        <v>2906.7</v>
      </c>
      <c r="E119" s="6">
        <f t="shared" si="16"/>
        <v>3.9184627579550164</v>
      </c>
      <c r="F119" s="199"/>
    </row>
    <row r="120" spans="1:6" s="4" customFormat="1" ht="17.25" customHeight="1" x14ac:dyDescent="0.25">
      <c r="A120" s="197"/>
      <c r="B120" s="5" t="s">
        <v>19</v>
      </c>
      <c r="C120" s="6">
        <f>C72+C76+C80+C84+C88+C92+C96+C100+C104+C108+C112+C116</f>
        <v>120746.5</v>
      </c>
      <c r="D120" s="6">
        <f>D72+D76+D80+D84+D88+D92+D96+D100+D104+D108+D112+D116</f>
        <v>33219.5</v>
      </c>
      <c r="E120" s="6">
        <f t="shared" si="16"/>
        <v>27.511770527510116</v>
      </c>
      <c r="F120" s="200"/>
    </row>
    <row r="121" spans="1:6" s="4" customFormat="1" ht="17.25" customHeight="1" x14ac:dyDescent="0.25">
      <c r="A121" s="197"/>
      <c r="B121" s="5" t="s">
        <v>20</v>
      </c>
      <c r="C121" s="6">
        <f t="shared" ref="C121" si="17">C73+C77+C81+C85+C89+C93+C97+C101+C105+C109+C113+C117</f>
        <v>7959.5</v>
      </c>
      <c r="D121" s="6">
        <f t="shared" ref="D121" si="18">D73+D77+D81+D85+D89+D93+D97+D101+D105+D109+D113+D117</f>
        <v>1981.8000000000002</v>
      </c>
      <c r="E121" s="6">
        <f t="shared" si="16"/>
        <v>24.89854890382562</v>
      </c>
      <c r="F121" s="200"/>
    </row>
    <row r="122" spans="1:6" s="4" customFormat="1" ht="17.25" customHeight="1" x14ac:dyDescent="0.25">
      <c r="A122" s="198"/>
      <c r="B122" s="5" t="s">
        <v>22</v>
      </c>
      <c r="C122" s="6">
        <f>C120+C121+C119</f>
        <v>202885.6</v>
      </c>
      <c r="D122" s="6">
        <f>D120+D121+D119</f>
        <v>38108</v>
      </c>
      <c r="E122" s="6">
        <f t="shared" si="16"/>
        <v>18.78299889198642</v>
      </c>
      <c r="F122" s="201"/>
    </row>
  </sheetData>
  <mergeCells count="74">
    <mergeCell ref="F56:F59"/>
    <mergeCell ref="F54:F55"/>
    <mergeCell ref="A60:F60"/>
    <mergeCell ref="A43:F43"/>
    <mergeCell ref="F39:F42"/>
    <mergeCell ref="A75:A78"/>
    <mergeCell ref="F75:F78"/>
    <mergeCell ref="A71:A74"/>
    <mergeCell ref="A66:A69"/>
    <mergeCell ref="F66:F69"/>
    <mergeCell ref="A70:F70"/>
    <mergeCell ref="F71:F74"/>
    <mergeCell ref="A46:A47"/>
    <mergeCell ref="A49:A52"/>
    <mergeCell ref="F49:F52"/>
    <mergeCell ref="F46:F47"/>
    <mergeCell ref="A62:A65"/>
    <mergeCell ref="F62:F65"/>
    <mergeCell ref="A53:F53"/>
    <mergeCell ref="A107:A110"/>
    <mergeCell ref="F107:F110"/>
    <mergeCell ref="A111:A114"/>
    <mergeCell ref="A115:A118"/>
    <mergeCell ref="F111:F114"/>
    <mergeCell ref="F115:F118"/>
    <mergeCell ref="A119:A122"/>
    <mergeCell ref="F119:F122"/>
    <mergeCell ref="A103:A106"/>
    <mergeCell ref="F103:F106"/>
    <mergeCell ref="A79:A82"/>
    <mergeCell ref="A54:A55"/>
    <mergeCell ref="A95:A98"/>
    <mergeCell ref="F95:F98"/>
    <mergeCell ref="A99:A102"/>
    <mergeCell ref="F99:F102"/>
    <mergeCell ref="A83:A86"/>
    <mergeCell ref="F83:F86"/>
    <mergeCell ref="A87:A90"/>
    <mergeCell ref="F87:F90"/>
    <mergeCell ref="A91:A94"/>
    <mergeCell ref="F91:F94"/>
    <mergeCell ref="F79:F82"/>
    <mergeCell ref="A56:A59"/>
    <mergeCell ref="F37:F38"/>
    <mergeCell ref="A39:A42"/>
    <mergeCell ref="A29:A30"/>
    <mergeCell ref="F29:F30"/>
    <mergeCell ref="A33:A34"/>
    <mergeCell ref="F33:F34"/>
    <mergeCell ref="A35:A36"/>
    <mergeCell ref="F35:F36"/>
    <mergeCell ref="A37:A38"/>
    <mergeCell ref="A15:A17"/>
    <mergeCell ref="F15:F17"/>
    <mergeCell ref="A18:A21"/>
    <mergeCell ref="F18:F21"/>
    <mergeCell ref="A1:F1"/>
    <mergeCell ref="A4:F4"/>
    <mergeCell ref="A7:A10"/>
    <mergeCell ref="A11:F11"/>
    <mergeCell ref="F7:F10"/>
    <mergeCell ref="A5:A6"/>
    <mergeCell ref="F5:F6"/>
    <mergeCell ref="F12:F14"/>
    <mergeCell ref="A12:A14"/>
    <mergeCell ref="A27:A28"/>
    <mergeCell ref="F27:F28"/>
    <mergeCell ref="A31:A32"/>
    <mergeCell ref="F31:F32"/>
    <mergeCell ref="A22:F22"/>
    <mergeCell ref="A23:A24"/>
    <mergeCell ref="F23:F24"/>
    <mergeCell ref="A25:A26"/>
    <mergeCell ref="F25:F26"/>
  </mergeCells>
  <pageMargins left="1.1811023622047245" right="0.39370078740157483" top="0.78740157480314965" bottom="0.78740157480314965" header="0.31496062992125984" footer="0.31496062992125984"/>
  <pageSetup paperSize="9" scale="6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OVFK10</cp:lastModifiedBy>
  <cp:lastPrinted>2021-01-21T07:08:31Z</cp:lastPrinted>
  <dcterms:created xsi:type="dcterms:W3CDTF">2012-11-13T08:43:34Z</dcterms:created>
  <dcterms:modified xsi:type="dcterms:W3CDTF">2021-01-21T07:15:56Z</dcterms:modified>
</cp:coreProperties>
</file>