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Шумейко\моя рабочая папка\муниципальные программы\Мониторинг МП\2020 год\2 квартал\поселения\сайт\"/>
    </mc:Choice>
  </mc:AlternateContent>
  <bookViews>
    <workbookView xWindow="240" yWindow="2205" windowWidth="15480" windowHeight="7305"/>
  </bookViews>
  <sheets>
    <sheet name="СВОД" sheetId="1" r:id="rId1"/>
    <sheet name="общие" sheetId="2" r:id="rId2"/>
    <sheet name="КБ+ софин. МБ" sheetId="4" r:id="rId3"/>
  </sheets>
  <definedNames>
    <definedName name="_xlnm._FilterDatabase" localSheetId="1" hidden="1">общие!$A$3:$F$478</definedName>
    <definedName name="_xlnm.Print_Titles" localSheetId="2">'КБ+ софин. МБ'!$2:$3</definedName>
    <definedName name="_xlnm.Print_Titles" localSheetId="1">общие!$3:$4</definedName>
    <definedName name="_xlnm.Print_Titles" localSheetId="0">СВОД!$4:$4</definedName>
    <definedName name="_xlnm.Print_Area" localSheetId="2">'КБ+ софин. МБ'!$A$1:$F$119</definedName>
    <definedName name="_xlnm.Print_Area" localSheetId="1">общие!$A$1:$G$478</definedName>
    <definedName name="_xlnm.Print_Area" localSheetId="0">СВОД!$A$1:$F$138</definedName>
  </definedNames>
  <calcPr calcId="162913"/>
</workbook>
</file>

<file path=xl/calcChain.xml><?xml version="1.0" encoding="utf-8"?>
<calcChain xmlns="http://schemas.openxmlformats.org/spreadsheetml/2006/main">
  <c r="D298" i="2" l="1"/>
  <c r="E61" i="1" l="1"/>
  <c r="D61" i="1"/>
  <c r="E436" i="2"/>
  <c r="D436" i="2"/>
  <c r="D195" i="2"/>
  <c r="F194" i="2"/>
  <c r="F61" i="1" l="1"/>
  <c r="D472" i="2"/>
  <c r="E69" i="1"/>
  <c r="D69" i="1"/>
  <c r="F51" i="4"/>
  <c r="D51" i="4"/>
  <c r="C51" i="4"/>
  <c r="E51" i="4" l="1"/>
  <c r="F12" i="4"/>
  <c r="F5" i="4" l="1"/>
  <c r="E65" i="1" l="1"/>
  <c r="D65" i="1"/>
  <c r="D207" i="2"/>
  <c r="E452" i="2"/>
  <c r="D452" i="2"/>
  <c r="F206" i="2"/>
  <c r="F356" i="2"/>
  <c r="F65" i="1" l="1"/>
  <c r="E468" i="2"/>
  <c r="D468" i="2"/>
  <c r="F224" i="2"/>
  <c r="D441" i="2" l="1"/>
  <c r="F48" i="4"/>
  <c r="D48" i="4"/>
  <c r="C48" i="4"/>
  <c r="E48" i="4" l="1"/>
  <c r="E433" i="2"/>
  <c r="D433" i="2"/>
  <c r="E437" i="2"/>
  <c r="D437" i="2"/>
  <c r="F47" i="4"/>
  <c r="D47" i="4"/>
  <c r="C47" i="4"/>
  <c r="F193" i="2"/>
  <c r="E432" i="2" l="1"/>
  <c r="D432" i="2"/>
  <c r="F112" i="2" l="1"/>
  <c r="E473" i="2" l="1"/>
  <c r="E472" i="2"/>
  <c r="D473" i="2"/>
  <c r="D6" i="4"/>
  <c r="D10" i="4" s="1"/>
  <c r="D5" i="4"/>
  <c r="C6" i="4"/>
  <c r="C5" i="4"/>
  <c r="E244" i="2"/>
  <c r="E243" i="2"/>
  <c r="D244" i="2"/>
  <c r="D243" i="2"/>
  <c r="F237" i="2"/>
  <c r="F236" i="2"/>
  <c r="F38" i="4"/>
  <c r="D39" i="4"/>
  <c r="D38" i="4"/>
  <c r="C39" i="4"/>
  <c r="C38" i="4"/>
  <c r="F164" i="2"/>
  <c r="F163" i="2"/>
  <c r="C7" i="4" l="1"/>
  <c r="D9" i="4"/>
  <c r="D7" i="4"/>
  <c r="E39" i="4"/>
  <c r="E38" i="4"/>
  <c r="E230" i="2" l="1"/>
  <c r="E229" i="2"/>
  <c r="E465" i="2"/>
  <c r="D465" i="2"/>
  <c r="F220" i="2"/>
  <c r="E449" i="2" l="1"/>
  <c r="E448" i="2"/>
  <c r="E447" i="2"/>
  <c r="D449" i="2"/>
  <c r="D448" i="2"/>
  <c r="D447" i="2"/>
  <c r="F14" i="4"/>
  <c r="D16" i="4"/>
  <c r="D15" i="4"/>
  <c r="D14" i="4"/>
  <c r="C16" i="4"/>
  <c r="C15" i="4"/>
  <c r="C14" i="4"/>
  <c r="F348" i="2"/>
  <c r="F350" i="2"/>
  <c r="F349" i="2"/>
  <c r="E74" i="2"/>
  <c r="D74" i="2"/>
  <c r="D429" i="2"/>
  <c r="E429" i="2"/>
  <c r="D18" i="4" l="1"/>
  <c r="D64" i="4" s="1"/>
  <c r="D88" i="4"/>
  <c r="D116" i="4" s="1"/>
  <c r="C18" i="4"/>
  <c r="C64" i="4" s="1"/>
  <c r="C88" i="4"/>
  <c r="C116" i="4" s="1"/>
  <c r="F273" i="2"/>
  <c r="F24" i="4"/>
  <c r="D25" i="4"/>
  <c r="D74" i="4" s="1"/>
  <c r="D24" i="4"/>
  <c r="D73" i="4" s="1"/>
  <c r="C25" i="4"/>
  <c r="C74" i="4" s="1"/>
  <c r="C24" i="4"/>
  <c r="F135" i="2"/>
  <c r="F134" i="2"/>
  <c r="F432" i="2" l="1"/>
  <c r="C73" i="4"/>
  <c r="E24" i="4"/>
  <c r="E25" i="4"/>
  <c r="F100" i="2" l="1"/>
  <c r="E453" i="2"/>
  <c r="D453" i="2"/>
  <c r="D229" i="2"/>
  <c r="F57" i="4"/>
  <c r="D58" i="4"/>
  <c r="D62" i="4" s="1"/>
  <c r="D57" i="4"/>
  <c r="C58" i="4"/>
  <c r="C62" i="4" s="1"/>
  <c r="C57" i="4"/>
  <c r="F49" i="4"/>
  <c r="D50" i="4"/>
  <c r="D55" i="4" s="1"/>
  <c r="D49" i="4"/>
  <c r="C50" i="4"/>
  <c r="C55" i="4" s="1"/>
  <c r="C49" i="4"/>
  <c r="F209" i="2"/>
  <c r="F208" i="2"/>
  <c r="F205" i="2"/>
  <c r="F204" i="2"/>
  <c r="F210" i="2"/>
  <c r="C54" i="4" l="1"/>
  <c r="C52" i="4"/>
  <c r="D52" i="4"/>
  <c r="D54" i="4"/>
  <c r="D61" i="4"/>
  <c r="D59" i="4"/>
  <c r="C59" i="4"/>
  <c r="E55" i="4"/>
  <c r="E62" i="4"/>
  <c r="E57" i="4"/>
  <c r="E58" i="4"/>
  <c r="C61" i="4"/>
  <c r="E61" i="4" s="1"/>
  <c r="E50" i="4"/>
  <c r="D230" i="2"/>
  <c r="E59" i="4" l="1"/>
  <c r="F30" i="4"/>
  <c r="F168" i="2" l="1"/>
  <c r="E173" i="2" l="1"/>
  <c r="D173" i="2"/>
  <c r="E445" i="2"/>
  <c r="D445" i="2"/>
  <c r="E270" i="2"/>
  <c r="D270" i="2"/>
  <c r="F28" i="4"/>
  <c r="E461" i="2" l="1"/>
  <c r="E121" i="1" s="1"/>
  <c r="D461" i="2"/>
  <c r="D121" i="1" s="1"/>
  <c r="E67" i="1"/>
  <c r="D67" i="1"/>
  <c r="F36" i="4"/>
  <c r="F121" i="1" l="1"/>
  <c r="E469" i="2" l="1"/>
  <c r="D469" i="2"/>
  <c r="E303" i="2" l="1"/>
  <c r="D303" i="2"/>
  <c r="E300" i="2"/>
  <c r="D300" i="2"/>
  <c r="E421" i="2"/>
  <c r="D421" i="2"/>
  <c r="E70" i="1"/>
  <c r="D70" i="1"/>
  <c r="F40" i="4"/>
  <c r="F26" i="4" l="1"/>
  <c r="F32" i="4" l="1"/>
  <c r="E66" i="1" l="1"/>
  <c r="D66" i="1"/>
  <c r="F34" i="4" l="1"/>
  <c r="E378" i="2" l="1"/>
  <c r="D378" i="2"/>
  <c r="E74" i="4" l="1"/>
  <c r="D12" i="4"/>
  <c r="C12" i="4"/>
  <c r="F22" i="4"/>
  <c r="D77" i="4" l="1"/>
  <c r="D19" i="4"/>
  <c r="C77" i="4"/>
  <c r="C19" i="4"/>
  <c r="E12" i="4"/>
  <c r="C107" i="4" l="1"/>
  <c r="E47" i="4" l="1"/>
  <c r="E49" i="4"/>
  <c r="E52" i="4" l="1"/>
  <c r="E54" i="4"/>
  <c r="C75" i="4"/>
  <c r="E73" i="4" l="1"/>
  <c r="D41" i="4"/>
  <c r="D110" i="4" s="1"/>
  <c r="C41" i="4"/>
  <c r="C110" i="4" s="1"/>
  <c r="D40" i="4"/>
  <c r="D109" i="4" s="1"/>
  <c r="C40" i="4"/>
  <c r="C109" i="4" s="1"/>
  <c r="D37" i="4"/>
  <c r="D102" i="4" s="1"/>
  <c r="C37" i="4"/>
  <c r="C102" i="4" s="1"/>
  <c r="D36" i="4"/>
  <c r="D101" i="4" s="1"/>
  <c r="C36" i="4"/>
  <c r="C101" i="4" s="1"/>
  <c r="D35" i="4"/>
  <c r="D98" i="4" s="1"/>
  <c r="C35" i="4"/>
  <c r="C98" i="4" s="1"/>
  <c r="D34" i="4"/>
  <c r="D97" i="4" s="1"/>
  <c r="C34" i="4"/>
  <c r="C97" i="4" s="1"/>
  <c r="D33" i="4"/>
  <c r="D94" i="4" s="1"/>
  <c r="C33" i="4"/>
  <c r="C94" i="4" s="1"/>
  <c r="D32" i="4"/>
  <c r="D93" i="4" s="1"/>
  <c r="C32" i="4"/>
  <c r="C93" i="4" s="1"/>
  <c r="D31" i="4"/>
  <c r="D86" i="4" s="1"/>
  <c r="C31" i="4"/>
  <c r="C86" i="4" s="1"/>
  <c r="D30" i="4"/>
  <c r="D85" i="4" s="1"/>
  <c r="C30" i="4"/>
  <c r="C85" i="4" s="1"/>
  <c r="D29" i="4"/>
  <c r="D90" i="4" s="1"/>
  <c r="C29" i="4"/>
  <c r="C90" i="4" s="1"/>
  <c r="D28" i="4"/>
  <c r="D89" i="4" s="1"/>
  <c r="C28" i="4"/>
  <c r="C89" i="4" s="1"/>
  <c r="D27" i="4"/>
  <c r="D82" i="4" s="1"/>
  <c r="C27" i="4"/>
  <c r="C82" i="4" s="1"/>
  <c r="D26" i="4"/>
  <c r="D81" i="4" s="1"/>
  <c r="C26" i="4"/>
  <c r="C81" i="4" s="1"/>
  <c r="D23" i="4"/>
  <c r="C23" i="4"/>
  <c r="D22" i="4"/>
  <c r="C22" i="4"/>
  <c r="D13" i="4"/>
  <c r="C13" i="4"/>
  <c r="D114" i="4"/>
  <c r="C114" i="4"/>
  <c r="D113" i="4"/>
  <c r="C113" i="4"/>
  <c r="D45" i="4" l="1"/>
  <c r="C42" i="4"/>
  <c r="D44" i="4"/>
  <c r="D65" i="4" s="1"/>
  <c r="D42" i="4"/>
  <c r="D20" i="4"/>
  <c r="D66" i="4" s="1"/>
  <c r="D17" i="4"/>
  <c r="C20" i="4"/>
  <c r="C17" i="4"/>
  <c r="C45" i="4"/>
  <c r="C44" i="4"/>
  <c r="C78" i="4"/>
  <c r="D78" i="4"/>
  <c r="D70" i="4"/>
  <c r="D69" i="4"/>
  <c r="D117" i="4" s="1"/>
  <c r="C69" i="4"/>
  <c r="C117" i="4" s="1"/>
  <c r="C9" i="4"/>
  <c r="C70" i="4"/>
  <c r="E5" i="4"/>
  <c r="E26" i="4"/>
  <c r="E28" i="4"/>
  <c r="E36" i="4"/>
  <c r="E16" i="4"/>
  <c r="E29" i="4"/>
  <c r="E37" i="4"/>
  <c r="E6" i="4"/>
  <c r="E30" i="4"/>
  <c r="E32" i="4"/>
  <c r="E41" i="4"/>
  <c r="E33" i="4"/>
  <c r="E15" i="4"/>
  <c r="E31" i="4"/>
  <c r="E40" i="4"/>
  <c r="D107" i="4"/>
  <c r="C10" i="4"/>
  <c r="E14" i="4"/>
  <c r="E13" i="4"/>
  <c r="E22" i="4"/>
  <c r="E34" i="4"/>
  <c r="E35" i="4"/>
  <c r="C66" i="4" l="1"/>
  <c r="C65" i="4"/>
  <c r="D63" i="4"/>
  <c r="D118" i="4"/>
  <c r="D119" i="4" s="1"/>
  <c r="C63" i="4"/>
  <c r="D71" i="4"/>
  <c r="C87" i="4"/>
  <c r="E98" i="4"/>
  <c r="E86" i="4"/>
  <c r="E69" i="4"/>
  <c r="E97" i="4"/>
  <c r="E77" i="4"/>
  <c r="C71" i="4"/>
  <c r="E70" i="4"/>
  <c r="E10" i="4"/>
  <c r="E9" i="4"/>
  <c r="E7" i="4"/>
  <c r="E42" i="4"/>
  <c r="E109" i="4"/>
  <c r="E78" i="4"/>
  <c r="E44" i="4"/>
  <c r="E18" i="4"/>
  <c r="E19" i="4"/>
  <c r="D79" i="4"/>
  <c r="E17" i="4"/>
  <c r="E471" i="2"/>
  <c r="D471" i="2"/>
  <c r="E467" i="2"/>
  <c r="D467" i="2"/>
  <c r="E466" i="2"/>
  <c r="E460" i="2"/>
  <c r="E120" i="1" s="1"/>
  <c r="D460" i="2"/>
  <c r="D120" i="1" s="1"/>
  <c r="E459" i="2"/>
  <c r="E119" i="1" s="1"/>
  <c r="D459" i="2"/>
  <c r="D119" i="1" s="1"/>
  <c r="E457" i="2"/>
  <c r="D457" i="2"/>
  <c r="E456" i="2"/>
  <c r="D456" i="2"/>
  <c r="E455" i="2"/>
  <c r="D455" i="2"/>
  <c r="E71" i="4" l="1"/>
  <c r="F120" i="1"/>
  <c r="F448" i="2"/>
  <c r="F460" i="2"/>
  <c r="F468" i="2"/>
  <c r="F447" i="2"/>
  <c r="F456" i="2"/>
  <c r="F472" i="2"/>
  <c r="F457" i="2"/>
  <c r="F452" i="2"/>
  <c r="D470" i="2"/>
  <c r="E454" i="2"/>
  <c r="E462" i="2"/>
  <c r="D466" i="2"/>
  <c r="E474" i="2"/>
  <c r="D454" i="2"/>
  <c r="D462" i="2"/>
  <c r="D474" i="2"/>
  <c r="D450" i="2"/>
  <c r="E450" i="2"/>
  <c r="E458" i="2"/>
  <c r="F465" i="2"/>
  <c r="D458" i="2"/>
  <c r="F473" i="2"/>
  <c r="C79" i="4"/>
  <c r="F449" i="2"/>
  <c r="F469" i="2"/>
  <c r="F461" i="2"/>
  <c r="E470" i="2"/>
  <c r="F453" i="2"/>
  <c r="E444" i="2"/>
  <c r="D444" i="2"/>
  <c r="E441" i="2"/>
  <c r="E440" i="2"/>
  <c r="D440" i="2"/>
  <c r="E79" i="4" l="1"/>
  <c r="E64" i="4"/>
  <c r="F454" i="2"/>
  <c r="F445" i="2"/>
  <c r="F444" i="2"/>
  <c r="F450" i="2"/>
  <c r="F458" i="2"/>
  <c r="D446" i="2"/>
  <c r="F462" i="2"/>
  <c r="F466" i="2"/>
  <c r="F440" i="2"/>
  <c r="E446" i="2"/>
  <c r="F470" i="2"/>
  <c r="F474" i="2"/>
  <c r="F441" i="2"/>
  <c r="E439" i="2"/>
  <c r="D439" i="2"/>
  <c r="F446" i="2" l="1"/>
  <c r="E442" i="2"/>
  <c r="D442" i="2"/>
  <c r="E435" i="2"/>
  <c r="D435" i="2"/>
  <c r="E428" i="2"/>
  <c r="D428" i="2"/>
  <c r="E430" i="2" l="1"/>
  <c r="F436" i="2"/>
  <c r="F428" i="2"/>
  <c r="E438" i="2"/>
  <c r="F442" i="2"/>
  <c r="D438" i="2"/>
  <c r="F437" i="2"/>
  <c r="D430" i="2"/>
  <c r="F429" i="2"/>
  <c r="E477" i="2"/>
  <c r="D477" i="2"/>
  <c r="F433" i="2"/>
  <c r="D434" i="2"/>
  <c r="E434" i="2"/>
  <c r="E425" i="2"/>
  <c r="D425" i="2"/>
  <c r="E424" i="2"/>
  <c r="D424" i="2"/>
  <c r="F423" i="2"/>
  <c r="E420" i="2"/>
  <c r="D420" i="2"/>
  <c r="F418" i="2"/>
  <c r="F417" i="2"/>
  <c r="F416" i="2"/>
  <c r="F415" i="2"/>
  <c r="F414" i="2"/>
  <c r="F413" i="2"/>
  <c r="F412" i="2"/>
  <c r="E410" i="2"/>
  <c r="D410" i="2"/>
  <c r="E409" i="2"/>
  <c r="D409" i="2"/>
  <c r="F408" i="2"/>
  <c r="F407" i="2"/>
  <c r="F425" i="2" l="1"/>
  <c r="F424" i="2"/>
  <c r="F409" i="2"/>
  <c r="F421" i="2"/>
  <c r="F434" i="2"/>
  <c r="F438" i="2"/>
  <c r="F430" i="2"/>
  <c r="F420" i="2"/>
  <c r="F410" i="2"/>
  <c r="F477" i="2"/>
  <c r="F406" i="2"/>
  <c r="F405" i="2"/>
  <c r="F404" i="2"/>
  <c r="F403" i="2"/>
  <c r="F400" i="2" l="1"/>
  <c r="E397" i="2" l="1"/>
  <c r="D397" i="2"/>
  <c r="E396" i="2"/>
  <c r="D396" i="2"/>
  <c r="E395" i="2"/>
  <c r="D395" i="2"/>
  <c r="F394" i="2"/>
  <c r="F393" i="2"/>
  <c r="F397" i="2" l="1"/>
  <c r="F395" i="2"/>
  <c r="F392" i="2"/>
  <c r="F391" i="2" l="1"/>
  <c r="F390" i="2"/>
  <c r="F388" i="2"/>
  <c r="F387" i="2" l="1"/>
  <c r="F386" i="2"/>
  <c r="F385" i="2"/>
  <c r="F384" i="2"/>
  <c r="F382" i="2"/>
  <c r="F381" i="2"/>
  <c r="F380" i="2"/>
  <c r="F378" i="2" l="1"/>
  <c r="E377" i="2"/>
  <c r="D377" i="2"/>
  <c r="F377" i="2" l="1"/>
  <c r="E376" i="2"/>
  <c r="D376" i="2"/>
  <c r="E375" i="2"/>
  <c r="D375" i="2"/>
  <c r="F374" i="2"/>
  <c r="F373" i="2"/>
  <c r="F372" i="2"/>
  <c r="F371" i="2"/>
  <c r="F370" i="2"/>
  <c r="F369" i="2"/>
  <c r="F368" i="2"/>
  <c r="F367" i="2"/>
  <c r="F366" i="2"/>
  <c r="F365" i="2"/>
  <c r="F364" i="2"/>
  <c r="F363" i="2"/>
  <c r="F362" i="2"/>
  <c r="F361" i="2"/>
  <c r="F360" i="2"/>
  <c r="F359" i="2"/>
  <c r="F358" i="2"/>
  <c r="F357" i="2"/>
  <c r="F355" i="2"/>
  <c r="F354" i="2"/>
  <c r="F353" i="2"/>
  <c r="F352" i="2"/>
  <c r="F351" i="2"/>
  <c r="F347" i="2"/>
  <c r="F346" i="2"/>
  <c r="F345" i="2"/>
  <c r="F344" i="2"/>
  <c r="F343" i="2"/>
  <c r="F342" i="2"/>
  <c r="F340" i="2"/>
  <c r="F339" i="2"/>
  <c r="F338" i="2"/>
  <c r="F336" i="2"/>
  <c r="F335" i="2"/>
  <c r="F334" i="2"/>
  <c r="F333" i="2"/>
  <c r="F331" i="2"/>
  <c r="F330" i="2"/>
  <c r="E328" i="2"/>
  <c r="D328" i="2"/>
  <c r="E327" i="2"/>
  <c r="D327" i="2"/>
  <c r="F326" i="2"/>
  <c r="F325" i="2"/>
  <c r="F324" i="2"/>
  <c r="F323" i="2"/>
  <c r="F322" i="2"/>
  <c r="F321" i="2"/>
  <c r="F320" i="2"/>
  <c r="F319" i="2"/>
  <c r="F318" i="2"/>
  <c r="F317" i="2"/>
  <c r="F316" i="2"/>
  <c r="E314" i="2"/>
  <c r="D314" i="2"/>
  <c r="E313" i="2"/>
  <c r="D313" i="2"/>
  <c r="E312" i="2"/>
  <c r="D312" i="2"/>
  <c r="E311" i="2"/>
  <c r="D311" i="2"/>
  <c r="F314" i="2" l="1"/>
  <c r="F328" i="2"/>
  <c r="F327" i="2"/>
  <c r="F375" i="2"/>
  <c r="F311" i="2"/>
  <c r="F310" i="2"/>
  <c r="F309" i="2"/>
  <c r="F308" i="2"/>
  <c r="F307" i="2"/>
  <c r="F305" i="2"/>
  <c r="E302" i="2"/>
  <c r="D302" i="2"/>
  <c r="F303" i="2" l="1"/>
  <c r="E301" i="2"/>
  <c r="D301" i="2"/>
  <c r="F298" i="2"/>
  <c r="F295" i="2"/>
  <c r="F294" i="2"/>
  <c r="F293" i="2"/>
  <c r="F292" i="2"/>
  <c r="F300" i="2" l="1"/>
  <c r="F291" i="2"/>
  <c r="F290" i="2"/>
  <c r="F289" i="2"/>
  <c r="F288" i="2"/>
  <c r="F287" i="2"/>
  <c r="F286" i="2"/>
  <c r="F285" i="2"/>
  <c r="F284" i="2"/>
  <c r="F283" i="2"/>
  <c r="F282" i="2"/>
  <c r="F281" i="2"/>
  <c r="F277" i="2"/>
  <c r="F276" i="2"/>
  <c r="F275" i="2"/>
  <c r="F274" i="2"/>
  <c r="E269" i="2"/>
  <c r="D269" i="2"/>
  <c r="F268" i="2"/>
  <c r="F267" i="2"/>
  <c r="F266" i="2"/>
  <c r="F265" i="2"/>
  <c r="F264" i="2"/>
  <c r="F260" i="2"/>
  <c r="E258" i="2"/>
  <c r="D258" i="2"/>
  <c r="E257" i="2"/>
  <c r="D257" i="2"/>
  <c r="E256" i="2"/>
  <c r="D256" i="2"/>
  <c r="F255" i="2"/>
  <c r="F253" i="2"/>
  <c r="F251" i="2"/>
  <c r="F250" i="2"/>
  <c r="F249" i="2"/>
  <c r="F248" i="2"/>
  <c r="F247" i="2"/>
  <c r="F246" i="2"/>
  <c r="E242" i="2"/>
  <c r="D242" i="2"/>
  <c r="F241" i="2"/>
  <c r="F239" i="2"/>
  <c r="F238" i="2"/>
  <c r="F235" i="2"/>
  <c r="F234" i="2"/>
  <c r="F233" i="2"/>
  <c r="E228" i="2"/>
  <c r="D228" i="2"/>
  <c r="F226" i="2"/>
  <c r="F225" i="2"/>
  <c r="F223" i="2"/>
  <c r="F221" i="2"/>
  <c r="F219" i="2"/>
  <c r="F216" i="2"/>
  <c r="F243" i="2" l="1"/>
  <c r="F230" i="2"/>
  <c r="F242" i="2"/>
  <c r="F229" i="2"/>
  <c r="F256" i="2"/>
  <c r="F244" i="2"/>
  <c r="F258" i="2"/>
  <c r="F270" i="2"/>
  <c r="F269" i="2"/>
  <c r="F228" i="2"/>
  <c r="F215" i="2"/>
  <c r="F214" i="2"/>
  <c r="F213" i="2"/>
  <c r="F212" i="2"/>
  <c r="F211" i="2"/>
  <c r="F207" i="2"/>
  <c r="F203" i="2"/>
  <c r="F202" i="2"/>
  <c r="F201" i="2"/>
  <c r="F200" i="2"/>
  <c r="F199" i="2"/>
  <c r="F197" i="2"/>
  <c r="F196" i="2"/>
  <c r="F195" i="2"/>
  <c r="F192" i="2"/>
  <c r="F190" i="2"/>
  <c r="E188" i="2"/>
  <c r="D188" i="2"/>
  <c r="E187" i="2"/>
  <c r="D187" i="2"/>
  <c r="F186" i="2"/>
  <c r="F185" i="2"/>
  <c r="F184" i="2"/>
  <c r="F183" i="2"/>
  <c r="F182" i="2"/>
  <c r="F181" i="2"/>
  <c r="F180" i="2"/>
  <c r="F179" i="2"/>
  <c r="F178" i="2"/>
  <c r="F177" i="2"/>
  <c r="E172" i="2"/>
  <c r="D172" i="2"/>
  <c r="E171" i="2"/>
  <c r="D171" i="2"/>
  <c r="F170" i="2"/>
  <c r="F169" i="2"/>
  <c r="F167" i="2"/>
  <c r="F166" i="2"/>
  <c r="F165" i="2"/>
  <c r="F173" i="2" l="1"/>
  <c r="F187" i="2"/>
  <c r="F188" i="2"/>
  <c r="F171" i="2"/>
  <c r="F162" i="2"/>
  <c r="F161" i="2"/>
  <c r="F160" i="2"/>
  <c r="F159" i="2"/>
  <c r="F158" i="2"/>
  <c r="F157" i="2"/>
  <c r="F156" i="2"/>
  <c r="F155" i="2"/>
  <c r="F154" i="2"/>
  <c r="F153" i="2"/>
  <c r="F152" i="2"/>
  <c r="F151" i="2"/>
  <c r="F150" i="2"/>
  <c r="F149" i="2"/>
  <c r="F148" i="2"/>
  <c r="F147" i="2"/>
  <c r="F146" i="2"/>
  <c r="F145" i="2"/>
  <c r="F144" i="2"/>
  <c r="F143" i="2"/>
  <c r="F142" i="2"/>
  <c r="F140" i="2"/>
  <c r="F139" i="2"/>
  <c r="F136" i="2"/>
  <c r="F133" i="2"/>
  <c r="F132" i="2"/>
  <c r="F131" i="2"/>
  <c r="E129" i="2"/>
  <c r="D129" i="2"/>
  <c r="E128" i="2"/>
  <c r="D128" i="2"/>
  <c r="F127" i="2"/>
  <c r="F126" i="2"/>
  <c r="F125" i="2"/>
  <c r="F124" i="2"/>
  <c r="F123" i="2"/>
  <c r="F122" i="2"/>
  <c r="F121" i="2"/>
  <c r="F120" i="2"/>
  <c r="F119" i="2"/>
  <c r="F118" i="2"/>
  <c r="E116" i="2"/>
  <c r="D116" i="2"/>
  <c r="E115" i="2"/>
  <c r="D115" i="2"/>
  <c r="F114" i="2"/>
  <c r="F113" i="2"/>
  <c r="F111" i="2"/>
  <c r="F110" i="2"/>
  <c r="F109" i="2"/>
  <c r="F108" i="2"/>
  <c r="F107" i="2"/>
  <c r="F115" i="2" l="1"/>
  <c r="F116" i="2"/>
  <c r="F128" i="2"/>
  <c r="F129" i="2"/>
  <c r="F106" i="2"/>
  <c r="F105" i="2"/>
  <c r="F104" i="2"/>
  <c r="F103" i="2"/>
  <c r="F102" i="2"/>
  <c r="F101" i="2"/>
  <c r="F99" i="2"/>
  <c r="F98" i="2"/>
  <c r="F97" i="2"/>
  <c r="F96" i="2"/>
  <c r="F95" i="2"/>
  <c r="F94" i="2"/>
  <c r="F93" i="2"/>
  <c r="F92" i="2"/>
  <c r="F91" i="2"/>
  <c r="F90" i="2"/>
  <c r="F89" i="2"/>
  <c r="F88" i="2"/>
  <c r="F87" i="2"/>
  <c r="E85" i="2"/>
  <c r="D85" i="2"/>
  <c r="E84" i="2"/>
  <c r="D84" i="2"/>
  <c r="F83" i="2"/>
  <c r="F82" i="2"/>
  <c r="F81" i="2"/>
  <c r="F80" i="2"/>
  <c r="F79" i="2"/>
  <c r="F78" i="2"/>
  <c r="F77" i="2"/>
  <c r="F76" i="2"/>
  <c r="F84" i="2" l="1"/>
  <c r="F85" i="2"/>
  <c r="E73" i="2"/>
  <c r="D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74" i="2" l="1"/>
  <c r="E426" i="2"/>
  <c r="D426" i="2"/>
  <c r="F73" i="2"/>
  <c r="F39" i="2"/>
  <c r="F38" i="2"/>
  <c r="F37" i="2"/>
  <c r="F36" i="2"/>
  <c r="F35" i="2"/>
  <c r="F34" i="2"/>
  <c r="F33" i="2"/>
  <c r="F32" i="2"/>
  <c r="F31" i="2"/>
  <c r="F30" i="2"/>
  <c r="F29" i="2"/>
  <c r="F28" i="2"/>
  <c r="F27" i="2"/>
  <c r="F26" i="2"/>
  <c r="F25" i="2"/>
  <c r="F24" i="2"/>
  <c r="F23" i="2"/>
  <c r="F22" i="2"/>
  <c r="F20" i="2"/>
  <c r="F19" i="2"/>
  <c r="F18" i="2"/>
  <c r="F17" i="2"/>
  <c r="F16" i="2"/>
  <c r="F15" i="2"/>
  <c r="F14" i="2"/>
  <c r="F13" i="2"/>
  <c r="F12" i="2"/>
  <c r="F11" i="2"/>
  <c r="F10" i="2"/>
  <c r="F9" i="2"/>
  <c r="F8" i="2"/>
  <c r="F7" i="2"/>
  <c r="F6" i="2"/>
  <c r="E133" i="1"/>
  <c r="D133" i="1"/>
  <c r="E132" i="1"/>
  <c r="D132" i="1"/>
  <c r="E131" i="1"/>
  <c r="D131" i="1"/>
  <c r="E129" i="1"/>
  <c r="D129" i="1"/>
  <c r="E128" i="1"/>
  <c r="D128" i="1"/>
  <c r="E127" i="1"/>
  <c r="D127" i="1"/>
  <c r="E125" i="1"/>
  <c r="D125" i="1"/>
  <c r="E124" i="1"/>
  <c r="D124" i="1"/>
  <c r="E123" i="1"/>
  <c r="D123" i="1"/>
  <c r="F125" i="1" l="1"/>
  <c r="F128" i="1"/>
  <c r="F133" i="1"/>
  <c r="F129" i="1"/>
  <c r="F132" i="1"/>
  <c r="D130" i="1"/>
  <c r="E126" i="1"/>
  <c r="D126" i="1"/>
  <c r="E134" i="1"/>
  <c r="F426" i="2"/>
  <c r="E117" i="1"/>
  <c r="D117" i="1"/>
  <c r="D116" i="1"/>
  <c r="E113" i="1"/>
  <c r="D113" i="1"/>
  <c r="E112" i="1"/>
  <c r="D112" i="1"/>
  <c r="E111" i="1"/>
  <c r="D111" i="1"/>
  <c r="F112" i="1" l="1"/>
  <c r="F113" i="1"/>
  <c r="F126" i="1"/>
  <c r="F117" i="1"/>
  <c r="E114" i="1"/>
  <c r="D134" i="1"/>
  <c r="F134" i="1" s="1"/>
  <c r="D114" i="1"/>
  <c r="D109" i="1"/>
  <c r="D108" i="1"/>
  <c r="E107" i="1"/>
  <c r="D107" i="1"/>
  <c r="F114" i="1" l="1"/>
  <c r="E105" i="1"/>
  <c r="D105" i="1"/>
  <c r="E104" i="1"/>
  <c r="D104" i="1"/>
  <c r="E103" i="1"/>
  <c r="D103" i="1"/>
  <c r="E101" i="1"/>
  <c r="D101" i="1"/>
  <c r="E100" i="1"/>
  <c r="D100" i="1"/>
  <c r="E99" i="1"/>
  <c r="D99" i="1"/>
  <c r="E97" i="1"/>
  <c r="D97" i="1"/>
  <c r="E96" i="1"/>
  <c r="D96" i="1"/>
  <c r="E95" i="1"/>
  <c r="D95" i="1"/>
  <c r="E93" i="1"/>
  <c r="D93" i="1"/>
  <c r="E92" i="1"/>
  <c r="D92" i="1"/>
  <c r="E91" i="1"/>
  <c r="D91" i="1"/>
  <c r="F93" i="1" l="1"/>
  <c r="F96" i="1"/>
  <c r="F103" i="1"/>
  <c r="F100" i="1"/>
  <c r="F92" i="1"/>
  <c r="F97" i="1"/>
  <c r="F101" i="1"/>
  <c r="F104" i="1"/>
  <c r="F105" i="1"/>
  <c r="D94" i="1"/>
  <c r="D106" i="1"/>
  <c r="E94" i="1"/>
  <c r="E106" i="1"/>
  <c r="E102" i="1"/>
  <c r="E89" i="1"/>
  <c r="D89" i="1"/>
  <c r="E88" i="1"/>
  <c r="D88" i="1"/>
  <c r="E87" i="1"/>
  <c r="D87" i="1"/>
  <c r="B85" i="1"/>
  <c r="F94" i="1" l="1"/>
  <c r="F88" i="1"/>
  <c r="F106" i="1"/>
  <c r="F89" i="1"/>
  <c r="D90" i="1"/>
  <c r="E90" i="1"/>
  <c r="D137" i="1"/>
  <c r="D102" i="1"/>
  <c r="F102" i="1" s="1"/>
  <c r="F90" i="1" l="1"/>
  <c r="E64" i="1"/>
  <c r="D64" i="1"/>
  <c r="F64" i="1" l="1"/>
  <c r="E63" i="1"/>
  <c r="D63" i="1"/>
  <c r="E62" i="1" l="1"/>
  <c r="E60" i="1" l="1"/>
  <c r="D60" i="1"/>
  <c r="D71" i="1" s="1"/>
  <c r="F60" i="1" l="1"/>
  <c r="E71" i="1"/>
  <c r="D51" i="1"/>
  <c r="E50" i="1"/>
  <c r="D50" i="1"/>
  <c r="E44" i="1"/>
  <c r="D44" i="1"/>
  <c r="D82" i="1" s="1"/>
  <c r="E82" i="1" l="1"/>
  <c r="F82" i="1" s="1"/>
  <c r="E43" i="1"/>
  <c r="D43" i="1"/>
  <c r="E42" i="1"/>
  <c r="D42" i="1"/>
  <c r="D39" i="1"/>
  <c r="E38" i="1"/>
  <c r="E36" i="1"/>
  <c r="D35" i="1"/>
  <c r="E30" i="1"/>
  <c r="D30" i="1"/>
  <c r="E28" i="1"/>
  <c r="D28" i="1"/>
  <c r="D27" i="1"/>
  <c r="E26" i="1"/>
  <c r="D26" i="1"/>
  <c r="D22" i="1"/>
  <c r="E18" i="1"/>
  <c r="F28" i="1" l="1"/>
  <c r="D38" i="1"/>
  <c r="D18" i="1"/>
  <c r="D78" i="1"/>
  <c r="D36" i="1"/>
  <c r="F36" i="1" s="1"/>
  <c r="E80" i="1"/>
  <c r="D29" i="1"/>
  <c r="E45" i="1"/>
  <c r="D45" i="1"/>
  <c r="D80" i="1" l="1"/>
  <c r="F80" i="1" s="1"/>
  <c r="E16" i="1"/>
  <c r="D16" i="1"/>
  <c r="E75" i="1" l="1"/>
  <c r="F16" i="1"/>
  <c r="D75" i="1"/>
  <c r="E15" i="1"/>
  <c r="D15" i="1"/>
  <c r="E14" i="1"/>
  <c r="D14" i="1"/>
  <c r="E12" i="1"/>
  <c r="D12" i="1"/>
  <c r="E11" i="1"/>
  <c r="D11" i="1"/>
  <c r="E10" i="1"/>
  <c r="D10" i="1"/>
  <c r="E8" i="1"/>
  <c r="D8" i="1"/>
  <c r="E7" i="1"/>
  <c r="D7" i="1"/>
  <c r="E6" i="1"/>
  <c r="D6" i="1"/>
  <c r="E109" i="1"/>
  <c r="D110" i="1"/>
  <c r="E78" i="1" l="1"/>
  <c r="F78" i="1" s="1"/>
  <c r="F109" i="1"/>
  <c r="F7" i="1"/>
  <c r="F12" i="1"/>
  <c r="F15" i="1"/>
  <c r="F8" i="1"/>
  <c r="F11" i="1"/>
  <c r="F75" i="1"/>
  <c r="E74" i="1"/>
  <c r="D13" i="1"/>
  <c r="D17" i="1"/>
  <c r="E13" i="1"/>
  <c r="E9" i="1"/>
  <c r="E73" i="1"/>
  <c r="E17" i="1"/>
  <c r="D73" i="1"/>
  <c r="D74" i="1"/>
  <c r="D9" i="1"/>
  <c r="E137" i="1"/>
  <c r="F137" i="1" s="1"/>
  <c r="F17" i="1" l="1"/>
  <c r="F73" i="1"/>
  <c r="F13" i="1"/>
  <c r="F9" i="1"/>
  <c r="F74" i="1"/>
  <c r="E40" i="1"/>
  <c r="D32" i="1"/>
  <c r="D79" i="1" s="1"/>
  <c r="E19" i="1"/>
  <c r="E20" i="1"/>
  <c r="E24" i="1"/>
  <c r="E22" i="1"/>
  <c r="F22" i="1" s="1"/>
  <c r="E27" i="1"/>
  <c r="F27" i="1" s="1"/>
  <c r="E31" i="1"/>
  <c r="E32" i="1"/>
  <c r="E35" i="1"/>
  <c r="E39" i="1"/>
  <c r="F39" i="1" s="1"/>
  <c r="E47" i="1"/>
  <c r="E48" i="1"/>
  <c r="E46" i="1"/>
  <c r="E51" i="1"/>
  <c r="F51" i="1" s="1"/>
  <c r="E52" i="1"/>
  <c r="D122" i="1"/>
  <c r="E108" i="1"/>
  <c r="E34" i="1"/>
  <c r="D115" i="1"/>
  <c r="D135" i="1" s="1"/>
  <c r="E98" i="1"/>
  <c r="D98" i="1"/>
  <c r="E116" i="1"/>
  <c r="F116" i="1" s="1"/>
  <c r="E115" i="1"/>
  <c r="B135" i="1"/>
  <c r="E130" i="1"/>
  <c r="F130" i="1" s="1"/>
  <c r="E20" i="4"/>
  <c r="D75" i="4"/>
  <c r="D111" i="4"/>
  <c r="D46" i="1" l="1"/>
  <c r="D47" i="1"/>
  <c r="F47" i="1" s="1"/>
  <c r="D40" i="1"/>
  <c r="D41" i="1" s="1"/>
  <c r="D20" i="1"/>
  <c r="D34" i="1"/>
  <c r="D23" i="1"/>
  <c r="D19" i="1"/>
  <c r="F19" i="1" s="1"/>
  <c r="D52" i="1"/>
  <c r="F52" i="1" s="1"/>
  <c r="D48" i="1"/>
  <c r="D83" i="1" s="1"/>
  <c r="E75" i="4"/>
  <c r="D31" i="1"/>
  <c r="D33" i="1" s="1"/>
  <c r="D24" i="1"/>
  <c r="D77" i="1" s="1"/>
  <c r="E81" i="1"/>
  <c r="F98" i="1"/>
  <c r="E135" i="1"/>
  <c r="F135" i="1" s="1"/>
  <c r="E110" i="1"/>
  <c r="F110" i="1" s="1"/>
  <c r="F108" i="1"/>
  <c r="F35" i="1"/>
  <c r="E37" i="1"/>
  <c r="E45" i="4"/>
  <c r="E94" i="4"/>
  <c r="E113" i="4"/>
  <c r="D95" i="4"/>
  <c r="D99" i="4"/>
  <c r="C111" i="4"/>
  <c r="E110" i="4"/>
  <c r="E85" i="4"/>
  <c r="D83" i="4"/>
  <c r="D87" i="4"/>
  <c r="E102" i="4"/>
  <c r="C103" i="4"/>
  <c r="E83" i="1"/>
  <c r="D115" i="4"/>
  <c r="E114" i="4"/>
  <c r="E118" i="1"/>
  <c r="D118" i="1"/>
  <c r="E90" i="4"/>
  <c r="D103" i="4"/>
  <c r="E122" i="1"/>
  <c r="F122" i="1" s="1"/>
  <c r="E101" i="4"/>
  <c r="D136" i="1"/>
  <c r="D138" i="1" s="1"/>
  <c r="F32" i="1"/>
  <c r="E81" i="4"/>
  <c r="D91" i="4"/>
  <c r="C99" i="4"/>
  <c r="C95" i="4"/>
  <c r="C83" i="4"/>
  <c r="E53" i="1"/>
  <c r="E84" i="1"/>
  <c r="E93" i="4"/>
  <c r="C118" i="4"/>
  <c r="E79" i="1"/>
  <c r="F79" i="1" s="1"/>
  <c r="E23" i="1"/>
  <c r="C115" i="4"/>
  <c r="E89" i="4"/>
  <c r="C91" i="4"/>
  <c r="E63" i="4"/>
  <c r="E49" i="1"/>
  <c r="E29" i="1"/>
  <c r="F29" i="1" s="1"/>
  <c r="E33" i="1"/>
  <c r="E21" i="1"/>
  <c r="E54" i="1"/>
  <c r="E41" i="1"/>
  <c r="E77" i="1"/>
  <c r="E56" i="1"/>
  <c r="E76" i="1"/>
  <c r="D25" i="1" l="1"/>
  <c r="E65" i="4"/>
  <c r="F40" i="1"/>
  <c r="D81" i="1"/>
  <c r="F81" i="1" s="1"/>
  <c r="D54" i="1"/>
  <c r="F54" i="1" s="1"/>
  <c r="D53" i="1"/>
  <c r="F53" i="1" s="1"/>
  <c r="D84" i="1"/>
  <c r="F84" i="1" s="1"/>
  <c r="F77" i="1"/>
  <c r="F24" i="1"/>
  <c r="F48" i="1"/>
  <c r="D56" i="1"/>
  <c r="F56" i="1" s="1"/>
  <c r="E111" i="4"/>
  <c r="E87" i="4"/>
  <c r="D76" i="1"/>
  <c r="F76" i="1" s="1"/>
  <c r="D37" i="1"/>
  <c r="F37" i="1" s="1"/>
  <c r="F31" i="1"/>
  <c r="D21" i="1"/>
  <c r="D55" i="1"/>
  <c r="D49" i="1"/>
  <c r="F49" i="1" s="1"/>
  <c r="F83" i="1"/>
  <c r="F33" i="1"/>
  <c r="F41" i="1"/>
  <c r="F118" i="1"/>
  <c r="E25" i="1"/>
  <c r="F23" i="1"/>
  <c r="E116" i="4"/>
  <c r="E117" i="4"/>
  <c r="E95" i="4"/>
  <c r="E99" i="4"/>
  <c r="E136" i="1"/>
  <c r="F136" i="1" s="1"/>
  <c r="E103" i="4"/>
  <c r="E83" i="4"/>
  <c r="E91" i="4"/>
  <c r="E118" i="4"/>
  <c r="E115" i="4"/>
  <c r="E55" i="1"/>
  <c r="C119" i="4"/>
  <c r="E66" i="4"/>
  <c r="E85" i="1"/>
  <c r="F25" i="1" l="1"/>
  <c r="D85" i="1"/>
  <c r="F85" i="1" s="1"/>
  <c r="F55" i="1"/>
  <c r="D57" i="1"/>
  <c r="F21" i="1"/>
  <c r="E57" i="1"/>
  <c r="E138" i="1"/>
  <c r="F138" i="1" s="1"/>
  <c r="E119" i="4"/>
  <c r="D476" i="2"/>
  <c r="D475" i="2"/>
  <c r="E476" i="2"/>
  <c r="E475" i="2"/>
  <c r="F57" i="1" l="1"/>
  <c r="E478" i="2"/>
  <c r="D478" i="2"/>
  <c r="F475" i="2"/>
  <c r="F476" i="2"/>
  <c r="F478" i="2" l="1"/>
</calcChain>
</file>

<file path=xl/sharedStrings.xml><?xml version="1.0" encoding="utf-8"?>
<sst xmlns="http://schemas.openxmlformats.org/spreadsheetml/2006/main" count="1586" uniqueCount="616">
  <si>
    <t>Всего по краевым и поселенческим программам</t>
  </si>
  <si>
    <t>Вышестеблиевское сельское поселение</t>
  </si>
  <si>
    <t>Ахтанизовское сельское поселение</t>
  </si>
  <si>
    <t>Голубицкое сельское поселение</t>
  </si>
  <si>
    <t>Запорожское сельское поселение</t>
  </si>
  <si>
    <t>Сенное сельское поселение</t>
  </si>
  <si>
    <t>Старотитаровское сельское поселение</t>
  </si>
  <si>
    <t>Таманское сельское поселение</t>
  </si>
  <si>
    <t>Новотаманское сельское поселение</t>
  </si>
  <si>
    <t>Курчанское сельское поселение</t>
  </si>
  <si>
    <t>Краснострельское сельское поселение</t>
  </si>
  <si>
    <t>Фонталовское сельское поселение</t>
  </si>
  <si>
    <t>Темрюкское городское поселение</t>
  </si>
  <si>
    <t>Итого по программам поселений:</t>
  </si>
  <si>
    <t>х</t>
  </si>
  <si>
    <t>Количество реализуемых программ в поселениях</t>
  </si>
  <si>
    <t>Поселения Темрюкского района</t>
  </si>
  <si>
    <t>Источник финансирования</t>
  </si>
  <si>
    <t>Освоено за отчетный период, тыс. руб.</t>
  </si>
  <si>
    <t xml:space="preserve">краевой бюджет </t>
  </si>
  <si>
    <t>местный бюджет</t>
  </si>
  <si>
    <t>Исполнение муниципальных программ поселениями, в %</t>
  </si>
  <si>
    <t>Всего</t>
  </si>
  <si>
    <t>Муниципальные программы поселений</t>
  </si>
  <si>
    <t>Ахтанизовское</t>
  </si>
  <si>
    <t>Вышестеблиевское</t>
  </si>
  <si>
    <t>Голубицкое</t>
  </si>
  <si>
    <t>Краснострельское</t>
  </si>
  <si>
    <t>Курчанское</t>
  </si>
  <si>
    <t>Новотаманское</t>
  </si>
  <si>
    <t>Запорожское</t>
  </si>
  <si>
    <t>Сенное</t>
  </si>
  <si>
    <t>Старотитаровское</t>
  </si>
  <si>
    <t>Таманское</t>
  </si>
  <si>
    <t>Темрюкское</t>
  </si>
  <si>
    <t>Фонталовское</t>
  </si>
  <si>
    <t>Муниципальное имущество и земельные ресурсы</t>
  </si>
  <si>
    <t>Муниципальная программа "Эффективное муниципальное управление"</t>
  </si>
  <si>
    <t xml:space="preserve">Муниципальная программа "Мероприятия праздничных дней и памятных дат в Ахтанизовском сельском поселении Темрюкского района" </t>
  </si>
  <si>
    <t>Муниципальная программа "Компенсационные выплаты руководителям органов территориального общественного самоуправления Ахтанизовского сельского поселения Темрюкского района"</t>
  </si>
  <si>
    <t>Муниципальная программа "Сохранение и охрана объектов культурного наследия (памятников истории и культуры) местного значения Ахтанизовского сельского поселения Темрюкского района"</t>
  </si>
  <si>
    <t>Муниципальная программа "Развитие жилищно-коммунального хозяйства Ахтанизовского сельского поселения Темрюкского района"</t>
  </si>
  <si>
    <t>Муниципальная программа "Развитие сети автомобильных дорог  Ахтанизовского сельского поселения Темрюкского района"</t>
  </si>
  <si>
    <t>Муниципальная программа "Развитие физической культуры и массового спорта в Ахтанизовском сельском поселении Темрюкского района"</t>
  </si>
  <si>
    <t>Муниципальная программа "Молодежь ст. Ахтанизовской" Ахтанизовского сельского поселения Темрюкского района</t>
  </si>
  <si>
    <t>Муниципальная программа "Развитие культуры Ахтанизовского сельского поселения Темрюкского района"</t>
  </si>
  <si>
    <t>Муниципальная программа "Развитие систем наружного освещения Ахтанизовского сельского поселения Темрюкского района"</t>
  </si>
  <si>
    <t>Муниципальная программа "Газификация Ахтанизовского сельского поселения Темрюкского района"</t>
  </si>
  <si>
    <t>Муниципальная программа "Пенсионное обеспечение за выслугу лет лицам, замещающим муниципальные должности и должности муниципальных служащих Ахтанизовского сельского поселения Темрюкского района"</t>
  </si>
  <si>
    <t>Муниципальная программа "Ремонт здания Дома культуры в ст. Ахтанизовской Ахтанизовского сельского поселения Темрюкского района"</t>
  </si>
  <si>
    <t>Молодежная политика</t>
  </si>
  <si>
    <t>Малый бизнес</t>
  </si>
  <si>
    <t>Водоснабжение. Водоотведение</t>
  </si>
  <si>
    <t>Газификация</t>
  </si>
  <si>
    <t>Наружное освещение</t>
  </si>
  <si>
    <t>Обеспечение жильем и земельными участками</t>
  </si>
  <si>
    <t>Прочие</t>
  </si>
  <si>
    <t>Муниципальная программа «Обеспечение безопасности населения Голубицкого сельского поселения Темрюкского района»</t>
  </si>
  <si>
    <t xml:space="preserve">Муниципальная программа «Поддержка малого и среднего предпринимательства в Голубицком сельском поселении Темрюкского района" </t>
  </si>
  <si>
    <t xml:space="preserve">Муниципальная программа "Развитие культуры  Голубицкого сельского поселения Темрюкского района" </t>
  </si>
  <si>
    <t xml:space="preserve">Муниципальная программа Голубицкого сельского поселения Темрюкского района «Развитие информационного общества» </t>
  </si>
  <si>
    <t xml:space="preserve">Муниципальная программа «Развитие физической культуры и массового спорта в Голубицком сельском поселении Темрюкского района» </t>
  </si>
  <si>
    <t>Муниципальная программа «Реализация молодежной политики в Голубицком сельском поселении Темрюкского района»</t>
  </si>
  <si>
    <t xml:space="preserve">Муниципальная программа «Пенсионное обеспечение за выслугу лет лицам, замещавших муниципальные должности и должности муниципальных служащих Голубицкого сельского поселения Темрюкского района» </t>
  </si>
  <si>
    <t xml:space="preserve">Муниципальная программа Голубицкого сельского поселения Темрюкского района «Эффективное муниципальное управление» </t>
  </si>
  <si>
    <t>Муниципальная программа Сенного сельского поселения Темрюкского района «Эффективное муниципальное управление»</t>
  </si>
  <si>
    <t>Муниципальная программа «Развитие  архивного дела в Сенном сельском поселении Темрюкского района»</t>
  </si>
  <si>
    <t>Муниципальная программа "Обеспечение информационного освещения деятельности администрации Сенного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</si>
  <si>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Сенного сельского поселения Темрюкского района»</t>
  </si>
  <si>
    <t>Муниципальная программа «Обеспечение безопасности населения Сенного сельского поселения Темрюкского района»</t>
  </si>
  <si>
    <t xml:space="preserve">Муниципальная программа «Молодежь Сенного сельского поселения Темрюкского района»  </t>
  </si>
  <si>
    <t xml:space="preserve">Муниципальная программа «Развитие культуры  Сенного сельского поселения Темрюкского района»                                                            </t>
  </si>
  <si>
    <t>Муниципальная программа «Мероприятия праздничных дней и памятных дат в Сенном сельском поселении Темрюкского района»</t>
  </si>
  <si>
    <t>Муниципальная программа «Сохранение, использование и популяризация памятников истории и культуры местного значения, расположенных на территории Сенного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</si>
  <si>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администрации в Сенном сельском поселении Темрюкского района»</t>
  </si>
  <si>
    <t>Муниципальная программа «Развитие физической культуры и массового спорта в Сенном сельском поселении Темрюкского района»</t>
  </si>
  <si>
    <t>ИТОГО ПО РАЗДЕЛУ</t>
  </si>
  <si>
    <t>ИТОГО</t>
  </si>
  <si>
    <t>Муниципальная программа Темрюкского городского поселения Темрюкского района «Управление муниципальным имуществом»</t>
  </si>
  <si>
    <t xml:space="preserve">Муниципальная программа Темрюкского городского поселения Темрюкского района «Календарь памятных дат» </t>
  </si>
  <si>
    <t>Муниципальная  программа Темрюкского городского поселения Темрюкского района «Обеспечение деятельности подведомственных муниципальных учреждений»</t>
  </si>
  <si>
    <t>Муниципальная программа Темрюкского городского поселения Темрюкского района «Обеспечение информационного освещения деятельности органов местного самоуправления»</t>
  </si>
  <si>
    <t>Муниципальная программа Темрюкского городского поселения Темрюкского района «Материально-техническое обеспечение деятельности администрации Темрюкского городского поселения Темрюкского района»</t>
  </si>
  <si>
    <t>Муниципальная программа Темрюкского городского поселения Темрюкского района "Развитие, эксплуатация и обслуживание информационно- коммуникационных технологий"</t>
  </si>
  <si>
    <t>Муниципальная программа Темрюкского городского поселения Темрюкского района «Противодействие коррупции»</t>
  </si>
  <si>
    <t>Муниципальная программа  Темрюкского городского поселения Темрюкского района «Развитие муниципальной службы»</t>
  </si>
  <si>
    <t>Муниципальная программа Темрюкского городского поселения Темрюкского района "Обеспечение первичных мер пожарной безопасности"</t>
  </si>
  <si>
    <t>Муниципальная программа Темрюкского городского поселения Темрюкского района "Профилактика терроризма и экстремизма"</t>
  </si>
  <si>
    <t>Муниципальная программа Темрюкского городского поселения Темрюкского района «Обеспечение равной доступности транспортных услуг населению»</t>
  </si>
  <si>
    <t>Муниципальная программа  Темрюкского городского поселения Темрюкского района «Повышение безопасности дорожного движения»</t>
  </si>
  <si>
    <t>Муниципальная программа  Темрюкского городского поселения Темрюкского района "Поддержка малого и среднего предпринимательства"</t>
  </si>
  <si>
    <t>Муниципальная программа Темрюкского городского поселения Темрюкского района «Использование арендных платежей»</t>
  </si>
  <si>
    <t>Муниципальная программа  Темрюкского городского поселения Темрюкского района "Развитие систем водоснабжения"</t>
  </si>
  <si>
    <t>Муниципальная программа Темрюкского городского поселения Темрюкского района "Развитие газоснабжения"</t>
  </si>
  <si>
    <t>Муниципальная программа Темрюкского городского поселения Темрюкского района "Организация благоустройства территории"</t>
  </si>
  <si>
    <t>Муниципальная программа Темрюкского городского поселения Темрюкского района «Ритуальные услуги»</t>
  </si>
  <si>
    <t>Муниципальная программа Темрюкского городского поселения Темрюкского района «Молодежь Темрюка»</t>
  </si>
  <si>
    <t>Муниципальная программа Темрюкского городского поселения Темрюкского района «Развитие сферы культуры»</t>
  </si>
  <si>
    <t>Муниципальная программа Темрюкского городского поселения Темрюкского района "Адресная помощь гражданам, попавшим в трудную жизненную ситуацию"</t>
  </si>
  <si>
    <t>Муниципальная программа Темрюкского городского поселения Темрюкского района "Поддержка социально ориентированных некоммерческих организаций"</t>
  </si>
  <si>
    <t>Муниципальная программа Темрюкского городского поселения Темрюкского района "Формирование доступной среды для инвалидов и других маломобильных групп населения"</t>
  </si>
  <si>
    <t>Муниципальная программа Темрюкского городского поселения Темрюкского района «Развитие физической культуры и спорта»</t>
  </si>
  <si>
    <t>Итого, в том числе:</t>
  </si>
  <si>
    <t>Поддержка социально - ориентированных некоммерческих организаций</t>
  </si>
  <si>
    <t>Муниципальная программа «Противодействие коррупции в Сенном сельском поселении Темрюкского района»</t>
  </si>
  <si>
    <t>Обеспечение безопасности населения</t>
  </si>
  <si>
    <t>Доступная среда</t>
  </si>
  <si>
    <t>Развитие культуры</t>
  </si>
  <si>
    <t>Развитие физической культуры и спорта</t>
  </si>
  <si>
    <t>Развитие жилищно-коммунального хозяйства</t>
  </si>
  <si>
    <t>ВСЕГО по программам поселений:</t>
  </si>
  <si>
    <t xml:space="preserve">Государственные программы Краснодарского края, в которых приняли участие поселения </t>
  </si>
  <si>
    <t>Муниципальная программа  Темрюкского городского поселения Темрюкского района "Водоотведение"</t>
  </si>
  <si>
    <t>Уточненный план, тыс. руб.</t>
  </si>
  <si>
    <t>Примечание</t>
  </si>
  <si>
    <t>Субсидии из краевого бюджета на осуществление полномочий</t>
  </si>
  <si>
    <t>местный бюджет (софинансирование)</t>
  </si>
  <si>
    <t>Муниципальный программа "Социально-культурное развитие Новотаманского сельского поселения Темрюкского района на 2018-2020 годы"</t>
  </si>
  <si>
    <t>Муниципальная программа "Капитальный ремонт и ремонт автомобильных дорог местного значения Новотаманского селського поселения Темрюкского района на 2018-2020 годы"</t>
  </si>
  <si>
    <t>Муниципальная программа "Эффективное муниципальное управление на 2018-2020 годы Новотаманскосго сельского поселения Темрюкского района</t>
  </si>
  <si>
    <t>Муниципальная программа "Компенсационные выплаты руководителям органов территориального общественного самоуправлениея Новотаманского сельского поселения Темрюкского района" на 2018-2020  годы</t>
  </si>
  <si>
    <t>Муниципальная программа "Развитие, эксплуатация и обслуживание информационно-коммуникационных технологий администрации Новотаманского сельского поселения Темрюкского района на 2018 - 2020 годы"</t>
  </si>
  <si>
    <t>Муниципальная программа "Обеспечение информационного освещения деятельности администрации Новотаманского сельского поселения Темрюкского района на 2018 - 2020 годы"</t>
  </si>
  <si>
    <t>Муниципальная программа "Противодействие коррупции в Новотаманском сельском поселении на 2018- 2020 годы"</t>
  </si>
  <si>
    <t>Муниципальная программа "Пожарная безопасность в Таманском сельском поселении Темрюкского района на 2018-2020 годы"</t>
  </si>
  <si>
    <t>Муниципальная программа "Повышение безопасности дорожного движения на территории Новотаманского сельского поселения Темрюкского района на 2018-2020 годы"</t>
  </si>
  <si>
    <t>Муниципальная программа "Поддержка малого и среднего предпринимательство в Новотаманском сельском поселении Темрюкского района" на 2018-2020 годы</t>
  </si>
  <si>
    <t>Муниципальная программа "Газификация Новотаманского сельского поселения Темрюкского района на 2018-2020 годы"</t>
  </si>
  <si>
    <t>Муниципальная программа "Жилище" Новотаманского сельского поселения Темрюкского района на 2018-2020 годы</t>
  </si>
  <si>
    <t>Муниципальная программа "Благоустройство территории Новотаманского сельского поселения Темрюкского района на 2018-2020 годы"</t>
  </si>
  <si>
    <t xml:space="preserve">Муниципальная программа "Решение социально-значимых задач Новотаманского сельского поселения на 2018-2020 годы" </t>
  </si>
  <si>
    <t>Муниципальная программа "Пенсионное обеспечение за выслугу лет лицам, замещавшим муниципальные должности и должности муниципальной службы Новотаманского сельского поселения Темрюкского района на 2018-2020  годы"</t>
  </si>
  <si>
    <t>Муниципальная программа "Развитие массового спорта на Тамани" на 2018-2020 годы Новотаманского сельского поселения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</si>
  <si>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Новотаманского сельского поселения Темрюкского района  на 2018-2020 годы"</t>
  </si>
  <si>
    <t>Муниципальная программа "Развитие сети автомобильных дорог Голубицкого сельского поселения Темрюкского района"</t>
  </si>
  <si>
    <t>Муниципальная программа «Формирование комфортной городской среды в  Сенном сельском поселении Темрюкского района»</t>
  </si>
  <si>
    <t>Муниципальная программа  Темрюкского городского поселения Темрюкского района "Формирование муниципального жилищного фонда"</t>
  </si>
  <si>
    <t>Муниципальная программа "Развитие, эксплуатация и обслуживание информационно-коммуникационных технологий администрации Вышестеблиевского сельского поселения Темрюкского района"</t>
  </si>
  <si>
    <t>Муниципальная программа «Развитие жилищно-коммунального хозяйства» Сенного сельского поселения Темрюкского района</t>
  </si>
  <si>
    <t>-</t>
  </si>
  <si>
    <t>Муниципальная программа "Укрепление правопорядка, профилактика правонарушений и усиление борьбы с преступностью в Новотаманского сельском поселении Темрюкского района на 2018-2020 годы"</t>
  </si>
  <si>
    <t>Муниципальная программа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t>
  </si>
  <si>
    <t>Исполнение программ поселениями, в %</t>
  </si>
  <si>
    <t xml:space="preserve">ИТОГО </t>
  </si>
  <si>
    <t>ВСЕГО ПО ГОСУДАРСТВЕННЫМ ПРОГРАММАМ</t>
  </si>
  <si>
    <t>ИТОГИ ПО ПОСЕЛЕНИЯМ ТЕМРЮКСКОГО РАЙОНА</t>
  </si>
  <si>
    <t>ИТОГО по государственным программам</t>
  </si>
  <si>
    <t>ИТОГО по государственным и муниципальным программам поселений</t>
  </si>
  <si>
    <t>Итого по государственным программам:</t>
  </si>
  <si>
    <t xml:space="preserve">Муниципальная программа «Повышение безопасности дорожного движения на территории Сенного сельского поселения Темрюкского района»                                    </t>
  </si>
  <si>
    <t xml:space="preserve">Муниципальная программа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                                    </t>
  </si>
  <si>
    <t>Поддержка деятельности ТОСов</t>
  </si>
  <si>
    <t>Дорожная деятельность</t>
  </si>
  <si>
    <t>Муниципальная программа "Обеспечение безопасности  Вышестеблиевского сельского поселения Темрюкского района "</t>
  </si>
  <si>
    <t>Муниципальная программа "Оформление прав на объекты недвижимости Новотаманского сельского поселения Темрюкского района" на 2019-2021 годы</t>
  </si>
  <si>
    <t xml:space="preserve">Муниципальная  программа «Противодействие коррупции в Таманском сельском поселении Темрюкского района» </t>
  </si>
  <si>
    <t>Муниципальная программа "Формирование доступной среды жизнедеятельности для инвалидов в Таманском сельском поселении Темрюкского района"</t>
  </si>
  <si>
    <t>Муниципальная программа "Формирование комфортной городской среды Таманского сельского поселения Темрюкского района"</t>
  </si>
  <si>
    <t>Муниципальная программа "Повышение квалификации, обучение муниципальных служащих"</t>
  </si>
  <si>
    <t>Муниципальная программа "Развитие культуры Таманского сельского поселения Темрюкского района"</t>
  </si>
  <si>
    <t>Муниципальная программа «Охрана и сохранение объектов историко-культурного наследия, расположенных на территории Таманского сельского поселения Темрюкского района»</t>
  </si>
  <si>
    <t>Муниципальная программа «Управление муниципальным имуществом Таманского сельского поселения Темрюкского района»</t>
  </si>
  <si>
    <t>Муниципальная программа Темрюкского городского поселения Темрюкского района «Развитие органов территориального общественного самоуправления Темрюкского городского поселения Темрюкского района»</t>
  </si>
  <si>
    <t>Муниципальная программа Темрюкского городского поселения Темрюкского района "Подготовка градостроительной документации"</t>
  </si>
  <si>
    <t>Муниципальная программа Темрюкского городского поселения Темрюкского района "Подготовка землеустроительной документации"</t>
  </si>
  <si>
    <t>Муниципальная программа Темрюкского городского поселения Темрюкского района "Улучшение условий и охраны труда в Темрюкском городском поселении Темрюкского района"</t>
  </si>
  <si>
    <t>Муниципальная программа "Капитальный ремонт здания администрации Фонталовского сельского поселения Темрюкского района в 2019 году"</t>
  </si>
  <si>
    <t>Муниципальная программа "Противодействие злоупотреблению наркотиков и их незаконному обороту в Фонталовском сельском поселении Темрюкского района на 2019 год"</t>
  </si>
  <si>
    <t>федеральный бюджет</t>
  </si>
  <si>
    <t xml:space="preserve">федеральный бюджет </t>
  </si>
  <si>
    <t>Муниципальная программа "Содержание и материально-техническое обеспечение деятельности администрации Ахтанизовского сельского поселения Темрюкского района"</t>
  </si>
  <si>
    <t>Муниципальная программа "Развитие сферы культуры в Курчанском сельском поселении Темрюкского района на 2019-2021 годы"</t>
  </si>
  <si>
    <t xml:space="preserve">Муниципальная программа "Реализация муниципальных функций, связанных с муниципальным управлением на 2019-2021 годы" Курчанского сельского поселения Темрюкского района </t>
  </si>
  <si>
    <t>Муниципальная программа "Развитие муниципальной службы Курчанского сельского поселения Темрюкского района на 2019-2021 годы"</t>
  </si>
  <si>
    <t>Муниципальная программа "Развитие материально-технической базы администрации Курчанского сельского поселения Темрюкского района на 2019-2021 годы"</t>
  </si>
  <si>
    <t>Муниципальная программа "Компенсационные выплаты руководителям органов территориального общественного самоуправления Курчанского сельского поселения Темрюкского района на 2019-2021 годы"</t>
  </si>
  <si>
    <t>Муниципальная программа "Управление и контроль за муниципальным имуществом и земельными ресурсами на территории Курчанского сельского поселения Темрюкского района на 2019-2021 годы"</t>
  </si>
  <si>
    <t>Муниципальная программа "Формирование доступной среды жизнедеятельности для инвалидов в Курчанском сельском поселении Темрюкского района на 2019-2021 годы"</t>
  </si>
  <si>
    <t>Муниципальная программа "Развитие, эксплуатация и обслуживание информационно-коммуникационных технологий администрации Курчанского сельского поселения Темрюкского района на 2019-2021 годы"</t>
  </si>
  <si>
    <t>Муниципальная программа "Обеспечение информационного освещения деятельности администрации Курчанского сельского поселения Темрюкского района на 2019-2021 годы"</t>
  </si>
  <si>
    <t>Муниципальная программа "Защита населения и территорий Курчанского сельского поселения Темрюкского района от чрезвычайных ситуаций на 2019-2021 годы"</t>
  </si>
  <si>
    <t>Муниципальная программа "Обеспечение первичных мер пожарной безопасности в Курчанском сельском поселении Темрюкского района на 2019-2021 годы"</t>
  </si>
  <si>
    <t>Муниципальная программа "Укрепление правопорядка, профилактика правонарушений, усиление борьбы с преступностью в Курчанском сельском поселении Темрюкского района на 2019-2021 годы"</t>
  </si>
  <si>
    <t>Муниципальная программа «Противодействие коррупции в органах местного самоуправления Курчанского сельского поселения Темрюкского района на 2019-2021 годы»</t>
  </si>
  <si>
    <t>Муниципальная программа "Повышение безопасности дорожного движения на территории Курчанского сельского поселения Темрюкского района на 2019-2021 годы"</t>
  </si>
  <si>
    <t>Муниципальная программа «Поддержка малого и среднего предпринимательства в Курчанском сельском поселении Темрюкского района на 2019-2021 годы»</t>
  </si>
  <si>
    <t>Муниципальная программа "Развитие водоснабжения населенных пунктов Курчанского сельского поселения Темрюкского района на 2019-2021 годы"</t>
  </si>
  <si>
    <t>Муниципальная программа "Газификация Курчанского сельского поселения Темрюкского района на 2019-2021 годы"</t>
  </si>
  <si>
    <t>Муниципальная программа "Благоустройство территории Курчанского сельского поселения Темрюкского района на 2019-2021 годы"</t>
  </si>
  <si>
    <t>Муниципальная программа "Развитие систем наружного освещения Курчанского сельского поселения Темрюкского района на 2019-2021 годы"</t>
  </si>
  <si>
    <t>Муниципальная программа "Молодежь Курчанского сельского поселения Темрюкского района на 2019-2021 годы"</t>
  </si>
  <si>
    <t>Муниципальная программа "Пенсионное обеспечение за выслугу лет лицам, замещавшим муниципальные должности и должности муниципальной службы Курчанского сельского поселения Темрюкского района на 2019-2021 годы"</t>
  </si>
  <si>
    <t>Муниципальная программа "Охрана и сохранение объектов культурного наследия, расположенных на территории Курчанского сельского поселения Темрюкского района на 2019-2021 годы"</t>
  </si>
  <si>
    <t>Муниципальная программа "Развитие массового спорта в Курчанском сельском поселении Темрюкского района на 2019-2021 года"</t>
  </si>
  <si>
    <t>Муниципальная программа "Развитие, эксплуатация и обслуживание информационно-коммуникационных технологий администрации Краснострельского сельского поселения Темрюкского района"</t>
  </si>
  <si>
    <t>Муниципальная программа "Обеспечение информационного освещения деятельности администрации Краснострельского сельского поселения Темрюкского района"</t>
  </si>
  <si>
    <t>Муниципальная программа "Ремонт здания администрации Краснострельского сельского поселения Темрюкского района"</t>
  </si>
  <si>
    <t>Муниципальная программа "Поддержка деятельности территориального общественного самоуправления на территории Краснострельского сельского поселения Темрюкского района"</t>
  </si>
  <si>
    <t>Муниципальная программа «Противодействие коррупции в Краснострельском сельском поселении Темрюкского района»</t>
  </si>
  <si>
    <t>Муниципальная программа "Повышение безопасности дорожного движения на территории  Краснострельского сельского поселения Темрюкского района"</t>
  </si>
  <si>
    <t>Муниципальная программа «Поддержка и развитие малого и среднего предпринимательства в Краснострельском сельском поселении Темрюкского района»</t>
  </si>
  <si>
    <t>Муниципальная программа "Подготовка землеустроительной документации на территории Краснострельского сельского поселения Темрюкского района"</t>
  </si>
  <si>
    <t xml:space="preserve">Муниципальная программа "Развитие инженерной инфраструктуры в Краснострельском сельском поселении Темрюкского района" </t>
  </si>
  <si>
    <t>Муниципальная программа Краснострельского сельского поселения Темрюкского района "Развитие жилищно-коммунального хозяйства Краснострельского сельского поселения Темрюкского района"</t>
  </si>
  <si>
    <t>Муниципальная программа "Реализация молодежной политики в Краснострельском сельском поселении Темрюкского района"</t>
  </si>
  <si>
    <t>Муниципальная программа "Развитие культуры Краснострельского сельского поселения Темрюкского района"</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</si>
  <si>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Краснострельского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</si>
  <si>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Краснострельского сельского поселения Темрюкского района"</t>
  </si>
  <si>
    <t>Муниципальная программа "Развитие массового спорта в Краснострельском сельском поселении Темрюкского района"</t>
  </si>
  <si>
    <t>Муниципальная программа "Создание доступной среды для инвалидов и других маломобильных групп населения в Краснострельском сельском поселении"</t>
  </si>
  <si>
    <t>Муниципальная программа "Поддержка социально ориентированных некоммерческих организаций, осуществляющих деятельность на территории Краснострельского сельского поселения Темрюкского района"</t>
  </si>
  <si>
    <t>Муниципальная программа «Формирование доступной среды в Сенном сельском поселении Темрюкского района»</t>
  </si>
  <si>
    <t>Муниципальная программа "Создание условий для эффективного функционирования системы органов местного самоуправления в Таманском сельском поселении Темрюкского района"</t>
  </si>
  <si>
    <t>Муниципальная программа «Проведение праздников, смотров- конкурсов фестивалей в Таманском сельском поселении Темрюкского района»</t>
  </si>
  <si>
    <t>Муниципальная программа "Компенсационные выплаты руководителям органов территориальных общественных самоуправлений Таманского сельского поселения Темрюкского района"</t>
  </si>
  <si>
    <t>Муниципальная программа "Развитие информационного общества в Таманском сельском поселении Темрюкского района"</t>
  </si>
  <si>
    <t>Муниципальная программа "Развитие архивного дела Таманского сельского поселения Темрюкского района"</t>
  </si>
  <si>
    <t>Муниципальная программа "Обеспечение безопасности населения в Таманском сельском поселении Темрюкского района"</t>
  </si>
  <si>
    <t>Муниципальная программа "Пожарная безопасность в Таманском сельском поселении Темрюкского района"</t>
  </si>
  <si>
    <t>Муниципальная программа "Ремонт и содержание автомобильных дорог местного значения Таманского сельского поселения Темрюкского района"</t>
  </si>
  <si>
    <t>Муниципальная программа "Поддержка малого и среднего предпринимательства в Таманском сельском поселении Темрюкского района"</t>
  </si>
  <si>
    <t>Муниципальная программа "Газификация Таманского сельского поселения Темрюкского района"</t>
  </si>
  <si>
    <t>Муниципальная программа "Развитие водоснабжения и водоотведения Таманского сельского поселения Темрюкского района"</t>
  </si>
  <si>
    <t>Муниципальная программа «Молодежь Тамани» в Таманском сельском поселении Темрюкского района»</t>
  </si>
  <si>
    <t>Муниципальная программа "Благоустройство территории Таманского сельского поселения Темрюкского района"</t>
  </si>
  <si>
    <t>Муниципальная программа "Развитие физической культуры и спорта в Таманском сельском поселении Темрюкского района"</t>
  </si>
  <si>
    <t>Муниципальная программа «Поддержка социально-ориентированных некоммерческих организаций, осуществляющих деятельность на территории Таманского сельского поселения Темрюкского района»</t>
  </si>
  <si>
    <t xml:space="preserve">Таманское сельское поселение                                </t>
  </si>
  <si>
    <t>1. Государственная программа Краснодарского края "Развитие жилищно-коммунального хозяйства"</t>
  </si>
  <si>
    <t>Муниципальная программа «Пенсионное обеспечение за выслугу лет лицам, замещавшим муниципальные должности и должности муниципальных служащих Таманского сельского поселения Темрюкского района»</t>
  </si>
  <si>
    <t>Комфортная городская среда</t>
  </si>
  <si>
    <t>Муниципальная программа "Повышение квалификации работников казенных и бюджетных учреждениий Голубицкого селького поселения Темрюкского района"</t>
  </si>
  <si>
    <t>Государственная программа Краснодарского края "Развитие культуры" в рамках реализации муниципальной программы "Поддержка клубных учреждений Фонталовского сельского поселения Темрюкского района в 2019 году"</t>
  </si>
  <si>
    <t>краевой бюджет</t>
  </si>
  <si>
    <t>Муниципальная программа "Формирование комфортной городской среды Старотитаровского сельского поселения Темрюкского района на 2018-2022 годы"</t>
  </si>
  <si>
    <t>Муниципальная программа "Комплексное развитие транспортной инфраструктуры Старотитаровского  сельского поселения Темрюкского района" на 2019 год</t>
  </si>
  <si>
    <t>Государственная программа Краснодарского края "Региональная политика и развитие гражданского общества" с участием Старотитаровского сельского поселения Темрюкского района в рамках реализации муниципальной программы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2019 год</t>
  </si>
  <si>
    <t>Государственная программа Краснодарского края "Развитие сети автомобильных дорог" с участием Ахтанизовского сельского поселения Темрюкского района в рамках реализации муниципальной программы "Развитие сети автомобильных дорог  Ахтанизовского сельского поселения Темрюкского района"</t>
  </si>
  <si>
    <t>Государственная программа Краснодарского края "Развитие сети автомобильных дорог" с участием Голубицкого сельского поселения Темрюкского района в рамках реализации муниципальной программы "Развитие сети автомобильных дорог Голубицкого сельского поселения Темрюкского района"</t>
  </si>
  <si>
    <t>Государственная программа Краснодарского края "Комплексное и устойчивое развитие Краснодарского края в сфере строительства и архитектуры" с участием Старотитаровского сельского поселенния Темрюкского района в рамках реализации муниципальной программы  «Развитие жилищно-коммунального хозяйства» в Старотитаровском сельском поселении Темрюкского района на 2019 год</t>
  </si>
  <si>
    <t xml:space="preserve">Государственная программа Краснодарского края "Формирование современной городской среды" с участием Старотитаровского сельского поселения Темрюкского района в рамках реализации муниципальной программы "Формирование комфортной городской среды Старотитаровского сельского поселения Темрюкского района на 2018-2022 годы" </t>
  </si>
  <si>
    <t xml:space="preserve">Государственная программа Краснодарского края «Развитие культуры»  с участием Голубицкого сельского поселения Темрюкского района в рамках реализации муниципальной программы "Развитие культуры  Голубицкого сельского поселения Темрюкского района"
</t>
  </si>
  <si>
    <t>Государственная программа Краснодарского края "Развитие сети автомобильных дорог" с участием Сенного сельского поселения Темрюкского района в рамках реализации муниципальной программы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t>
  </si>
  <si>
    <t xml:space="preserve">Сенное   </t>
  </si>
  <si>
    <t xml:space="preserve">Государственная программа Краснодарского края "Формирование современной городской среды" с участием Сенного сельского поселения Темрюкского района в рамках реализации муниципальной программы "Формирование комфортной городской среды в Сенном сельском поселении Темрюкского района" </t>
  </si>
  <si>
    <t xml:space="preserve">Государственная программа Краснодарского края «Региональная политика и развитие гражданского общества»  с участием Сенного сельского поселения Темрюкского района в рамках реализации муниципальной программы "Развитие физической культуры и массового спорта в Сенном сельском поселении Темрюкского района"
</t>
  </si>
  <si>
    <t xml:space="preserve">Запорожское   </t>
  </si>
  <si>
    <t xml:space="preserve">Государственная программа Краснодарского края "Формирование современной городской среды" с участием Запорожского сельского поселения Темрюкского района в рамках реализации муниципальной программы "Формирование комфортной городской среды Запорожского сельского поселения Темрюкского района" </t>
  </si>
  <si>
    <t>Муниципальная программа «Формирование комфортной городской среды Запорожского сельского поселения Темрюкского района»</t>
  </si>
  <si>
    <t xml:space="preserve">Государственная программа Краснодарского края «Развитие культуры»  с участием Запорожского сельского поселения Темрюкского района в рамках реализации муниципальной программы "Развитие культуры  Запорожского сельского поселения Темрюкского района на 2019 год"
</t>
  </si>
  <si>
    <t>Муниципальная программа "Формирование комфортной городской среды" Новотаманского сельского поселения Темрюкского района на 2018 -2022 годы"</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</si>
  <si>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 с участием Курчанского сельского поселения Темрюкского района в рамках реализации муниципальной программы  «Газификация Курчанского сельского поселения Темрюкского района на 2019-2021 годы"</t>
  </si>
  <si>
    <t>Государственная программа Краснодарского края "Развитие топливно-энергетиченского комплекса" с участием Курчанского сельского поселения Темрюкского района в рамках реализации муниципальной программы  «Газификация Курчанского сельского поселения Темрюкского района на 2019-2021 годы"</t>
  </si>
  <si>
    <t>Муниципальная программа "Формирование современной городской среды Курчанского сельского поселения Темрюкского района на 2019 -2021 годы"</t>
  </si>
  <si>
    <t>Государственная программа Краснодарского края "Региональная политика и развитие гражданского общества" с участием Курчанского сельского поселения Темрюкского района в рамках реализации муниципальной программы «Благоустройство территории Курчанского сельского поселения Темрюкского района на 2019-2021 год"</t>
  </si>
  <si>
    <t>Государственная программа Краснодарского края «Региональная политика и развитие гражданского общества»  с участием Курчанского сельского поселения Темрюкского района в рамках реализации муниципальной программ  "Развитие массового спорта в Курчанском сельском поселении Темрюкского района на 2019-2021 года"</t>
  </si>
  <si>
    <t>Государственная программа Краснодарского края "Развитие сети автомобильных дорог" с участием Краснострельского сельского поселения Темрюкского района в рамках реализации муниципальной программы "Повышение безопасности дорожного движения на территории  Краснострельского сельского поселения Темрюкского района"</t>
  </si>
  <si>
    <t xml:space="preserve">Государственная программа Краснодарского края "Формирование современной городской среды" с участием Краснострельского сельского поселения Темрюкского района в рамках реализации муниципальной программы "Формирование современной городской среды на 2018-2022 годы" Краснострельского сельского поселения Темрюкского района </t>
  </si>
  <si>
    <t xml:space="preserve">Муниципальная программа "Формирование современной городской среды на 2018-2022 годы" Краснострельского сельского поселения Темрюкского района </t>
  </si>
  <si>
    <t>Муниципальная программа "Развитие систем наружного освещения, энергосбережения и повышения энергетической эффективности Таманского сельского поселения Темрюкского района"</t>
  </si>
  <si>
    <t xml:space="preserve">Государственная программа Краснодарского края "Формирование современной городской среды" с участием Темрюкского городского поселения Темрюкского района в рамках реализации муниципальной программы "Формирование комфортной городской среды Темрюкского городского поселения Темрюкского района на 2018-2024 годы" </t>
  </si>
  <si>
    <t xml:space="preserve">Муниципальная программа "Формирование комфортной городской среды Темрюкского городского поселения Темрюкского района на 2018-2024 годы" </t>
  </si>
  <si>
    <t>Муниципальная программа Темрюкского городского поселения Темрюкского района "Участие в предупреждении и ликвидации последствий чрезвычайных ситуаций"</t>
  </si>
  <si>
    <t>Финансовое обеспечение деятельности органов местного самоуправления и подведомственных учреждений</t>
  </si>
  <si>
    <t>краевой бюджет (субсидия ЗСК)</t>
  </si>
  <si>
    <t xml:space="preserve">Муниципальная программа Голубицкого сельского поселения Темрюкского района «Развитие жилищно-коммунального хозяйства" </t>
  </si>
  <si>
    <t>Муниципальная программа "Обеспечение безопасности населения Ахтанизовского сельского поселения Темрюкского района"</t>
  </si>
  <si>
    <t>Государственная программа Краснодарского края "Региональная политика и развитие гражданского общества" с участием Старотитаровского сельского поселения Темрюкского района в рамках реализации муниципальной программы «Развитие жилищно-коммунального хозяйства» в Старотитаровском сельском поселении Темрюкского района на 2019 год</t>
  </si>
  <si>
    <t xml:space="preserve">Государственная программа Краснодарского края «Развитие культуры»  с участием Вышестеблиевского сельского поселения Темрюкского района в рамках реализации муниципальной программы "Развитие культуры  Вышестеблиевского сельского поселения Темрюкского района" на 2019 год
</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</si>
  <si>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Голубицкого сельского поселения Темрюкского района» </t>
  </si>
  <si>
    <t>финансовое обеспечение деятельности администрации и ведение бухгалтерского учета  (заработная плата, начисления, налоги, коммунальные платежи, материально-техническое обеспечение и пр.)</t>
  </si>
  <si>
    <t xml:space="preserve">Муниципальная программа Ахтанизовского сельского поселения "Поддержка малого и среднего предпринимательства на территории Ахтанизовского сельского поселения Темрюкского района" </t>
  </si>
  <si>
    <t>средства перераспределены на выполнение других муниципальных программ</t>
  </si>
  <si>
    <t>ежемесячная выплата за выслугу лет - 4 человекам</t>
  </si>
  <si>
    <t>прошли обучение 2 человека</t>
  </si>
  <si>
    <t>ежемесячная выплата за выслугу лет - 1 человек</t>
  </si>
  <si>
    <t>расходы на финансовое обеспечение деятельности администрации, МКУ "Сенная ЦБ", МКУ "Маттехобеспечение Сенное", компенсационные выплаты членам ТОС - 6 человек, проведение технической инвентаризации объектов недвижимости, изготовление технических и кадастровых паспортов</t>
  </si>
  <si>
    <t xml:space="preserve">освещение деятельности администрации и Совета Сенного сельского поселения в средствах массовой информации (газета "Тамань") и на официальном сайте </t>
  </si>
  <si>
    <t>эксплуатация и обслуживание информационно- телекоммуникационной инфраструктуры</t>
  </si>
  <si>
    <t>организация и проведение праздничных мероприятий, чествование почетных жителей, приобретение сувенирной продукции</t>
  </si>
  <si>
    <t>ежемесячная выплата за выслугу лет - 3 человека</t>
  </si>
  <si>
    <t xml:space="preserve">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"Обеспечение жильем молодых семей" </t>
  </si>
  <si>
    <t>Муниципальная программа «Благоустройство Сенного сельского поселения Темрюкского района»</t>
  </si>
  <si>
    <t>выплаты руководителям ТОС -3 человека</t>
  </si>
  <si>
    <t>информационно-техническое сопровождение программных продуктов ("1 С: Предприятие "ИТС ЦГУ", АС "Бюджет поселения", ГАРАНТ, Хозяйство, Электронный бюджет, СМЭВ, АРММуниципал, ГИС ГМП, 1С - бухгалтерия), приобретение комплектующих к компьютерной технике, электронных ключей, заправка и ремонт картриджей и оргтехники</t>
  </si>
  <si>
    <t>ежемесячная выплата за выслугу лет - 1 человеку</t>
  </si>
  <si>
    <t>организация и проведение спортивных мероприятий, приобретены сетки для настольного тениса,  волейбольная, футбольная, мячи, ракетки, медали, кубки, табло перекидное</t>
  </si>
  <si>
    <t>выплаты руководителям ТОС - 8 человек</t>
  </si>
  <si>
    <t>проведено межевание объектов</t>
  </si>
  <si>
    <t>ежемесячная выплата за выслугу лет -3 человекам</t>
  </si>
  <si>
    <t xml:space="preserve">оказана финансовая поддержка  обществу ветеранов поселения </t>
  </si>
  <si>
    <t>произведена замена 3-х оконных блоков</t>
  </si>
  <si>
    <t>выплаты руководителям ТОС -5 человек</t>
  </si>
  <si>
    <t>информационное освещение нормативно-правовых актов  администрации в газете "Тамань"</t>
  </si>
  <si>
    <t>Муниципальная программа "Охрана окружающей среды в Фонталовском сельском поселении Темрюкского района на 2019 год"</t>
  </si>
  <si>
    <t xml:space="preserve">расходы на финансовое обеспечение деятельности администрации (заработная плата и ее начисления, оплата коммунальных платежей, налоги, ГСМ и пр.). </t>
  </si>
  <si>
    <t>ежемесячная выплата за выслугу лет - 2 человека</t>
  </si>
  <si>
    <t>Муниципальная программа "Комплексное развитие социальной инфраструктуры Старотитаровского  сельского поселения Темрюкского района" на 2019 год</t>
  </si>
  <si>
    <t>Муниципальная программа Краснострельского сельского поселения Темрюкского района "Эффективное муниципальное управление  Краснострельского сельского поселения Темрюкского района"</t>
  </si>
  <si>
    <t>Муниципальная программа Краснострельского сельского поселения Темрюкского района "Обеспечение функций муниципальных казенных учреждений в Краснострельском сельском поселении Темрюкского района"</t>
  </si>
  <si>
    <t>выплаты руководителям ТОС - 6 человек</t>
  </si>
  <si>
    <t>Муниципальная программа "Предупреждение чрезвычайных ситуаций и обеспечение пожарной безопасности на территории Краснострельского сельского поселения Темрюкского района"</t>
  </si>
  <si>
    <t>Муниципальная программа "Укрепление правопорядка, профилактика правонарушений усилению борьбы с преступностью в Краснострельском сельском поселении Темрюкского района"</t>
  </si>
  <si>
    <t>Наименование государственной программы Краснодарского края/муниципальной программы поселений Темрюкского района</t>
  </si>
  <si>
    <t xml:space="preserve">Государственная программа Краснодарского края "Развитие сети автомобильных дорог" с участием Курчанского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Курчанского сельского поселения Темрюкского района» на 2019-2021 годы
</t>
  </si>
  <si>
    <t>выплаты руководителям ТОС - 5 человек</t>
  </si>
  <si>
    <t xml:space="preserve">расходы на сопровождение, обновление и техобслуживание программных продуктов, заправка и ремонт картриджей </t>
  </si>
  <si>
    <t>ежемесячная выплата за выслугу лет -1 человеку</t>
  </si>
  <si>
    <t>Муниципальная программа "Энергосбережение и повышение энергетической эффективности на территории Курчанского сельского поселения Темрюкского района на 2017-2019 годы"</t>
  </si>
  <si>
    <t>выплаты руководителям ТОС - 9 человек. Выплачено денежное поощрение ежеквартального конкурса "Лучший орган ТОС" за 1, 2, 3 места</t>
  </si>
  <si>
    <t xml:space="preserve">оказана финансовая поддержка 1 социально ориентированной некоммерческой организации </t>
  </si>
  <si>
    <t>Освоено за отчетный период,                 тыс. руб.</t>
  </si>
  <si>
    <t>ежемесячная выплата за выслугу лет -2 чел.</t>
  </si>
  <si>
    <t>Муниципальная программа «Поддержка малого и среднего предпринимательства на территории Сенного сельского поселения Темрюкского района"</t>
  </si>
  <si>
    <t xml:space="preserve">публикация нормативно-правовых актов администрации  и решений Совета поселений в газете "Тамань"                  </t>
  </si>
  <si>
    <t>обязательства по заключенным договорам исполнены. Приобретен щебень (520 тонн). Выполнено устройство тротуара по пер. Ильича от ул. Ростовской до ул. Заводской (0,68 км)</t>
  </si>
  <si>
    <r>
      <t>Муниципальная программа "Энергосбережение и повышение энергетической эффективности  Краснострельского сельского поселения Темрюкского района</t>
    </r>
    <r>
      <rPr>
        <b/>
        <sz val="20"/>
        <rFont val="Times New Roman"/>
        <family val="1"/>
        <charset val="204"/>
      </rPr>
      <t>"</t>
    </r>
  </si>
  <si>
    <t>приобретение энергосберегающих ламп (19 шт.)</t>
  </si>
  <si>
    <t>финансовое обеспечение деятельности МБУК "Сенная ЦКС" в рамках выполнения муниципального задания; комплектование книжного фонда, ремонт ДК Сенной, приобретение оборудования</t>
  </si>
  <si>
    <t>организация и проведение спортивных мероприятий, приобретение спортинвентаря: мячи, сетки</t>
  </si>
  <si>
    <t>выполнен ямочный ремонт дорог  по ул. Набережной в пос. Сенной от д. 1 до д. 11, площадка перед кладбищем по ул. Лермонтова в пос. Сенной, пер. Крайний</t>
  </si>
  <si>
    <t>изготовлено: информационная табличка (1 шт.), баннер (3 шт.)</t>
  </si>
  <si>
    <t>финансовое обеспечение деятельности учреждения для выполнения муниципального задания, выполнены проектные работы по капитальному ремонту здания МБУ "Голубицкий КСЦ"</t>
  </si>
  <si>
    <t>ежемесячное обслуживание 5 программ, изготовлено 11 выпусков газеты "Голубицкий Вестник", содержание WEB- сайта, выплаты руководителям ТОС (5 чел.)</t>
  </si>
  <si>
    <t xml:space="preserve">расходы по финансовому обеспечению деятельности администрации и подведомственного муниципального учреждения по ведению бухгалтерского учета </t>
  </si>
  <si>
    <t>реконструкция памятника по ул. Школьной</t>
  </si>
  <si>
    <t>финансовое обеспечение деятельности администрации и подведомственных  учреждений по ведению бухгалтерского учета и МКУ "Новотаманская ПЭС" (выплата заработной платы, коммунальные платежи, приобретение канцтоваров, ГСМ)</t>
  </si>
  <si>
    <t>выполнены кадастровые работы</t>
  </si>
  <si>
    <t>Муниципальная программа "Развитие жилищно-коммунального хозяйства Новотаманского сельского поселения Темрюкского района на 2020-2022 годы"</t>
  </si>
  <si>
    <t>финансовое обеспечение деятельности учреждения для  выполнения муниципального задания (выплата заработной платы, комунальные платежи, текущие расходы)</t>
  </si>
  <si>
    <t>изготовлен баннер, приобретено: ритуальный венок, подарочные сувениры</t>
  </si>
  <si>
    <t>Государственная программа Краснодарского края «Региональная политика и развитие гражданского общества» с участием Новотаманского сельского поселения Темрюкского района в рамках реализации муниципальной программы "Благоустройство территории Новотаманского сельского поселения Темрюкского района на 2018-2020 годы"</t>
  </si>
  <si>
    <t>Государственная программа Краснодарского края «Развитие санаторно-курортного  и туристского комплекса» с участием Новотаманского сельского поселения Темрюкского района в рамках реализации муниципальной программы "Развитие жилищно-коммунального хозяйства" Новотаманского сельского поселения Темрюкского района на 2018-2020 годы"</t>
  </si>
  <si>
    <t>Муниципальная программа «Комплексное развитие Вышестеблиевского сельского поселения Темрюкского района в сфере строительства, архитектуры и дорожного хозяйства» на 2020 год</t>
  </si>
  <si>
    <t>Муниципальная программа Вышестеблиевского сельского поселения "Поддержка и развитие малого и среднего предпринимательства в Вышестеблиевском сельском поселении Темрюкского района" на 2020 год</t>
  </si>
  <si>
    <t>Муниципальная программа «Поддержка социально ориентированных некоммерческих организаций, осуществляющих деятельность на территории Вышестеблиевского сельского поселения Темрюкского района» на 2020 год</t>
  </si>
  <si>
    <t>оказана финансовая поддержка: Темрюкской районной организации Краснодарской краевой ощественной организации ветеранов (пенсионеров, инвалидов) войны, труда Вооруженных сил и правоохранительных органов (первичная ветеранская организация ст. Вышестеблиевская) (15,0 тыс. рублей); Вышестеблиевкому хуторскому казачьему обществу Темрюкского района казачьему обществу Таманского отдельского казачьего общества Кубанского войскового казачьего общества (100,0 тыс. рублей)</t>
  </si>
  <si>
    <t>Муниципальная программа "Развитие жилищно-коммунального хозяйства" Вышестеблиевского сельского поселения Темрюкского района на 2020 год</t>
  </si>
  <si>
    <t>Муниципальная программа "Молодежь   Вышестеблиевского сельского поселения Темрюкского района " на 2020 год</t>
  </si>
  <si>
    <t>финансовое обеспечение деятельности МБУК "Вышестеблиевская ЦКС" для выполнения муниципального задания</t>
  </si>
  <si>
    <t>Муниципальная программа "Развитие культуры Вышестеблиевского сельского поселения Темрюкского района на 2020 год</t>
  </si>
  <si>
    <t>Государственная программа Краснодарского края "Развитие сети автомобильных дорог" с участием Вышестеблиевского сельского поселения Темрюкского района в рамках реализации муниципальной программы "Комплексное развитие Вышестеблиевского сельского поселения Темрюкского района в сфере строительства, архитектуры и дорожного хозяйства» на 2020 год</t>
  </si>
  <si>
    <t>Муниципальная программа "Социальная поддержка граждан Вышестеблиевского сельского поселения Темрюкского района" на 2020 год</t>
  </si>
  <si>
    <t>Муниципальная программа "Развитие массового спорта в Вышестеблиевском сельском поселении Темрюкского района на 2020 год"</t>
  </si>
  <si>
    <t>обслуживание сайта, сопровождение программ: программа 1 С (4 ед.) , антивирус Касперского (20 ед.), арммуниципал (1 ед), Гарант (3 ед.), АС-бюджет (1 ед.), VIP-NET (2 ед.), Информационно-технологическое обеспечение АРМ Муниципал; обновление эл.подписи</t>
  </si>
  <si>
    <t>Муниципальная программа «Развитие информационного освещения деятельности администрации Ахтанизовского сельского поселения Темрюкского района»</t>
  </si>
  <si>
    <t>содержание WEB- сайта, публикация в СМИ, сопровождение, обновление и техобслуживание программных продуктов для обеспечения деятельности администрации</t>
  </si>
  <si>
    <t>Муниципальная программа "Формирование комфортной городской среды Ахтанизовского сельского поселения Темрюкского района на 2018 -2024 годы"</t>
  </si>
  <si>
    <t>финансовое обеспечение деятельности администрации  (заработная плата, начисления, налоги, коммунальные платежи, ГСМ, предрейсовый медосмотр, оплата ТБО, обслуживание пожарной сигнализации, приобретение автозапчастей, прочие расходы)</t>
  </si>
  <si>
    <t>обновление программного обеспечения, услуги по информационно-техническому обеспечению АРМ "Муниципал", VIP NET, ГАРАНТ;  обеспечение и сопровождение программного обеспечения (РОСЭЛКОМ); программа Хозяйство; обновление базы АС-Бюджет, техническое сопровождение Web-сайта, обновление ";"1С: Предприятие"; оплата за услуги связи и Интернет</t>
  </si>
  <si>
    <t>приобретены пожарные гидранты (4 шт.)</t>
  </si>
  <si>
    <t>проведена гос. экспертиза объект по объекту  водоснабжение ул. Лесная, ул. Светлая и ул. Азовская в пос. Стрелка</t>
  </si>
  <si>
    <t>изготовлен 3Д дизайн проекта (1 шт.)</t>
  </si>
  <si>
    <t>Государственная программа Краснодарского края "Развитие культуры" в рамках реализации муниципальной программы "Развитие культуры Краснострельского сельского поселения Темрюкского района"</t>
  </si>
  <si>
    <t>финансовое обеспечение деятельности учреждения для обеспечения выполнения муниципального задания (заработная плата с начислениями, коммунальные платежи, оплата налогов; транспортные услуги, содержание имущества)</t>
  </si>
  <si>
    <t>коммунальные платежи здания КБО, увеличение мощности здания КБО, замена узлов учета холодной воды, изготовление экологических паспортов, уплата иных платежей, приобретены счетчики воды (2 шт.)</t>
  </si>
  <si>
    <t>изготовление газеты "Курчанский Вестник", техническое сопровождение сайта, публикации в газете "Тамань"</t>
  </si>
  <si>
    <t>приобретение первичных средств пожаротушения, противопожарного инвентаря; ремонт пожарных гидрантов, заправка огнетушителей</t>
  </si>
  <si>
    <t>приобретение и монтаж видеорегистрационного оборудования для системы видеонаблюдения</t>
  </si>
  <si>
    <t>составление сметной документации по замене водопроводных сетей в поселении, составление сметной документации по водоснабжению западного микрорайона ст. Курчанской</t>
  </si>
  <si>
    <t>проведены кадастровые работы с подготовкой технического плана на 4 объекта (газификация  западного микрорайона  в ст. Курчанская)</t>
  </si>
  <si>
    <t>выполнен ремонт сетей уличного освещения по ул. Красная в ст. Курчанская и ул. Красная в пос. Светлый путь Ленина (приобретение лампочки, светильники, торсада, счетчики, и т.д); увеличение мощности на площади имени Ленина в ст. Курчанской</t>
  </si>
  <si>
    <t xml:space="preserve"> выполнено эскизное решение "Парк" в пос. Светлый Путь Ленина</t>
  </si>
  <si>
    <t>приобретен спортивный инвентарь, разработка сметной документации, оказаны услуги тех. контроля</t>
  </si>
  <si>
    <t>изготовлены буклеты, листовки</t>
  </si>
  <si>
    <t>изготовлено: стенды, баннеры, информационные знаки</t>
  </si>
  <si>
    <t>расходы на проведение конкурса среди социально-ориентированных некоммерческих организаций в области поддержки ветеранов и организаций в области поддержки и развития наследия культурных традиций казачества</t>
  </si>
  <si>
    <t>Муниципальная программа "Приобретение коммунальной (специализированной) техники, автотранспортных средств для нужд Таманского сельского поселения Темрюкского района"</t>
  </si>
  <si>
    <t xml:space="preserve">публикация нормативно-правовых актов  и информационных сообщений о деятельности органов месного самоуправления Темрюкского городского поселения Темрюкского района - 31990 кв.см         </t>
  </si>
  <si>
    <t>обеспечение бесперебойной работы программного ообеспечения - 100%; Приобретение неисключительной лицензии права на программный продукт антивирус Касперского 45 шт на один год</t>
  </si>
  <si>
    <t xml:space="preserve">выполнены услуги по разработке документации по планировке территории; выполнена разработка документации по планировке территории; оплачены услуги по подготовке  межевого плана и схемы расположения земельного участка на кадастровом плане (карте) территории в кадастровом квартале 23:30:1203012  автодорога Темрюк-Краснодар-Кропоткин- граница Ставропольского края, павильон артезианских скважин куст № 2 в, услуги по подготовке  межевого плана и схемы расположения земельного участка на кадастровом плане (карте) территории в кадастровом квартале 23:30:1301000 северо-западнее точки пересечения ул.Красная и ул.Западная в ст.Курчанская, павильон артезианских скважин куст № 5, услуги по подготовке  межевого плана и схемы расположения земельного участка на кадастровом плане (карте) территории в кадастровом квартале 23:30:1113002  г.Темрюк, ул.Лиманная, 225/6 </t>
  </si>
  <si>
    <t xml:space="preserve"> финансирование деятельности для обеспечения выполнения муниципального задания: МКУ "Городское библиотечное объединение", МКУ "Городское объединение культуры",  МАУ "Кинодосуговый центр Тамань", расходы на проведение праздничных мероприятий</t>
  </si>
  <si>
    <t>финансовое обеспечение деятельности для выполнения муниципального задания МБУ "Спортивный клуб "Барс"</t>
  </si>
  <si>
    <t>Государственная программа Краснодарского края "Развитие сети автомобильных дорог"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«Повышение безопасности дорожного движения»</t>
  </si>
  <si>
    <t>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"Развитие систем водоснабжения"</t>
  </si>
  <si>
    <t>Муниципальная программа «Реализация муниципальных функций, связанных с муниципальным управлением» в Старотитаровском сельском поселении Темрюкского района на 2020 год</t>
  </si>
  <si>
    <t>Муниципальная программа «Обеспечение функций муниципальных казенных учреждений» в Старотитаровском сельском поселении Темрюкского района на 2020 год</t>
  </si>
  <si>
    <t>Муниципальная программа«Развитие информационного общества» в Старотитаровском сельском поселении Темрюкского района на 2020 год</t>
  </si>
  <si>
    <t>Муниципальная программа «Муниципальная политика и развитие гражданского общества»  в Старотитаровском сельском поселении Темрюкского района на 2020 год</t>
  </si>
  <si>
    <t>Муниципальная программа «Формирование доступной среды жизнедеятельности для инвалидов» в Старотитаровском сельском поселении Темрюкского района на 2020 год</t>
  </si>
  <si>
    <t>Муниципальная программа «Обеспечение безопасности населения  в Старотитаровском сельском поселении Темрюкского района» на 2020 год</t>
  </si>
  <si>
    <t>Муниципальная  программа «Противодействие коррупции в Старотитаровском сельском поселении Темрюкского района» на 2020 год</t>
  </si>
  <si>
    <t>Государственная программа Краснодарского края "Развитие сети автомобильных дорог" с участием Старотитаровского сельского поселения Темрюкского района в рамках реализации муниципальной программы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2020 год</t>
  </si>
  <si>
    <t>Муниципальная программа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2020 год</t>
  </si>
  <si>
    <t>Муниципальная программа «Поддержка и развитие малого и среднего предпринимательства» в Старотитаровском сельском поселении  Темрюкского района на 2020 год</t>
  </si>
  <si>
    <t>Муниципальная программа «О подготовке градостроительной и землеустроительной документации на территории  Старотитаровского сельского поселения Темрюкского района на 2020 год»</t>
  </si>
  <si>
    <t>Муниципальная программа  «Развитие жилищно-коммунального хозяйства» в Старотитаровском сельском поселении Темрюкского района на 2020 год</t>
  </si>
  <si>
    <t>Муниципальная программа «Молодежь станицы» Старотитаровского сельского поселения Темрюкского района на 2020 год</t>
  </si>
  <si>
    <t>Муниципальная программа «Развитие культуры Старотитаровского сельского поселения Темрюкского района» на 2020 год</t>
  </si>
  <si>
    <t>финансовое обеспечение деятельности учреждения для обеспечения выполнения муниципального задания (заработная плата с начислениями, коммунальные платежи, оплата налогов и сборов;  проведение культурно- массовых мероприятий)</t>
  </si>
  <si>
    <t>Муниципальная программа "Сохранение, использование и охрана обьектов культурного наследия(памятников истории и культуры) местного значения, расположенных на территрии Старотиатровского сельского поселения Темрюкского района на 2020 год</t>
  </si>
  <si>
    <t>Муниципальная программа "Поддержка социально ориентированных некомерческих организаций, осуществляющих свою деятельность на территории Старотитаровского сельского поселения Темрюкского района" на 2020 год</t>
  </si>
  <si>
    <t>Муниципальная программа "Пенсионное обеспечение за выслугу лет лицам, замещавшим муниципальные должности и должности муниципальной службы" Старотитаровского сельского поселения Темрюкского района на 2020 год</t>
  </si>
  <si>
    <t>проведение независимой экспертизы; осуществление стройконтроля Парк по ул. Ленина; стройконтроль Сквер по ул. Ленина (свет); подключение объекта "Сквер" к сетям электроснабжения</t>
  </si>
  <si>
    <t>Муниципальная программа «Развитие физической культуры и массового спорта на территории  Старотитаровского сельского поселения Темрюкского района на 2020 год</t>
  </si>
  <si>
    <t>Государственная программа Краснодарского края "Развитие сети автомобильных дорог" с участием Запорожского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Запорожского  сельского поселения Темрюкского района на 2020 год"</t>
  </si>
  <si>
    <t>Муниципальная программа Запорожского  сельского поселения Темрюкского района "Эффективное муниципальное управление на 2020 год Запорожского  сельского поселения Темрюкского района"</t>
  </si>
  <si>
    <t>расходы на обеспечение деятельности администрации,  5 подведомственных учреждений (заработная плата и начисления, командировочные расходы, коммунальные платежи, налоги)</t>
  </si>
  <si>
    <t>Муниципальная программа "Развитие, эксплуатация и обслуживание информационно-коммуникационных технологий администрации Запорожского сельского поселения Темрюкского района на 2020 год"</t>
  </si>
  <si>
    <t>Муниципальная  программа "Обеспечение информационного освещения деятельности администрации Запорожского  сельского поселения Темрюкского района на 2020 год"</t>
  </si>
  <si>
    <t>Муниципальная программа «Мероприятия праздничных дней и памятных дат, проводимых администрацией Запорожского сельского поселения Темрюкского района на 2020 год»</t>
  </si>
  <si>
    <t>Муниципальная программа «Пенсионное обеспечение за выслугу лет лицам, замещавшим муниципальные должности и должности муниципальных служащих Запорожского сельского поселения Темрюкского района на 2020 год»</t>
  </si>
  <si>
    <t>Муниципальная программа "Развитие земельных и имущественных отношений Запорожского сельского поселения Темрюкского района на 2020 год"</t>
  </si>
  <si>
    <t>Муниципальная программа "Повышение безопасности дорожного движения на территории Запорожского  сельского поселения Темрюкского района на 2020 год"</t>
  </si>
  <si>
    <t>приобретение  дорожных знаков (10 шт.), выполнено нанесение дорожной разметки</t>
  </si>
  <si>
    <t>Муниципальная программа "Капитальный ремонт и ремонт автомобильных дорог на территории  Запорожского  сельского поселения Темрюкского района на 2020 год"</t>
  </si>
  <si>
    <t>Муниципальная программа Поддержка малого и среднего предпринимательства в Запорожскомсельском поселении Темрюкского района на 2020 год»</t>
  </si>
  <si>
    <t>Муниципальная программа "Благоустройство территории Запорожского сельского поселения Темрюкского района на 2020 год»</t>
  </si>
  <si>
    <t xml:space="preserve">Муниципальная программа "Капитальный и текущий ремонт здания администрации Запорожского  сельского поселения Темрюкского района на 2020 год" </t>
  </si>
  <si>
    <t>Муниципальная программа "Комплексное развитие систем коммунальной инфраструктуры Запорожского сельского поселения Темрюкского района на 2020 год"</t>
  </si>
  <si>
    <t>Муниципальная программа "Развитие водоснабжения и водоотведения Запорожского сельского поселения Темрюкского района на 2020 год"</t>
  </si>
  <si>
    <t>Муниципальная программа "Жилище на 2020 год" Запорожского сельского поселения Темрюкского района</t>
  </si>
  <si>
    <t>Муниципальная программа «Молодежь  Запорожского сельского поселения в Запорожском сельском поселении Темрюкского района на 2020 год»</t>
  </si>
  <si>
    <t>Муниципальная программа "Развитие культуры Запорожского сельского поселения Темрюкского района на 2020 год"</t>
  </si>
  <si>
    <t>финансовое обеспечение деятельности МБУК "Ильичевская ЦКС", Запорожская библиотечная система для выполнения муниципального задания</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</si>
  <si>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Запорожского сельского поселения Темрюкского района на 2020 год» </t>
  </si>
  <si>
    <t>Муниципальная программа "Развитие массового спорта в Запорожском сельском поселении Темрюкского района на 2020 год"</t>
  </si>
  <si>
    <t>Муниципальная программа "Создание доступной среды для инвалидов и других маломобильных групп населения в Запорожском сельском поселении на 2020 год"</t>
  </si>
  <si>
    <t>Муниципальная программа «Поддержка социально-ориентированных некоммерческих организаций, осуществляющих деятельность на территории Запорожского сельского поселения Темрюкского района на 2020 год»</t>
  </si>
  <si>
    <t xml:space="preserve">Муниципальная программа "Эффективное муниципальное управление на 2020 год" </t>
  </si>
  <si>
    <t xml:space="preserve"> финансовое обеспечение администрации поселения и подведомственных учреждений (заработная плата, налоги, коммунальные платежи, получение технических условий)</t>
  </si>
  <si>
    <t>Муниципальная программа "Компенсационные выплаты руководителям органов территориального общественного самоуправления Фонталовского сельского поселения Темрюкского района на 2020 год"</t>
  </si>
  <si>
    <t>Муниципальная программа «Обеспечение информационного освещения деятельности администрации Фонталовского сельского поселения Темрюкского района в 2020 году»</t>
  </si>
  <si>
    <t xml:space="preserve">Муниципальная программа "Развитие, эксплуатация и обслуживание информационно-коммуникационных технологий администрации Фонталовского сельского поселения Темрюкского района на 2020 год» </t>
  </si>
  <si>
    <t xml:space="preserve">информационно-техническое сопровождение программных продуктов (АС "Бюджет поселения", ГАРАНТ, АРММуниципал, 1С бухгалтерия, WEB-Сайт), приобретение и ремонт оргтехники, заправка картриджей </t>
  </si>
  <si>
    <t>Муниципальная программа "Обеспечение первичных мер пожарной безопасности на территории Фонталовского сельского поселения Темрюкского района на 2020 год"</t>
  </si>
  <si>
    <t>Муниципальная программа "Укрепление правопорядка, профилактика правонарушений и усиление борьбы с преступностью в Фонталовском сельском поселении Темрюкского района на 2020 год"</t>
  </si>
  <si>
    <t xml:space="preserve"> обслуживание тревожной сигнализации</t>
  </si>
  <si>
    <t xml:space="preserve">Государственная программа Краснодарского края "Развитие сети автомобильных дорог" с участием Фонталовского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Фонталовского сельского поселения Темрюкского района на 2020 год" </t>
  </si>
  <si>
    <t>Муниципальная программа "Капитальный ремонт и ремонт автомобильных дорог на территории Фонталовского сельского поселения Темрюкского района на 2020 год"</t>
  </si>
  <si>
    <t>Муниципальная программа "Повышение безопасности дорожного движения на территории Фонталовского сельского поселения Темрюкского района на 2020 год"</t>
  </si>
  <si>
    <t>Муниципальная программа "Поддержка и развитие малого и среднего предпринимательства на территории Фонталовского сельского поселения Темрюкского района на 2020 год"</t>
  </si>
  <si>
    <t>Муниципальная программа "Водоснабжение Фонталовского сельского поселения Темрюкского района на 2020 год"</t>
  </si>
  <si>
    <t xml:space="preserve"> Муниципальная программа "Газификация Фонталовского сельского поселения Темрюкского района на 2020 год"</t>
  </si>
  <si>
    <t>разработка схемы газоснабжения</t>
  </si>
  <si>
    <t>Муниципальная программа "Развитие систем наружного освещения в Фонталовском сельском поселении Темрюкского района в 2020 году"</t>
  </si>
  <si>
    <t>Муниципальная программа "Благоустройство территории Фонталовского сельского поселения Темрюкского района на 2020 год"</t>
  </si>
  <si>
    <t>Муниципальная программа "Формирование комфортной городской среды Фонталовского сельского поселения Темрюкского района на 2020 год"</t>
  </si>
  <si>
    <t>Муниципальная программа "Реализации государственной молодежной политики в Фонталовском сельском поселении Темрюкского района "Молодежь Тамани" на 2020 год"</t>
  </si>
  <si>
    <t>Муниципальная программа "Развитие культуры Фонталовского сельского поселения Темрюкского района на 2020 год"</t>
  </si>
  <si>
    <t>финансовое обеспечение деятельности МБУ "Фонталовский КСЦ" для  выполнения муниципального задания</t>
  </si>
  <si>
    <t>Муниципальная программа "Кадровое обеспечение сферы культуры и искусства Фонталовского сельского поселения Темрюкского района на 2020 год"</t>
  </si>
  <si>
    <t>выплаты работникам МБУ "Фонталовский КСЦ"</t>
  </si>
  <si>
    <t>Муниципальная программа "Поддержка клубных учреждений Фонталовского сельского поселения Темрюкского района в 2020 году"</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</si>
  <si>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Фонталовского сельского поселения Темрюкского района на 2020 год"</t>
  </si>
  <si>
    <t>Муниципальная программа "Пенсионное обеспечение за выслугу лет лицам, замещавшим муниципальные должности и должности муниципальной службы Фонталовского сельского поселения Темрюкского района на 2020 год"</t>
  </si>
  <si>
    <t>Муниципальная программа "Улучшение условий и охраны труда работников администрации Фонталовского сельского поселения Темрюкского района на 2020 год"</t>
  </si>
  <si>
    <t>Муниципальная программа "Развитие архивного дела в Фонталовском сельском поселении Темрюкского района в 2020 году"</t>
  </si>
  <si>
    <t>прошивка документов</t>
  </si>
  <si>
    <t>Муниципальная программа "Развитие массового спорта в Фонталовском сельском поселении Темрюкского района на 2020 год"</t>
  </si>
  <si>
    <t>Муниципальная программа "Формирование доступной среды жизнедеятельности для инвалидов в Фонталовском сельском поселении Темрюкского района на 2020 год"</t>
  </si>
  <si>
    <t>Муниципальная программа "Поддержка социально ориентированных некоммерческих организаций, осуществляющих деятельность на территории Фрнталовского сельского поселения Темрюкского района" на 2020 год</t>
  </si>
  <si>
    <t>2. Государственная программа Краснодарского края «Развитие культуры»</t>
  </si>
  <si>
    <t>3. Государственная программа Краснодарского края «Развитие сети автомобильных дорог»</t>
  </si>
  <si>
    <t>4. Государственная программа Краснодарского края «Региональная политика и развитие гражданского общества»</t>
  </si>
  <si>
    <t>Муниципальная программа «Мероприятия, проводимые администрацией Фонталовского сельского поселения Темрюкского района к праздничным дням и памятным датам на 2020 год.»</t>
  </si>
  <si>
    <t>5. Государственная программа Краснодарского края «Развитие санаторно-курортного  и туристского комплекса»</t>
  </si>
  <si>
    <t xml:space="preserve">Информация об исполнении государственных программ Краснодарского края поселениями Темрюкского района  по состоянию на 1 июля 2020 года </t>
  </si>
  <si>
    <t xml:space="preserve">Сводная информация об исполнении муниципальных программ поселениями Темрюкского района                                                                                по состоянию на 1 июля 2020 года              </t>
  </si>
  <si>
    <t xml:space="preserve">Сведения об исполнении расходных обязательствах, финансирование которых осуществляется из бюджетов всех уровней                                                                                                                                                                                                                            в рамках реализации муниципальных программ поселений Темрюкского района по состоянию на 1 июля 2020 года                      </t>
  </si>
  <si>
    <t>проведение праздничных мероприятий: приобретение открыток (40 шт.),  баннер (1 шт.), цветы, венки</t>
  </si>
  <si>
    <t>выплаты руководителям ТОС - 4 человека</t>
  </si>
  <si>
    <t>приобретены листовки (1000 шт.), информационные таблички (25 шт.), труба ( 138 м/п), баннер (1 шт.), краска, колер, валики, пилка, саморезы, цемент</t>
  </si>
  <si>
    <t xml:space="preserve">Муниципальная программа "Создание доступной среды для инвалидов и других маломобильных групп населения в Ахтанизовском сельском поселении Темрюкского района" </t>
  </si>
  <si>
    <t xml:space="preserve">Муниципальная программа "Создание доступной среды для инвалидов и других маломобильных групп населения в Голубицком сельском поселении Темрюкского района" </t>
  </si>
  <si>
    <t>услуги по перевозке грунта, расходы по составлению смет и стройконтроль, выполнен ямочный ремонт дорог (асфальтобетонная смесь), обкос обочин, чистка ливневок</t>
  </si>
  <si>
    <t>приобретен теннисный стол, краска, кисти для ремонта стадиона, мячи  (6 шт.), расходы на прведение спортивного мероприятия</t>
  </si>
  <si>
    <t>приобретена сувенирная продукция</t>
  </si>
  <si>
    <t>финансовое обеспечение деятельности МБУК "Ахтанизовский КСЦ"  для выполнения муниципального задания</t>
  </si>
  <si>
    <t>расходы на материально-техническое обслуживание (оплата за связь и интернет, коммунальные услуги; изготовление баннеров; приобретение канцтоваров, основных средств, комплектующих к оргтехнике, лицензии, флагов, ГСМ, ТО а/м; ремонт и обслуживание имущества, заправка картриджей, обучение, техобслуживание автомобиля)</t>
  </si>
  <si>
    <t>Муниципальная программа "Эффективное муниципальное управление" Вышестеблиевского сельского поселения Темрюкского района на 2020 год</t>
  </si>
  <si>
    <t xml:space="preserve">финансовое обеспечение деятельности МКУ "ПЭЦ": ГСМ,  заправка картриджей, охрана  здания, обслуживание пожарной сигнализации,видеонаблюдение и ТО тревожной кнопки, коммунальные платежи, интернет, связь, з/части, подписка на газету "Тамань". Приобретение: баннер (3шт), принтер (2шт.), березы (100 шт.), услуги автовышки, тепловизор (1 шт.), пирометр (1 шт.), хоз. товары, канц. товары, лес (утеплители, пароизоляция), отрава для травы, стройматериалы, планка корнизная, оконный блок, спецодежда, фильтры воздушные (16 шт.), автозапчасти, газовые котлы (2 шт.); 
 2) расходы на обеспечение деятельности централизованной бухгалтерии (обеспечение ведение бухгалтерского учета), з/плата; 3) прошив архивных документов (переплет, экспертиза); 4) компенсационные выплаты членам территориального общественного самоуправления (ТОСЫ - 6 чел.) </t>
  </si>
  <si>
    <t>предоплата за разработку паспорта безопасности территории Вышестеблиевского сельского поселения</t>
  </si>
  <si>
    <t>приобретены канцтовары</t>
  </si>
  <si>
    <t>выполнен ремонт памятника (1 шт.), приобретен прожектор (1 шт.), строительные материалы</t>
  </si>
  <si>
    <t>осуществлены расходы за услуги трактора по вывозу мусора, отлов безнадзорных животных, расходы на абонентскую плату за уличное освещение поселения, дератизация, уборка кладбища, техобслуживание газопровода, оплата за газ; приобретены материалы для ремонта ограждения кладбища краска, провод, сверло, саморезы, таймер (2 шт.), датчик (1 шт.), автовыключатель (2 шт.), зажимы (10 шт.), светодиодный светильник (1 шт.), светильники (105 шт.), контейнеры для ТБО (10 шт.), информационные таблички (2 шт.), аншлаги (1650 шт.); вынос 26 точек на земельном участке; изготовление  ПСД  на благоустройство территории, прилегающей к Дому культуры ст.Ахтанизовской; содержание МКУ «Ахтанизовская ПЭС»</t>
  </si>
  <si>
    <t xml:space="preserve">Государственная программа Краснодарского края «Региональная политика и развитие гражданского общества» с участием Голубицкого сельского поселения Темрюкского района в рамках реализации муниципальной программмы «Развитие жилищно-коммунального хозяйства" </t>
  </si>
  <si>
    <t xml:space="preserve">Муниципальная программа "Формирование комфортной городской среды Голубицкого сельского поселения Темрюкского района" </t>
  </si>
  <si>
    <t>осуществлена экспертиза работ по благоустройству прилегающей территории МБУ "Голубицкий КСЦ</t>
  </si>
  <si>
    <t>Государственная программа Краснодарского края «Региональная политика и развитие гражданского общества» с участием Запорожского сельского поселения Темрюкского района в рамках реализации муниципальной программы "Благоустройство территории Запорожского сельского поселения Темрюкского района на 2020 год"</t>
  </si>
  <si>
    <t>планируется заключить муниципальные контракты на благоустройство ограждений по ул. Ленина 5 и 5А (0,140 км), и на осуществление по указанному обьекту технического надзора в августе 2020 года</t>
  </si>
  <si>
    <t xml:space="preserve">Муниципальная  программа "Компенсационные выплаты руководителям органов территориальных общественного самоуправления Запорожского  сельского поселения Темрюкского района" на 2020 год </t>
  </si>
  <si>
    <t>Муниципальная программа "Обеспечение безопасности населения в Запорожском  сельском поселении Темрюкского района на 2020 год"</t>
  </si>
  <si>
    <t>проведен архиологический надзор и подготовка технического плана по газопроводу в пос. Красноармейский по ул.Широкой и пер.Новому протяженносью 1549 м</t>
  </si>
  <si>
    <t xml:space="preserve">оплата за уличное освещение; ремонт уличного освещения; разработка проектной документации по уличному освещению; оплата за тех.присоединение (3 шт.); оплата электротоваров; уборка кладбищ; работа  мотоблока; вывоз веток; приобретение травосмеси; МАФ фонтан Лотос (1 шт.); ограждение футбольного поля; сбор и вывоз мусора </t>
  </si>
  <si>
    <t>бесперебойное обеспечение программными средствами: количество обслуживаемых компьютеров 22 единиц, принтеров - 8 единиц, программных продуктов - 15 единиц</t>
  </si>
  <si>
    <t>публикации в газете "Тамань"</t>
  </si>
  <si>
    <t>изготовление баннера (6 шт.), приобретение листовок, пожарного гидранта (1 шт.)</t>
  </si>
  <si>
    <t>трудоустройство несовершеннолетних в период весенних каникул (45 чел.)</t>
  </si>
  <si>
    <t>выполнен ремонт 2-х памятников в пос.Батарейка и пос.Береговом</t>
  </si>
  <si>
    <t>проведение 2-х праздничных концертов в населенных пунктах поселения и приобретение цветов к вручению медалей к 75 годовщине Победы</t>
  </si>
  <si>
    <t xml:space="preserve">благоустройство , озеленение (спил 10 деревьев , уборка веток) сан.уборка кладбищ, ремонт уличного освещения, ликвидация 3 стихийных свалок, приобретены 2 детских игровых установки, светодиодные лампы (40 шт.), светодиодные светильники (25 шт.), деревья (20 шт.), ком. платежи  </t>
  </si>
  <si>
    <t>составлена сметная документация на ремонт дорог в пос.Гаркуша по ул.Северной, пос.Красноармейский по ул.Садовая, ст-ца Запорожская пер.Партизанский; уборка улиц от снега; приобретен щебень для ямочного ремонта дорог поселения (990 мЗ)</t>
  </si>
  <si>
    <t>приобретено напольное покрытие для занятий в кружках (390 м2)</t>
  </si>
  <si>
    <t>обеспечение деятельности подведомственных учреждений МКУ "ЦБ", МКУ "МТО" (заработная плата, хоз. товары, ремонт компьютеров (2 шт.),  приобретение кресел (2 шт.), обучение охране труда (3 чел.), пожарному техническому минимуму (3 чел.), предрейсовый медосмотр</t>
  </si>
  <si>
    <t xml:space="preserve">расходы на финансовое обеспечение деятельности администрации (зарплата,  коммунальные платежи, услуги связи, интернета, повышение квалификации  (1 чел.), приобретение принтера (1 шт.), картриджей (7 шт.), канцтоваров, геральдической продукции, светильников (10 шт.), оплата ежегодных членских взносов за 2019-2021  годы Ассоциации «Совет муниципальных образований Краснодарского края»; уплата иных платежей, обслуживание пож. сигнализации; ТО газового оборудования; приобретение конвертов; подписка на периодические издания; прошивка документов для сдачи в архив; подготовка расчетов и отчетов по экологии </t>
  </si>
  <si>
    <t xml:space="preserve"> изготовление сметной документации и оплата услуг тех. надзора; приобретение щебня, краски дорожной, ж/б лотки; работы по содержанию дорог поселения; покос обочин дорог; устройство неровностей; выполнен ремонт дорожного покрытия в ст.Курчанской по ул.Горького от ул.Красная до ул.Набережная; ремонт ул. Луговая в пос. Светлый Путь Ленина (подъезд к центру «Светоч»)</t>
  </si>
  <si>
    <t>произведена оплата на содержание уличного освещения, мемориала; выполнены работы по благоустройству: уборка стихийных свалок, приобретены саженцы (75 шт.), содержание мест захоронения, общественных территорий, покос травы,работы на территории кладбища, дезинсекция и дератизация парковых зон, приобретение детской площадки в пос. Светлый путь</t>
  </si>
  <si>
    <t>выполнен ремонт памятников (11 шт.),  приобретены информационные таблички (11 шт.),  покрасочный материал</t>
  </si>
  <si>
    <t xml:space="preserve">представлены иные межбюджетные трансферты на оказание дополнительной помощи  местным бюджетам для решения социально значимых вопросов местного значения (приобретено: цветной принтер,  мебель для библиотеки ст. Курчанской) </t>
  </si>
  <si>
    <t>финансовое обеспечение деятельности МАУ "Культура плюс" для выполнения муниципального задания; комплектование библиотечного книжного фонда</t>
  </si>
  <si>
    <t>Оплата услуг за составление сметной документации:  1.Ремонт ул.Пушкина от пер.Почтовый до пер. Ворошилова, от пер.Ворошилова до пер. Горького, от пер. Шевченко до пер. Лермонтова); 2. Ремонт покрытия дороги (перекресток) ул. Комсомольская и ул. Вехняя. Приобретение асфальтобетонного гранулята, кадастровая работа по земельным участкам. Ямочный ремонт улиц Вышестеблиевского с/п, дорожная краска (белая, желтая), ремонт дорог дорог: ул. Комсомольская, ул. Верхняя</t>
  </si>
  <si>
    <t>организация сбора и вывоза мусора, расчистка дорог от снега; обслуживание уличного освещения: приобретение светодиодных светильников (ламп) (150 шт.), лампы светодиодные (200 шт.); организация ритуальных услуг и содержание мест захоронения; разработана сметная документация на выполнение текущего ремонта памятника войнам;  технологическое присоединение ул. Пушкина, ул. Комсомольской; отлов собак; коммунальные платежи, перекладка плитки у памятника "Ленина" и парк п. Виноградный, проверка сметы "Кладбише", дератизация, ТО уличного освещения; ремонтные работы в котельной, дезинсекция (парки)</t>
  </si>
  <si>
    <t>приобретено: спортивный инвентарь, спортивная одежда, сетка футбольная, ГСМ,  осуществлена разработка проектно-сметной документации на выполнение текущего ремонта спортивной игровой площадки</t>
  </si>
  <si>
    <t>приобретены средства защиты:  комбинезон (5 шт.), респираторы (3 шт.), приобртение и установка системы видеонаблюдени</t>
  </si>
  <si>
    <t>расходы на обучение (2 чел.)</t>
  </si>
  <si>
    <t>выполнен текущий ремонт водопроводной сети, технадзор</t>
  </si>
  <si>
    <t>уличное освещение (оплата за электроэнергию), озеленение территории (вывоз веток, дератизация, посадка цветов, покос травы, обрезка деревьев), содержание мест захоронения (уборка территорий мест захоронений), текущее содержание территории (уборка, вывоз мусора), отлов безнадзорных животных, приобретение уличного туалета, ремонт детской площадки</t>
  </si>
  <si>
    <t>трудоустройство несовершеннолетних (4 чел.)</t>
  </si>
  <si>
    <t>отремонтированы памятники: в пос. Приморский (1 шт.), в пос. Сенной  (2 шт.)</t>
  </si>
  <si>
    <t>финансовое обеспечение деятельности подведомственных учреждений МКУ "Централизованаая бухгалтерия",  МКУ "ПЭЦ", МКУ "Центр муниципального заказа" (выплата заработной платы с начислениями, оплата налогов, обучение, программное обеспечение, ГСМ, хозтоваров,  автозапчасти)</t>
  </si>
  <si>
    <t>Информационно-технологическое обеспечение АРМ «Муниципал»; сопровождение  программных продуктов 1С:Предприятие; предоставление услуги по сопровождению электронного периодического  справочника «Система ГАРАНТ»; предоставление сертификата на услугу по обслуживанию программного обеспечения по VipNet Client; оплата телефонной связи и услуги Интернет; изготовление газеты, обслуживание сайта</t>
  </si>
  <si>
    <t>Муниципальная программа "О мероприятия, проводимых администрацией Старотитаровского сельского поселения Темрюкского района к праздничным дням и памятным датам" на 2020 год</t>
  </si>
  <si>
    <t>разработка ПСД сетей водоснабжения по ул. Залиманная; ремонт КНС; обеспечение земельных участков инженерной инфраструктурой; разработка ПСД; осуществление стройконтроля; озеленение (дератизация, санитарная уборка территории, покос травы, посев газонной травы); прочее благоустройство; установка арт объектов в Парк по ул. Ленина; установка топиари в центральный Парк; установкеа забора в Сквере по ул. Ленина; содержание мест захоронения; замена светильников уличного освещения, приобретение расходных материалов (клип-зажим, патрон фарфоровый, пускатель)</t>
  </si>
  <si>
    <t>составление сметной документации "Мемориал Боевой славы"; выполнен косметический ремонт памятников</t>
  </si>
  <si>
    <t>оказана финансовая поддержка некоммерческим организациям (Темрюкская районная организация ветеранов, Всероссийское общество инвалидов)</t>
  </si>
  <si>
    <t>финансовое обеспечение деятельности МБУ ФОСК "Виктория" (заработная плата, коммунальные услуги, уплата налогов и сборов, расходы на содержание имущества, расходы на проведение спортивно-массовых мероприятий)</t>
  </si>
  <si>
    <t xml:space="preserve"> финансовое обеспечение деятельности администрации и подведомственных учреждений (поставка газа здания администрации, электроэнергия здания, то топочной, то пожарной сигнализации, охрана объекта с ПЦН, установка электросчетчика, услуги по установке узла учета водопотребления, ТО сети газораспределения, запчасти для автомобилей, услуги по замене масла, ТО автотранспорта, канцтовары, хоз.товары, заправка картриджей, комплектующие для оргтехники, бланки писем, мебель, комплектующие для ПК, составление сметной документации,  ПО "Дело-Предприятие", средства моющие, обучение охране труда, оценка проф.рисков, программное обеспечение, услуги связи, Интернет, аудит локальной сети, ПО - операц.система, образовательные услуги, ремонт пластик-х окон, право пользования СБИС, лицензия СБИС, регистрация сотрудников СБИС)
</t>
  </si>
  <si>
    <t>приобретены: Пиротехника, светотехническая продукция, цветы, флажки, бланки грамот и писем, изготовление и монтаж мемориальных плит в парке А.Головатого, флажки, баннера, таблички, баннер 75 лет Победы, флажки, наклейки, таблички, фоторамки</t>
  </si>
  <si>
    <t>информационно-техническое обеспечение программ (АРМ "Муниципал", АС-Бюджета, Система Гарант, услуги по ИТС програм.продуктов системы 1С-Предприятие, ИСС хозяйство), изготовление ЭЦП,  сертификат ViPNet</t>
  </si>
  <si>
    <t>приобретено: буклеты, баннеры, телевизор для охранного  телевидения СОТ, батарея аккумуляторная, свисток, фонарь аккумуляторный, монтаж систем видеонаблюдения</t>
  </si>
  <si>
    <t>приобретены противопожарные ранцы; выполнено: очистка каналов Заозерная, Володарского, тех.надзор очистка каналов Заозерная, Володарского, составление смет очистка каналов Заозерная, Володарского, очистка канала по Декабристов,защитные полосы вдоль дорог в ТСП ТР, смета очистка канала, полосы</t>
  </si>
  <si>
    <t>изготовление техпаспорта дорог, топосъемка в масштабе 1:500 по адресу: ст-ца Тамань, ул.Маркса, 100/1 "Парк имени А.А.Головатого"</t>
  </si>
  <si>
    <t xml:space="preserve">выполнено: тех.надзор по ремонту дорожного полотна по ул.Мира, Октябрьская, тех.надзор по грейдированию и ресайклированию дорожного полотна Кирова, составление смет по отсыпке щебнем Оболенского Маяковского, перекрестка Гоголя и Революции, ХАБ пос.Волна, Новая Тамань, ремонт и установка дорожных знаков, ремонт дорожного полотна, вывоз грунта по ул.Октябрьская, ул.Мира, поставка щебня, составление смет, капитальный ремонт, сопровождение государственной экспертизы проверки сметной стоимости, проектно сметная документация, топосъемка дорог, устройство тротуаров, выполнение работ по ремонту светофоров
</t>
  </si>
  <si>
    <t>выполнение работ по благоустройству и уборке улиц, благоустройство и уборка парков скверов и  улиц, мойка дорог, очистка прибордюрной территории, составление сметной документации, тех.надзор, сметы (мойка дорог),тех.надзор, саженцы катальпы, кронирование деревьев, составление смет, технадзор, вывоз ТБО, ликвидация несанкционированных свалок, приобретение скамей парковых, модуля кассы для уличных туалетов, дератизация, реконструкция колодца и установка бордюров по адресу Тамань, ул.Октябрьская, ремонт балясин и колонн в парке им.Лермонтова, дезинсекция, эскизный проект благоустройства парка пос.Волна, оформление страховых полисов, госпошлина за регистрацию авто, рассада цветов, саженцы, ГСМ, расходные материалы для триммеров, обучение по охране труда, хоз.товары, канц.товары, авто зап.части, ТО автомобилей, костюмы, шиномонтаж автомобилей, мебель, лакокрасочные товары, рулонный газон, осуществление ремонта здания по ул.Калинина</t>
  </si>
  <si>
    <t>поставка автогидроподъемника (2019 год), спецтехника (самосвал), комбинированная машина с поливомоечным, пружинным и щеточным оборудованием</t>
  </si>
  <si>
    <t>разработка тех. планов, схемы, смет</t>
  </si>
  <si>
    <t xml:space="preserve">установка и приобретение сетодиодных светильников, проводов, техприсоединение ст.Тамань: Мира, К.Маркса, Декабристов, пос. Волна, ЭПУ уличное освещение ст-ца Тамань, пос.Волна, выполнение электромонтажных работ, коммунальные услуги на уличное освещение, технадзор, составление смет
</t>
  </si>
  <si>
    <t>приобретение подарочных сертификатов, наградного материала</t>
  </si>
  <si>
    <t xml:space="preserve">ТО газа, коммунальные платежи за Вечный огонь, текущий ремонт памятника Танк34, текущий ремонт памятника Самолет, текущий ремонт Братской могилы, текущий ремонт Мемориальный комплекс
</t>
  </si>
  <si>
    <t>поставка газа, услуги по вневедомств.охране, обслуживание ОПС, вывоз ТКО, ТО газового оборудования, поставка электроэнергии, услуги транспорта (перевозка), сборка и установка ринга, зеркала, изготовление грамот, обслуживание оргтехники, ремонт ограждения, составление сметной документации, оформление страховки, монтаж туалетного модуля, покос травы, полив футбольного поля, Подключение, абон.плата Интернет,окраска ограждений спортплощадки, покраска футбольных ворот, емкости, изготовление и монтаж стеллажей на стадионе, изготовление информационных табличек</t>
  </si>
  <si>
    <t>материально-техническое обеспечение деятельности администрации (техобслуживание пожарной сигнализации и систем оповещения  и управление эвакуацией, «Брандмейстер», обслуживание комплекса тех. средств системы видеонаблюдения; техобслуживание административного здания; обслуживание тревожной кнопки; подшивка архива; приобретение дезинфицирующих средсьв  проведение оценки муниципального имущества; приобретение светодиодных энергосберегающих ламп (100 шт.); выплаты руководителям ТОС (12 человек)</t>
  </si>
  <si>
    <t>приобретение цветов; приобретение венков (10 шт.); изготовление поздравительных открыток (400 шт.); разработка макета, изготовление и монтаж баннера (3 шт.); проведение международной акции "Сад памяти"; монтаж флагов (35 шт.)</t>
  </si>
  <si>
    <t xml:space="preserve">установка систем видеонаблюдения в местах массового скопления людей: центральный парк по ул.Ленина (1 ед.); расходные материалы для видеонаблюдения парка; ликвидация последствий пожара; приобретение стендов ПБ в здание администрации (2 шт.);  листовки  (3000 шт.); раструб; расчет пожарного риска, аншлаги о запрете сжигания мусора (20 шт.); дезинфекция, установка системы оповещения в здании администрации; материальное стимулирование народным дружинникам за участие в охране общественного порядка </t>
  </si>
  <si>
    <t>выполнено: отсыпка щебнем улицы: пер. Школьный, ул. Береговая, ул. Носова, ул. Верхняя, пер.Гоголя, пер.Почтовый, ул. Широкая, ул. Верхняя, пер.Зеленый, пер. Степной, пер. Первомайский; установка дорожных знаков (10 шт.) : пер Ильича, пер.Красноармейский, ул. Садовая, пер. Крылова, ул. Коммунистическая, ул.Широкая, ул. Верхняя; коммунальное обслуживание уличного освещения; разработка проектно-сметной документации; работа грейдера (грейдирование грунтовых дорог в поселении); работа катка; ямочный ремонт на территории поселения (отсыпка щебнем); приобретен щебень фракции 20-40 (90 м³), 40-70 (400 м³)</t>
  </si>
  <si>
    <t>Государственная программа Краснодарского края «Региональная политика и развитие гражданского общества» с участием Фонталовского сельского поселения Темрюкского района в рамках реализации муниципальной программы "Благоустройство территории Фонталовского сельского поселения Темрюкского района на 2020 годы"</t>
  </si>
  <si>
    <t>подготовлено техническое заключение по устройству кровли ДК в пос.Кучугуры</t>
  </si>
  <si>
    <t>Государственная программа Краснодарского края "Развитие сети автомобильных дорог" с участием Новотаманского сельского поселения Темрюкского района в рамках реализации муниципальной программы «Капитальный ремонт и ремонт автомобильных дорог местного значения Новотаманского сельского поселения Темрюкского района на 2018-2020 годы"</t>
  </si>
  <si>
    <t>приобретено 3 флага</t>
  </si>
  <si>
    <t>приобретены пожарные гидранты (5 шт.)</t>
  </si>
  <si>
    <t>выполнена отсыпка дорог щебнем (1,5 км), технический надзор, составление и проверка смет</t>
  </si>
  <si>
    <t>строительство тротуара в пос.Кучугуры (0,7 км), технический надзор, составление и проверка смет по стрительству тротуара</t>
  </si>
  <si>
    <t>разработаны технические планы водопроводных сетей п.Юбилейный, пос. Кучугуры</t>
  </si>
  <si>
    <t>техническое обслуживание сетей газоснабжения поселения</t>
  </si>
  <si>
    <t>оплата электроэнергии, текущее обслуживание уличного освещения - ремонт (1км), реконструкция сетей (0,4 км)</t>
  </si>
  <si>
    <t>уборка кладбищ в 4-х населенных пунктах, вывоз несанкционированных свалок, покос сорной растительности, строительство спортивной площадки в пос. Юбилейный, отлов безнадзорных животных</t>
  </si>
  <si>
    <t>установка перил для пандуса по адресу ст.Фонталовская, ул.Ленина 27</t>
  </si>
  <si>
    <t xml:space="preserve">приобретение спортивного инвентаря ((2 сетки, 4 мяча) </t>
  </si>
  <si>
    <t>проведено обучение (1 чел.), приобретен компьютер (1 шт.)</t>
  </si>
  <si>
    <t>представлены иные межбюджетные трансферты на оказание дополнительной помощи  местным бюджетам для решения социально значимых вопросов местного значения (приобретены костюмы (2 шт.), ноутбуки (1 шт.)</t>
  </si>
  <si>
    <t>предоставлены иные межбюджетные трансферты на оказание дополнительной помощи  местным бюджетам для решения социально значимых вопросов местного значения на приобретение детской площадки в пос. Артющенко</t>
  </si>
  <si>
    <t xml:space="preserve"> финансирование деятельности МКУ "Централизованная бухгалтерия", финансовое обеспечение выполнения муниципального задания МБУ "Общественно-социальный центр" </t>
  </si>
  <si>
    <t>приобретены: рамки (100 шт.), подарочные наборы (50 шт.), букеты цветов (130 шт.), значки "Город воинской доблести" (200 шт.), открытки (400 шт.), пакеты (400 шт.), микроволновые СВЧ-печи (17 шт.)</t>
  </si>
  <si>
    <t>прошли обучение 25 человек</t>
  </si>
  <si>
    <t>выплаты руководителям ТОС - 11 человека, размер компенсационной выплаты в месяц - 6000 рублей. Выплачены денежные поощрения победителям ежеквартального конкурса "Лучший орган ТОС Темрюкского городского поселения Темрюкского района" по итогам работы за 1 квартал 2020 года</t>
  </si>
  <si>
    <t>проведено: рыночная оценка объектов муниципального имущества (5 ед.), техническая инвентаризация объектов муниципальной собственности, в том числе бесхозяйных объектов, и постановка их на кадастровый учет (16 ед.),  оплата налогов и обязательных платежей</t>
  </si>
  <si>
    <t>выполнено: услуги по проведению оценки рыночной стоимости земельного участка, кадастровый номер 23:30:1305006:289, услуги по проведению оценки размера платы за право ограниченного пользования частью земельного участка из земель населенных пунктов, расположенного в кадастровом квартале 23:30:1203007, для строительства объекта: "Распределительный газопровод низкого давления, расположенный по адресу г.Темрюк, СОНТ "Стимул", ул.Садовая, 27", услуги по проведению оценки рыночной стоимости земельного участка, кадастровый номер 23:30:1305006:325, услуги по выполнению кадастровых работ с подготовкой межевого плана на земельный участок - 6 ед., услуги по подготовке схемы расположения земельного участка на кадастровом плане (карте) - территории - ситуационного плана и выносу границ земельных участков - 5 ед.</t>
  </si>
  <si>
    <t>разработка проектов планировки и проектов межевания</t>
  </si>
  <si>
    <t>компенсация (субсидирование) убытков организациям, осуществляющим пассажирские перевозки на социально- значимых маршрутах - 4 маршрута (январь-май 2020 года)</t>
  </si>
  <si>
    <t xml:space="preserve">приобретено: светоизлучающий блок транспортного светофора, бордюров (2,0 тыс. шт), щебень (7,7 тыс м3), асфальтобетонная смесь (80 т),  (по сроку исполнения МК до 30.11.20 еще запланировано приобретение 420 т.); выполнено: нанесение горизонтальной дорожной разметки в кол. 12 304,1 м2 ; текущий ремонт автомобильной дороги от дома № 22 до ул. Володарского в г. Темрюке (ремонт тротуара),  текущий ремонт автомобильной дороги по ул.Урицкого от дома № 52 до ул.Шопена в г.Темрюке; услуги строительного контроля (2 объекта);  услуги по технологическому присоединению для электроснабжения объекта ЭПУ локальных очистных сооружений и канализационной насосной станции для выполнения работ по капитальному ремонту автомобильной дороги по ул.Володарского от ул.Советской до дамбы (в черте г.Темрюка вдоль реки Кубань по правому берегу от пикета 1728 до устья реки Кубань) в г.Темрюке </t>
  </si>
  <si>
    <t>Заключены контракты: "Разработка проектной, рабочей и сметной документации с прохождением государственной экспертизы по объекту: «Строительство канализационной сети по ул.Парижской коммуны от ул.Герцена до ул.Гоголя, от ул.Гоголя до ул.Чернышевского в г.Темрюке» со сроком 30.10.2020 года; "Разработка проектной, рабочей и сметной документации с прохождением государственной экспертизы по объекту: «Строительство канализационной сети по ул.Калинина от ул.Муравьева до ул.Даргомыжского, по ул.Даргомыжского от ул.Калинина до ул.Анапской в г.Темрюке» со сроком 30.10.2020 года; "Разработка проектной, рабочей и сметной документации с прохождением государственной экспертизы по объекту «Строительство канализационной сети по ул.Бувина от ул.Муравьева до ул.Даргомыжского, по ул.Даргомыжского от ул.Бувина до ул.Анапской в г.Темрюке» со сроком исполнения 30.10.2020 года. Оказаны услуги по приему поверхностных дождевых и талых сточных вод</t>
  </si>
  <si>
    <t>муниципальный контракт на выполнение проектно-изыскательских работ по строительству объекта: «Благоустройство парка им. А.С. Пушкина по адресу: Краснодарский край, Темрюкский район, г.Темрюк, ул.Розы Люксембург» на сумму 3500,0 тыс. рублей расторнут по соглашению сторон в связи с пандемией. 25.06.2020 года повторно размещено извещение на проведение открытого конкурса в электронной форме, срок окончания подачи заявок -27.07.2020 года</t>
  </si>
  <si>
    <t xml:space="preserve">проведено 109 мероприятий, число участников -1188 чел.;  осуществлено финансирование МКУ "Молодежный досуговый центр";    </t>
  </si>
  <si>
    <t xml:space="preserve"> оказание материальной помощи (8 чел.)</t>
  </si>
  <si>
    <t>выполнено: спил аварийных деревьев (39 шт.), уборка мусора и разрушенных надгробий с территории кладбища (14,4 куб. м), ручная уборка аллей (7,5 тыс. м2), обкос газона на территории кладбищ (38,0 тыс. м2)</t>
  </si>
  <si>
    <t>1) Обеспечение бесперебойного электроснабжения уличного освещения - 100%; 2) Субсидия в целях возмещения недополученных доходов, связанных с оказанием услуг по ликвидации несанкционированных мест размещения твердых коммунальных отходов- 100%;3) Услуги по изъятию с территории ТГП ТР синантропных хищных животных представляющих угрозу жизни, здоровью и имуществу граждан - 66 шт.;                                                                                                4) Бесперебойное газоснабжение Братского кладбища - 100 %                                                                         5) Выполнены услуги по разработке визуализаций (фотореалистических трехмерных изображений) дизайн проекта благоустройства парка им А.С.Пушкина в г.Темрюк (для проведения работ по капитальному ремонту), услуги по разработке дизайн-проекта благоустройства парка им.А.С.Пушкина (для проведения работ по капитальному ремонту), 6) ППриобретено баннеров - 10 шт., кустов роз - 1600 кустов, бункеров твердых коммунальных отходов - 10 шт., экскаватор-погрузчик - 1 шт., урн - 10 шт., плитки тротуарной - 659,65 м2, адресных табличек - 1925 шт.; дератизация; изготовление МАФ - бюстов Героям Советского Союза. Оплачено устройство тротуара, прилегающего к "Памятному знаку воинам-интернационалистам, погибшим в Афганистане и чеченском конфликте, г.Темрюк ул.Ленина". Заключены контракты на выполнение проектно-изыскательских работ по объекту "Строительство наружного освещения по ул.Мороза в г.Темрюке", выполнение проектно-изыскательских работ по объекту "Строительство наружного освещения по ул.Шапова в г.Темрюке".</t>
  </si>
  <si>
    <t>приобретены наклейки при пожароопасных ситуациях (40 шт.), гидранты h-1,5м (4 шт.), подставка ппс-200  (4 шт.)</t>
  </si>
  <si>
    <t>изготовлены удостоверения дружинников (20 шт.)</t>
  </si>
  <si>
    <t>текущий ремонт автомобильной дороги (657,6 м), отсыпка и выравниание щебнем (338 м)</t>
  </si>
  <si>
    <t>выполнено: зачистка обочин дорог, расчистка снега, зачистка территории от мусора, разработка проекта организации дорожного движения на автомобильных дорогах (1 шт.), кошение растительности (8 ч.), замена ламп уличного освещения 53ч., замена линий электропередачи (8 ч.), составление и проверка сметной документации; приобретено: светильник-шар (10 шт.), лампа Днат 150 вт (10 шт.), лампа (10 шт.), кабель (10 м)</t>
  </si>
  <si>
    <t>предоставлены иные межбюджетные трансферты на оказание дополнительной помощи  местным бюджетам для решения социально значимых вопросов местного значения на текущий ремонт санузла в здании Дома культуры п.Веселовка.</t>
  </si>
  <si>
    <t>составление проектно сметной документации, проектирование парковой зоны, топографическая съемка</t>
  </si>
  <si>
    <t>выполнен ремонт помещений административного здания: устройство пола, штукатурка стен, внутренняя отделка, замена дверей; выполнение сметы, прохождение строй.контроля</t>
  </si>
  <si>
    <t>приобретен баннер (1 шт.)</t>
  </si>
  <si>
    <t xml:space="preserve">осуществлен сбор и вывоз мусора с обочин дорог, работа трактора (12 час.), рассчистка снега (14 час.), изготовление смет, обкосы обочин, строительный контроль, зимнее содержание дорог, нанесение  дорожной разметки, работы автогрейдера и катка </t>
  </si>
  <si>
    <t>приобретение флеш-карты (1 шт.)</t>
  </si>
  <si>
    <t>выполнен ремонт памятников истории и культуры (2 шт.); благоустройство места перезахоронения 70-ти бойцов Красной армии в пос. Стрелка. В результате проведенных процедур торгов сложилась экономия средств в сумме 8,0 тыс. рублей</t>
  </si>
  <si>
    <t xml:space="preserve">предоставлена субсидия Первичной ветеранской организации пос. Стрелкана на проведение мероприятий в соответствии с предоставленной сметой  </t>
  </si>
  <si>
    <t>приобретен спортивный инвентарь и оборудование для спортивных секций: бутсы футбольные (20 пар), манишки футбольные (20 шт.), мячи футбольные (12 шт.),  фишки футбольные (14 шт.), конусы футбольные (20 шт.), сетка для футбольных ворот (2 шт.),  тренажеры для спортивного зала в здании дома культуры х. Белый</t>
  </si>
  <si>
    <t xml:space="preserve"> установлены дорожные знаки (29 штук), приобретен щебень (1149м3), выполнено грейдирование дорог (2 км), ямочный ремонт (150 м2)</t>
  </si>
  <si>
    <t xml:space="preserve">изготовлен макет (1 шт.), баннер (1 шт.) </t>
  </si>
  <si>
    <t xml:space="preserve"> заменено светильников уличного освещения на энергосберегающие (49 шт.); приобретены: роторная косилка (1 шт.), контейнеры для ТКО (30 шт.), насос, провод;  отлов собак, изготовление табличек, благоустройство территории памятника; проектирование, текущий ремонт и электроснабжение артскважин, погашение кредиторской задолженности,  осуществлено финансовое обеспечение МБУ "Голубицкая ПЭС" на выполнение муниципального задания</t>
  </si>
  <si>
    <t>организация и проведение спортивных мероприятий, приобретен спортивный инвентарь: мячи, флаги (5 шт.)</t>
  </si>
  <si>
    <t xml:space="preserve"> обустроено 1 место, приобретена табличка (1 шт.)</t>
  </si>
  <si>
    <t>предоставлены иные межбюджетные трансферты на оказание дополнительной помощи  местным бюджетам для решения социально значимых вопросов местного значения на благоустройство детской площадки</t>
  </si>
  <si>
    <r>
      <t>Муниципальная программа "Развитие  систем наружного освещения Запорожского сельского поселения Темрюкского района на 2020 год</t>
    </r>
    <r>
      <rPr>
        <b/>
        <sz val="20"/>
        <rFont val="Times New Roman"/>
        <family val="1"/>
        <charset val="204"/>
      </rPr>
      <t>"</t>
    </r>
  </si>
  <si>
    <r>
      <t>Муниципальная программа "Энергосбережение и повышение энергетической эффективности  Запорожского сельского поселения Темрюкского района на 2018 - 2020 годы</t>
    </r>
    <r>
      <rPr>
        <b/>
        <sz val="20"/>
        <rFont val="Times New Roman"/>
        <family val="1"/>
        <charset val="204"/>
      </rPr>
      <t>"</t>
    </r>
  </si>
  <si>
    <t>ИТОГО по государственным и муниципальным программам</t>
  </si>
  <si>
    <r>
      <t>Ахтанизовское сельское поселение                       (</t>
    </r>
    <r>
      <rPr>
        <i/>
        <sz val="12"/>
        <rFont val="Times New Roman"/>
        <family val="1"/>
        <charset val="204"/>
      </rPr>
      <t>ГП КК "Развитие сети автомобильных дорог Краснодарского края"</t>
    </r>
    <r>
      <rPr>
        <sz val="12"/>
        <rFont val="Times New Roman"/>
        <family val="1"/>
        <charset val="204"/>
      </rPr>
      <t xml:space="preserve">)                         </t>
    </r>
  </si>
  <si>
    <r>
      <t xml:space="preserve">Вышестеблиевское сельское поселение                                                                                </t>
    </r>
    <r>
      <rPr>
        <i/>
        <sz val="12"/>
        <rFont val="Times New Roman"/>
        <family val="1"/>
        <charset val="204"/>
      </rPr>
      <t>(ГП КК "Развитие сети автомобильных дорог Краснодарского края")</t>
    </r>
  </si>
  <si>
    <r>
      <t xml:space="preserve">Голубицкое сельское поселение                                               </t>
    </r>
    <r>
      <rPr>
        <i/>
        <sz val="12"/>
        <rFont val="Times New Roman"/>
        <family val="1"/>
        <charset val="204"/>
      </rPr>
      <t>(ГП КК "Развитие культуры",                                 ГП КК «Региональная политика и развитие гражданского общества» )</t>
    </r>
  </si>
  <si>
    <r>
      <t>Запорожское сельское поселение                          (</t>
    </r>
    <r>
      <rPr>
        <i/>
        <sz val="12"/>
        <rFont val="Times New Roman"/>
        <family val="1"/>
        <charset val="204"/>
      </rPr>
      <t xml:space="preserve">ГП КК "Развитие сети автомобильных дорог Краснодарского края",                                  ГП КК «Региональная политика и развитие гражданского общества»)                    </t>
    </r>
  </si>
  <si>
    <r>
      <t>Краснострельское сельское поселение                  (</t>
    </r>
    <r>
      <rPr>
        <i/>
        <sz val="12"/>
        <rFont val="Times New Roman"/>
        <family val="1"/>
        <charset val="204"/>
      </rPr>
      <t xml:space="preserve">ГП КК "Развитие сети автомобильных дорог Краснодарского края",                                            ГП КК  «Развитие культуры»)                                  </t>
    </r>
  </si>
  <si>
    <r>
      <t xml:space="preserve">Курчанское сельское поселение                             </t>
    </r>
    <r>
      <rPr>
        <i/>
        <sz val="12"/>
        <rFont val="Times New Roman"/>
        <family val="1"/>
        <charset val="204"/>
      </rPr>
      <t xml:space="preserve"> (П КК "Развитие сети автомобильных дорог Краснодарского края" )                                                                </t>
    </r>
  </si>
  <si>
    <r>
      <t>Новотаманское сельское поселение                       (</t>
    </r>
    <r>
      <rPr>
        <i/>
        <sz val="12"/>
        <rFont val="Times New Roman"/>
        <family val="1"/>
        <charset val="204"/>
      </rPr>
      <t xml:space="preserve">ГП КК "Развитие сети автомобильных дорог Краснодарского края",                                      ГП КК «Региональная политика и развитие гражданского общества»,                                        ГП КК "Развитие санаторно-курортного и туристкого комплекса"               </t>
    </r>
  </si>
  <si>
    <r>
      <t>Сенное сельское поселение                                   (</t>
    </r>
    <r>
      <rPr>
        <i/>
        <sz val="12"/>
        <rFont val="Times New Roman"/>
        <family val="1"/>
        <charset val="204"/>
      </rPr>
      <t xml:space="preserve">ГП КК «Развитие сети автомобильных дорог»)                          </t>
    </r>
    <r>
      <rPr>
        <sz val="12"/>
        <rFont val="Times New Roman"/>
        <family val="1"/>
        <charset val="204"/>
      </rPr>
      <t xml:space="preserve">          </t>
    </r>
  </si>
  <si>
    <r>
      <t>Старотитаровское сельское поселение                    (</t>
    </r>
    <r>
      <rPr>
        <i/>
        <sz val="12"/>
        <rFont val="Times New Roman"/>
        <family val="1"/>
        <charset val="204"/>
      </rPr>
      <t>ГП КК «Развитие сети автомобильных дорог")</t>
    </r>
  </si>
  <si>
    <r>
      <t xml:space="preserve">Темрюкское городское поселение                          </t>
    </r>
    <r>
      <rPr>
        <i/>
        <sz val="12"/>
        <rFont val="Times New Roman"/>
        <family val="1"/>
        <charset val="204"/>
      </rPr>
      <t>(ГП КК "Развитие жилищно-коммунального хозяйства",                                                                ГП КК "Развитие сети автомобильных дорог Краснодарского края")</t>
    </r>
  </si>
  <si>
    <r>
      <t xml:space="preserve">Фонталовское сельское поселение                             </t>
    </r>
    <r>
      <rPr>
        <i/>
        <sz val="12"/>
        <rFont val="Times New Roman"/>
        <family val="1"/>
        <charset val="204"/>
      </rPr>
      <t xml:space="preserve">(ГП КК "Развитие сети автомобильных дорог Краснодарского края",                                   ГП КК «Региональная политика и развитие гражданского общества» ) </t>
    </r>
  </si>
  <si>
    <t>обязательства по муниципальному контракту исполнены в полном объеме. Выполнен капитальный ремонт кровли здания СДК х. Белый. В результате проведенных процедур торгов сложилась экономия средств в сумме 1153,1 тыс. рублей, в том числе за счет средств федерального бюджета - 780,0 тыс. рублей, краевого бюджета  -246,3 тыс. рублей. Поселением планируется остаток средств направить на выполнение капитального ремонта фасада здания СДК (замена витражного остекления). В настоящее время осуществляется подготовка пакета документов</t>
  </si>
  <si>
    <t xml:space="preserve">обязательства по 2- м контрактам на поставку звукового оборудования (615,0 тыс. рублей), на приобретение одежды для сцены (163,4 тыс. рублей) исполнены в полном объеме. На стадии подписания находится контракт на поставку светового оборудования на общую сумму 561,9 тыс. рублей со сроком исполнения - 15 р.д., предполагаемая дата заключения контракта - 13.08.2020 года. Извещение на поставку кресел для актового зала СДК опубликовано 06.07.2020 года, на рассмотрении вторых частей заявок поставщик подал жалобу в ФАС, которую признали обоснованной. Процедура аукциона проводится повторно, 07.08.2020 года - окончание рассмотрения заявок, 10.08.2020 - начало торгов, НМЦК - 1238,6 тыс. рублей.  Поселением планируется остаток средств направить на приобретение светового и звукового оборудования для СДК ст. Голубицкой </t>
  </si>
  <si>
    <t xml:space="preserve">обязательства по муниципальному контракту исполнены  в полном объеме.  Выполнен текущий ремонт в ст-це Ахтанизовской: пер. Кузнечного от ул. Красной  до ул. Батурина (0,195 км); пер. Комсомольского от ул. Красной до ул. Батурина (0,155 км); пер. Комсомольского от ул. Красной до ул. Таманской (0,589 км); пер. Строительного от ул. Красной до ул. Батурина (0,162 км).  В результате проведенных процедур торгов сложилась экономия средств в сумме 845,4 тыс. рублей, в том числе за счет средств краевого бюджета  - 819,6 тыс. рублей. При принятии положительного решения по освоению остатка средств (845,4 тыс. рублей) поселением планируется направить на ремонт дорог в поселении </t>
  </si>
  <si>
    <t xml:space="preserve">муниципальный контракт, заключеный 19.05.2020 года на  общую сумму 7778,1 тыс. рублей со сроком исполнения до 31.12.2020 года был расторгнут по соглашению сторон (работы не выполнены). Повторно проведен открытый аукцион - 30.07.2020 года, предполагаемая дата заключения муниципального контракта - 10.08.2020 на  общую сумму 6124,4 тыс. рублей со сроком исполнения 30 к.д.  Планируется выполнить ремонт в ст-це  Вышестеблиевской по ул. Пушкина: от пер. Почтового до пер. Ворошилова  (0,368 км), от пер. Ворошилова до пер. Горького (0,315 км), от пер. Шевченко до пер. Лермонтова (0,417 км). В результате проведенных процедур торгов сложилась экономия средств в сумме 1653,8 тыс. рублей. При принятии положительного решения по освоению остатка средств (1653,8 тыс. рублей) поселением планируется направить на ремонт дорог в поселении </t>
  </si>
  <si>
    <t xml:space="preserve">обязательства по муниципальным контрактам исполнены в полном объеме. Выполнен текущий ремонт ул. Кирова от ПК0+00 (ж/д переезд) до ПК7+48 (пер. Комсомольский) в пос. Красноармейском (0,748 км); ул. Северной от жилого дома № 27 ПК0+00 до жилого дома № 69 по ул.Ленина ПК11+36 в пос. Гаркуша (1,136 км). В результате проведенных процедур торгов сложилась экономия средств в сумме 2238,0 тыс. рублей, в том числе за счет средств краевого бюджета - 2126,1 тыс. рублей. Планируется направить допсоглашение на уменьшение ЛБО (2238,0 тыс. рублей) </t>
  </si>
  <si>
    <t xml:space="preserve">обязательства по 2-м муниципальным контрактам исполнены в полном объеме (4385,2 тыс. рублей). Выполнен ремонт ул. Советской от дома № 64 (ПК0+00) до ПК7+64 в пос. Стрелка (0,764 км); ремонт пер. Пионерского от ул. Мира до ул. Дружбы в х. Белом (0,186 км). Муниципальный контракт на выполнение ремонта ул. Мира от ул. Советской до дома № 18 в пос.Стрелка (0,254 км) заключен 14.04.2020 года на общую сумму 1087,9 тыс. рублей со сроком исполнения до 02.06.2020 года, работы не выполнены, муниципальный контракт расторгнут в одностороннем порядке. Проведен повторно электронный аукцион -31.07.2020 года. Определен победитель ООО "Фирма"Дортекс", предполагаемая дата заключения муниципального контракта - 18.08.2020 года на общую сумму 993,6 ты.рублей. В результате проведенных процедур торгов сложилась экономия средств в сумме 2056,5 тыс. рублей </t>
  </si>
  <si>
    <t xml:space="preserve">муниципальный контракт расторгнут по соглашению сторон 29.06.2020 года. Повторно проведен электронный аукцион на выполнение текущего ремонта ул. Виноградной от ул. Почтовой до ул. Октябрьской в пос. Красный Октябрь (0,350 км) - 27.07.2020 года, предполагаемая дата заключения муниципального контракта - 12.08.2020 года (1824,8 тыс. рублей); аукцион на выполнение текущего ремонта  ул. Победы от ул. Красных Партизан до ул. Пионерской, от ул. Лермонтова до ул. Горького, от ул. Молодежной до ул. Гоголя в ст.Курчанской (1,682 км) проведен 31.07.2020 года, предполагаемая дата заключения муниципального контракта - 17.08.2020 года (6753,8 тыс. рублей). В результате проведенных процедур торгов сложилась экономия средств в сумме 3133,4 тыс. рублей. Планируется направить допсоглашение на уменьшение ЛБО (3133,4 тыс. рублей) </t>
  </si>
  <si>
    <t>соглашение о выделении краевых средств с министерством транспорта и дорожного хозяйства Краснодарского края не заключалось. Получено уведомление на снятие лимитов бюджетных обязательств  от 21.07.2020 года (краевой бюджет - 9808,0 тыс. рублей, местный бюджет - 626,0 тыс. рублей)</t>
  </si>
  <si>
    <t xml:space="preserve">обязательства по муниципальному контракту исполнены в полном объеме. Выполнен ремонт  пер. Маячный в пос. Сенной (0,297 км) , пос. Соленый ул. Верхняя (0,762 км), ул. Коммунистическая от пер. Комсомольский до дома № 77 в пос. Сенном (0,664 км).  В результате проведенных процедур торгов сложилась экономия средств в сумме 1337,7 тыс. рублей, из них средства краевого бюджета -1244,1 тыс. рублей. Планируется направить допсоглашение на уменьшение ЛБО (1337,7 тыс. рублей) </t>
  </si>
  <si>
    <t>соглашение о выделении краевых средств с министерством транспорта и дорожного хозяйства Краснодарского края не заключалось. Получено уведомление на снятие лимитов бюджетных обязательств  от 21.07.2020 года (краевой бюджет - 13665,0 тыс. рублей, местный бюджет - 1028,6 тыс. рублей)</t>
  </si>
  <si>
    <t>извещение о проведении электронного аукциона по объекту "Капитальный ремонт автомобильной дороги по ул. Муравьева от ул. Бувина до ул. Калинина в г. Темрюке. Третий этап строительства. ул. Муравьева от ул. Карла Маркса до ул. Калинина" размещено 30.07.2020 года, НМЦК - 25952,0 тыс. рублей, подача заявок - до 10.08.2020 года, предполагаемая дата заключения муниципального контракта - 24.08.2020 года</t>
  </si>
  <si>
    <t>извещение о проведении электронного аукциона на выполнение текущего ремонта ул. Морской от пер. Паркового до пер. Совхозного в пос. Волна Революции (0,850 км) планируется разместить  - 12.08.2020 года. Извещение о проведении электронного аукциона на выполнение работ по капитальному ремонту ул. Дружбы пос. Кучугуры от ул. Ленина до ул. Комсомольской (устройство тротуара - 0,533 км) планируется разместить  - 12.08.2020 года. В настоящее время по этим объектам осуществляется подготовка пакетов документов</t>
  </si>
  <si>
    <t>муниципальный контракт на выполнение проектно-изыскательских работ по объекту: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на ул. Первомайской, 39/1 в г.Темрюке» заключен 15.06.2020 года на общую сумму 17000,0 тыс. рублей со сроком исполнения до 01.12.2020 года. В результате проведения процедур торгов сложилась экономия средств в сумме 4816,5 тыс. рублей. В настоящее время работы выполняются, оплата будет произведена по представлению документов об исполнении обязательств</t>
  </si>
  <si>
    <t>прямой договор на выполнение работ по устройству пешеходной зоны в ст. Голубицкой заключен 20.07.2020 года на сумму 318,0 тыс. рублей, со сроком исполнения  - до 23.08.2020 года, работы выполнены, оплата будет произведена до 06.08.2020 года. Прямой договор на выполнение строительного контроля  заключен 21.07.2020 года на сумму 700 рублей, оплата будет произведена до 10.08.2020 года</t>
  </si>
  <si>
    <t>муниципальный контракт на поставку детской игровой площадки в пос. Волна Революции заключен 06.07.2020 года на сумму 285,4 тыс. рублей со сроком исполнения до 31.08.2020 года. На остаток средств (245,7 тыс. рублей) планируется заключить контракт на благоустройство указанной площадки в сентябре 2020 года</t>
  </si>
  <si>
    <t xml:space="preserve">муниципальный контракт на выполнение текущих работ по благоустройству памятника "Алеша" заключен 03.04.2020 года на сумму 2162,1 тыс. рублей, со сроком исполнения до 07.05.2020 года. Работы выполнены, по результатам заключения стройконтроля стоимость муниципального контракта снижена до 1754,1 тыс. рублей. Планируется заключить соглашение о расторжении муниципального контракта в связи с уменьшением стоимости выполненных работ, оплата произведена 04.08.2020 года на общую сумму 1754,1 тыс. рублей. Поселением планируется заключить муниципальный контракт на выполнение работ по благоустройству памятника (устройство плитки) на общую сумму 183,7 тыс. рублей. В результате проведенных конкурсных процедур и уменьшения цены муниципального контракта сложилась экономия средств в сумме 799,1 тыс. рублей, в том числе за счет средств краевого бюджета - 751,2 тыс. рублей. Планируется направить допсоглашение на уменьшение ЛБО (799,1 тыс. рублей) </t>
  </si>
  <si>
    <t>муниципальный контракт на разработку ПСД по объекту "Строительство канализационного коллектора с очистными сооружениями в пос. Веселовка" заключен 25.05.2020 года на общую сумму 19600,0 тыс. рублей, со сроком исполнения до 31.12.2021 года. В связи с поэтапным выполнением работ по контракту заключено доп. соглашение о переносе лимитов бюджетных обязательств в сумме 6311,5 тыс. рублей, в том числе за счет средств краевого бюджета - 6191,0 тыс. рублей. Освоение средств: 1 этап в 2020 году - предпроектная подготовка, инженерные изыскания, разработка и утверждение проекта планировки и проекта межевания территории (13288,5 тыс. рублей); 2 этап в 2021 году - разработка проектной документации, экологическая экспертиза (718,3 тыс. рублей); 3 этап в 2021 году - экспертиза проектной документации, инженерных изысканий и определение достоверности сметной стоимости (1939,3 тыс. рублей); 4 этап в 2021 году - разработка рабочей документации (3653,9 тыс. рублей).  В результате проведенных процедур торгов сложилась экономия средств в сумме 250,0 тыс. рублей.  В настоящее время проводится выполнение проектирования объекта, в соответствии с условиями контракта оплата по 1 этапу будет произведена до 10 декабря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</si>
</sst>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0.0"/>
  </numFmts>
  <fonts count="13" x14ac:knownFonts="1">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sz val="16"/>
      <name val="Times New Roman"/>
      <family val="1"/>
      <charset val="204"/>
    </font>
    <font>
      <b/>
      <sz val="16"/>
      <name val="Times New Roman"/>
      <family val="1"/>
      <charset val="204"/>
    </font>
    <font>
      <sz val="14"/>
      <name val="Times New Roman"/>
      <family val="1"/>
      <charset val="204"/>
    </font>
    <font>
      <b/>
      <sz val="14"/>
      <name val="Times New Roman"/>
      <family val="1"/>
      <charset val="204"/>
    </font>
    <font>
      <b/>
      <sz val="20"/>
      <name val="Times New Roman"/>
      <family val="1"/>
      <charset val="204"/>
    </font>
    <font>
      <sz val="20"/>
      <name val="Times New Roman"/>
      <family val="1"/>
      <charset val="204"/>
    </font>
    <font>
      <sz val="26"/>
      <name val="Times New Roman"/>
      <family val="1"/>
      <charset val="204"/>
    </font>
    <font>
      <b/>
      <sz val="26"/>
      <name val="Times New Roman"/>
      <family val="1"/>
      <charset val="204"/>
    </font>
    <font>
      <i/>
      <sz val="12"/>
      <name val="Times New Roman"/>
      <family val="1"/>
      <charset val="204"/>
    </font>
  </fonts>
  <fills count="9">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CCEC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1" fillId="0" borderId="0"/>
  </cellStyleXfs>
  <cellXfs count="208">
    <xf numFmtId="0" fontId="0" fillId="0" borderId="0" xfId="0"/>
    <xf numFmtId="164" fontId="3" fillId="0" borderId="1" xfId="0" applyNumberFormat="1" applyFont="1" applyFill="1" applyBorder="1" applyAlignment="1">
      <alignment horizontal="center" vertical="top" wrapText="1"/>
    </xf>
    <xf numFmtId="0" fontId="3" fillId="0" borderId="0" xfId="0" applyFont="1" applyFill="1" applyAlignment="1">
      <alignment horizontal="center" vertical="top"/>
    </xf>
    <xf numFmtId="1" fontId="3" fillId="0" borderId="1" xfId="0" applyNumberFormat="1" applyFont="1" applyFill="1" applyBorder="1" applyAlignment="1">
      <alignment horizontal="center" vertical="top" wrapText="1"/>
    </xf>
    <xf numFmtId="0" fontId="3" fillId="6" borderId="0" xfId="0" applyFont="1" applyFill="1" applyAlignment="1">
      <alignment horizontal="center" vertical="top"/>
    </xf>
    <xf numFmtId="0" fontId="2" fillId="6" borderId="1" xfId="0" applyFont="1" applyFill="1" applyBorder="1" applyAlignment="1">
      <alignment horizontal="center" vertical="top" wrapText="1"/>
    </xf>
    <xf numFmtId="164" fontId="2" fillId="6" borderId="1" xfId="0" applyNumberFormat="1" applyFont="1" applyFill="1" applyBorder="1" applyAlignment="1">
      <alignment horizontal="center" vertical="top" wrapText="1"/>
    </xf>
    <xf numFmtId="0" fontId="3" fillId="0" borderId="0" xfId="0" applyFont="1" applyFill="1" applyAlignment="1">
      <alignment horizontal="left" vertical="top"/>
    </xf>
    <xf numFmtId="164" fontId="3" fillId="0" borderId="0" xfId="0" applyNumberFormat="1" applyFont="1" applyFill="1" applyAlignment="1">
      <alignment horizontal="center" vertical="top"/>
    </xf>
    <xf numFmtId="0" fontId="4" fillId="0" borderId="0" xfId="0" applyFont="1" applyFill="1" applyAlignment="1">
      <alignment horizontal="center" vertical="top"/>
    </xf>
    <xf numFmtId="0" fontId="3" fillId="0" borderId="0" xfId="0" applyFont="1" applyFill="1" applyAlignment="1">
      <alignment horizontal="center" vertical="top" wrapText="1"/>
    </xf>
    <xf numFmtId="164" fontId="2" fillId="2" borderId="1" xfId="0" applyNumberFormat="1" applyFont="1" applyFill="1" applyBorder="1" applyAlignment="1">
      <alignment horizontal="center" vertical="top" wrapText="1"/>
    </xf>
    <xf numFmtId="0" fontId="3" fillId="2" borderId="0" xfId="0" applyFont="1" applyFill="1" applyAlignment="1">
      <alignment horizontal="center" vertical="top"/>
    </xf>
    <xf numFmtId="0" fontId="6" fillId="0" borderId="0" xfId="0" applyFont="1" applyAlignment="1">
      <alignment vertical="top" wrapText="1"/>
    </xf>
    <xf numFmtId="0" fontId="7" fillId="0" borderId="0" xfId="0" applyFont="1" applyBorder="1" applyAlignment="1">
      <alignment horizontal="left" vertical="top" wrapText="1"/>
    </xf>
    <xf numFmtId="164" fontId="7" fillId="0" borderId="0" xfId="0" applyNumberFormat="1" applyFont="1" applyBorder="1" applyAlignment="1">
      <alignment horizontal="center" vertical="top" wrapText="1"/>
    </xf>
    <xf numFmtId="0" fontId="3" fillId="0" borderId="0" xfId="0" applyFont="1" applyBorder="1" applyAlignment="1">
      <alignment vertical="top" wrapText="1"/>
    </xf>
    <xf numFmtId="164" fontId="3" fillId="0" borderId="1" xfId="0" applyNumberFormat="1" applyFont="1" applyBorder="1" applyAlignment="1">
      <alignment horizontal="center" vertical="top" wrapText="1"/>
    </xf>
    <xf numFmtId="0" fontId="3" fillId="0" borderId="0" xfId="0" applyFont="1" applyAlignment="1">
      <alignment vertical="top" wrapText="1"/>
    </xf>
    <xf numFmtId="1"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2" fillId="2" borderId="0" xfId="0" applyFont="1" applyFill="1" applyAlignment="1">
      <alignment vertical="top" wrapText="1"/>
    </xf>
    <xf numFmtId="0" fontId="2" fillId="0" borderId="0" xfId="0" applyFont="1" applyFill="1" applyAlignment="1">
      <alignment vertical="top" wrapText="1"/>
    </xf>
    <xf numFmtId="164" fontId="2" fillId="4" borderId="1" xfId="0" applyNumberFormat="1" applyFont="1" applyFill="1" applyBorder="1" applyAlignment="1">
      <alignment horizontal="center" vertical="top" wrapText="1"/>
    </xf>
    <xf numFmtId="0" fontId="2" fillId="4" borderId="1" xfId="1" applyFont="1" applyFill="1" applyBorder="1" applyAlignment="1">
      <alignment horizontal="left" vertical="top" wrapText="1"/>
    </xf>
    <xf numFmtId="0" fontId="2" fillId="4" borderId="1" xfId="1" applyFont="1" applyFill="1" applyBorder="1" applyAlignment="1">
      <alignment horizontal="center" vertical="top" wrapText="1"/>
    </xf>
    <xf numFmtId="164" fontId="2" fillId="4" borderId="1" xfId="1" applyNumberFormat="1" applyFont="1" applyFill="1" applyBorder="1" applyAlignment="1">
      <alignment horizontal="center" vertical="top" wrapText="1"/>
    </xf>
    <xf numFmtId="164" fontId="3" fillId="0" borderId="0" xfId="0" applyNumberFormat="1" applyFont="1" applyAlignment="1">
      <alignment vertical="top" wrapText="1"/>
    </xf>
    <xf numFmtId="164" fontId="3" fillId="4" borderId="0" xfId="0" applyNumberFormat="1" applyFont="1" applyFill="1" applyAlignment="1">
      <alignment vertical="top" wrapText="1"/>
    </xf>
    <xf numFmtId="0" fontId="3" fillId="4" borderId="0" xfId="0" applyFont="1" applyFill="1" applyAlignment="1">
      <alignment vertical="top" wrapText="1"/>
    </xf>
    <xf numFmtId="0" fontId="2" fillId="3" borderId="0" xfId="0" applyFont="1" applyFill="1" applyAlignment="1">
      <alignment vertical="top" wrapText="1"/>
    </xf>
    <xf numFmtId="164" fontId="2" fillId="3" borderId="0" xfId="0" applyNumberFormat="1" applyFont="1" applyFill="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164" fontId="3" fillId="7" borderId="1" xfId="0" applyNumberFormat="1" applyFont="1" applyFill="1" applyBorder="1" applyAlignment="1">
      <alignment horizontal="center" vertical="top" wrapText="1"/>
    </xf>
    <xf numFmtId="0" fontId="3" fillId="7" borderId="1" xfId="0" applyFont="1" applyFill="1" applyBorder="1" applyAlignment="1">
      <alignment horizontal="center" vertical="top" wrapText="1"/>
    </xf>
    <xf numFmtId="0" fontId="9" fillId="0" borderId="0" xfId="0" applyFont="1" applyFill="1" applyAlignment="1">
      <alignment horizontal="center" vertical="top"/>
    </xf>
    <xf numFmtId="0" fontId="8" fillId="0" borderId="0" xfId="0" applyFont="1" applyFill="1" applyBorder="1" applyAlignment="1">
      <alignment horizontal="justify" vertical="top" wrapText="1"/>
    </xf>
    <xf numFmtId="164" fontId="8" fillId="0" borderId="0" xfId="0" applyNumberFormat="1" applyFont="1" applyFill="1" applyBorder="1" applyAlignment="1">
      <alignment horizontal="center" vertical="top" wrapText="1"/>
    </xf>
    <xf numFmtId="0" fontId="9" fillId="0" borderId="0" xfId="0" applyFont="1" applyFill="1" applyAlignment="1">
      <alignment horizontal="center" vertical="top" wrapText="1"/>
    </xf>
    <xf numFmtId="1" fontId="9" fillId="0" borderId="1" xfId="0" applyNumberFormat="1" applyFont="1" applyFill="1" applyBorder="1" applyAlignment="1">
      <alignment horizontal="center" vertical="top" wrapText="1"/>
    </xf>
    <xf numFmtId="0" fontId="8" fillId="5" borderId="0" xfId="0" applyFont="1" applyFill="1" applyAlignment="1">
      <alignment horizontal="center" vertical="top"/>
    </xf>
    <xf numFmtId="164" fontId="8" fillId="0" borderId="1" xfId="0" applyNumberFormat="1" applyFont="1" applyFill="1" applyBorder="1" applyAlignment="1">
      <alignment horizontal="center" vertical="top" wrapText="1"/>
    </xf>
    <xf numFmtId="0" fontId="8" fillId="0" borderId="0" xfId="0" applyFont="1" applyFill="1" applyAlignment="1">
      <alignment horizontal="center" vertical="top"/>
    </xf>
    <xf numFmtId="164" fontId="8" fillId="0" borderId="1" xfId="0" applyNumberFormat="1" applyFont="1" applyFill="1" applyBorder="1" applyAlignment="1">
      <alignment horizontal="center" vertical="top"/>
    </xf>
    <xf numFmtId="0" fontId="9" fillId="5" borderId="0" xfId="0" applyFont="1" applyFill="1" applyAlignment="1">
      <alignment horizontal="center" vertical="top"/>
    </xf>
    <xf numFmtId="0" fontId="9" fillId="6" borderId="0" xfId="0" applyFont="1" applyFill="1" applyAlignment="1">
      <alignment horizontal="center" vertical="top"/>
    </xf>
    <xf numFmtId="0" fontId="8" fillId="2" borderId="1" xfId="0" applyFont="1" applyFill="1" applyBorder="1" applyAlignment="1">
      <alignment horizontal="center" vertical="top" wrapText="1"/>
    </xf>
    <xf numFmtId="164" fontId="8" fillId="2" borderId="1" xfId="0" applyNumberFormat="1"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0" xfId="0" applyFont="1" applyFill="1" applyAlignment="1">
      <alignment horizontal="center" vertical="top"/>
    </xf>
    <xf numFmtId="164" fontId="9" fillId="7" borderId="1" xfId="0" applyNumberFormat="1" applyFont="1" applyFill="1" applyBorder="1" applyAlignment="1">
      <alignment horizontal="center" vertical="top" wrapText="1"/>
    </xf>
    <xf numFmtId="0" fontId="9" fillId="7" borderId="0" xfId="0" applyFont="1" applyFill="1" applyAlignment="1">
      <alignment horizontal="center" vertical="top"/>
    </xf>
    <xf numFmtId="164" fontId="8" fillId="6" borderId="1" xfId="0" applyNumberFormat="1" applyFont="1" applyFill="1" applyBorder="1" applyAlignment="1">
      <alignment horizontal="center" vertical="top" wrapText="1"/>
    </xf>
    <xf numFmtId="0" fontId="8" fillId="6" borderId="1" xfId="0" applyFont="1" applyFill="1" applyBorder="1" applyAlignment="1">
      <alignment horizontal="center" vertical="top" wrapText="1"/>
    </xf>
    <xf numFmtId="164" fontId="9" fillId="0" borderId="0" xfId="0" applyNumberFormat="1" applyFont="1" applyFill="1" applyAlignment="1">
      <alignment horizontal="center" vertical="top"/>
    </xf>
    <xf numFmtId="164" fontId="9" fillId="0" borderId="1" xfId="0" applyNumberFormat="1" applyFont="1" applyFill="1" applyBorder="1" applyAlignment="1">
      <alignment horizontal="center" vertical="top"/>
    </xf>
    <xf numFmtId="0" fontId="9" fillId="0" borderId="0" xfId="0" applyFont="1" applyFill="1" applyAlignment="1">
      <alignment horizontal="justify" vertical="top"/>
    </xf>
    <xf numFmtId="0" fontId="8" fillId="0" borderId="0" xfId="0" applyFont="1" applyFill="1" applyBorder="1" applyAlignment="1">
      <alignment horizontal="center" vertical="top" wrapText="1"/>
    </xf>
    <xf numFmtId="164" fontId="3" fillId="0" borderId="1" xfId="1" applyNumberFormat="1" applyFont="1" applyFill="1" applyBorder="1" applyAlignment="1">
      <alignment horizontal="center" vertical="top" wrapText="1"/>
    </xf>
    <xf numFmtId="0" fontId="10" fillId="0" borderId="0" xfId="0" applyFont="1" applyFill="1" applyAlignment="1">
      <alignment horizontal="center" vertical="top"/>
    </xf>
    <xf numFmtId="166" fontId="9" fillId="0" borderId="1" xfId="0" applyNumberFormat="1" applyFont="1" applyBorder="1" applyAlignment="1">
      <alignment horizontal="center" vertical="top" wrapText="1"/>
    </xf>
    <xf numFmtId="0" fontId="3" fillId="7" borderId="0" xfId="0" applyFont="1" applyFill="1" applyAlignment="1">
      <alignment vertical="top" wrapText="1"/>
    </xf>
    <xf numFmtId="164" fontId="3" fillId="0" borderId="1" xfId="1" applyNumberFormat="1" applyFont="1" applyBorder="1" applyAlignment="1">
      <alignment horizontal="center" vertical="top" wrapText="1"/>
    </xf>
    <xf numFmtId="0" fontId="2" fillId="3" borderId="1" xfId="0"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7" fillId="0" borderId="0" xfId="0" applyFont="1" applyBorder="1" applyAlignment="1">
      <alignment horizontal="center" vertical="top" wrapText="1"/>
    </xf>
    <xf numFmtId="0" fontId="2"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6" xfId="0" applyFont="1" applyFill="1" applyBorder="1" applyAlignment="1">
      <alignment horizontal="left" vertical="top" wrapText="1"/>
    </xf>
    <xf numFmtId="0" fontId="9" fillId="0" borderId="1" xfId="0" applyFont="1" applyFill="1" applyBorder="1" applyAlignment="1">
      <alignment horizontal="justify" vertical="top" wrapText="1"/>
    </xf>
    <xf numFmtId="0" fontId="9" fillId="0" borderId="1" xfId="0" applyFont="1" applyFill="1" applyBorder="1" applyAlignment="1">
      <alignment horizontal="left" vertical="top" wrapText="1"/>
    </xf>
    <xf numFmtId="164" fontId="9" fillId="0" borderId="1" xfId="0" applyNumberFormat="1" applyFont="1" applyFill="1" applyBorder="1" applyAlignment="1">
      <alignment horizontal="center" vertical="top" wrapText="1"/>
    </xf>
    <xf numFmtId="0" fontId="9" fillId="0" borderId="1" xfId="0" applyFont="1" applyBorder="1" applyAlignment="1">
      <alignment horizontal="center" vertical="top" wrapText="1"/>
    </xf>
    <xf numFmtId="164" fontId="9" fillId="7" borderId="1" xfId="0" applyNumberFormat="1" applyFont="1" applyFill="1" applyBorder="1" applyAlignment="1">
      <alignment horizontal="justify" vertical="top" wrapText="1"/>
    </xf>
    <xf numFmtId="0" fontId="9" fillId="7" borderId="1" xfId="0" applyFont="1" applyFill="1" applyBorder="1" applyAlignment="1">
      <alignment horizontal="justify" vertical="top" wrapText="1"/>
    </xf>
    <xf numFmtId="0" fontId="8" fillId="0" borderId="1" xfId="0" applyFont="1" applyFill="1" applyBorder="1" applyAlignment="1">
      <alignment horizontal="center" vertical="top" wrapText="1"/>
    </xf>
    <xf numFmtId="0" fontId="9" fillId="7" borderId="1"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164" fontId="9" fillId="7" borderId="1" xfId="1" applyNumberFormat="1" applyFont="1" applyFill="1" applyBorder="1" applyAlignment="1">
      <alignment horizontal="center" vertical="top" wrapText="1"/>
    </xf>
    <xf numFmtId="164" fontId="9" fillId="0" borderId="1" xfId="1" applyNumberFormat="1"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0" fontId="9" fillId="0" borderId="6"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0" fontId="9" fillId="7" borderId="6" xfId="0" applyFont="1" applyFill="1" applyBorder="1" applyAlignment="1">
      <alignment horizontal="center" vertical="top" wrapText="1"/>
    </xf>
    <xf numFmtId="164" fontId="9" fillId="7" borderId="6" xfId="0" applyNumberFormat="1" applyFont="1" applyFill="1" applyBorder="1" applyAlignment="1">
      <alignment horizontal="center" vertical="top" wrapText="1"/>
    </xf>
    <xf numFmtId="0" fontId="9" fillId="7" borderId="1" xfId="0" applyFont="1" applyFill="1" applyBorder="1" applyAlignment="1">
      <alignment horizontal="center" vertical="top"/>
    </xf>
    <xf numFmtId="0" fontId="9" fillId="7" borderId="0" xfId="0" applyFont="1" applyFill="1" applyBorder="1" applyAlignment="1">
      <alignment horizontal="center" vertical="top" wrapText="1"/>
    </xf>
    <xf numFmtId="0" fontId="9" fillId="7" borderId="6" xfId="0" applyFont="1" applyFill="1" applyBorder="1" applyAlignment="1">
      <alignment horizontal="left" vertical="top" wrapText="1"/>
    </xf>
    <xf numFmtId="0" fontId="9" fillId="0" borderId="1" xfId="0" applyNumberFormat="1" applyFont="1" applyFill="1" applyBorder="1" applyAlignment="1">
      <alignment horizontal="center" vertical="top" wrapText="1"/>
    </xf>
    <xf numFmtId="0" fontId="9" fillId="7" borderId="6" xfId="0" applyFont="1" applyFill="1" applyBorder="1" applyAlignment="1">
      <alignment vertical="top" wrapText="1"/>
    </xf>
    <xf numFmtId="0" fontId="9" fillId="7" borderId="2" xfId="0" applyFont="1" applyFill="1" applyBorder="1" applyAlignment="1">
      <alignment horizontal="center" vertical="top" wrapText="1"/>
    </xf>
    <xf numFmtId="0" fontId="9" fillId="0" borderId="1" xfId="0" applyFont="1" applyFill="1" applyBorder="1" applyAlignment="1">
      <alignment vertical="top" wrapText="1"/>
    </xf>
    <xf numFmtId="166" fontId="9" fillId="7" borderId="1" xfId="0" applyNumberFormat="1" applyFont="1" applyFill="1" applyBorder="1" applyAlignment="1">
      <alignment horizontal="center" vertical="top" wrapText="1"/>
    </xf>
    <xf numFmtId="0" fontId="9" fillId="0" borderId="1" xfId="0" applyNumberFormat="1" applyFont="1" applyFill="1" applyBorder="1" applyAlignment="1">
      <alignment horizontal="justify" vertical="top" wrapText="1"/>
    </xf>
    <xf numFmtId="166" fontId="9" fillId="0" borderId="6" xfId="0" applyNumberFormat="1" applyFont="1" applyBorder="1" applyAlignment="1">
      <alignment horizontal="center" vertical="top" wrapText="1"/>
    </xf>
    <xf numFmtId="166" fontId="9" fillId="0" borderId="6" xfId="0" applyNumberFormat="1" applyFont="1" applyBorder="1" applyAlignment="1">
      <alignment horizontal="center" vertical="top"/>
    </xf>
    <xf numFmtId="0" fontId="8" fillId="6" borderId="1" xfId="1" applyFont="1" applyFill="1" applyBorder="1" applyAlignment="1">
      <alignment horizontal="center" vertical="top" wrapText="1"/>
    </xf>
    <xf numFmtId="164" fontId="8" fillId="6" borderId="1" xfId="1" applyNumberFormat="1" applyFont="1" applyFill="1" applyBorder="1" applyAlignment="1">
      <alignment horizontal="center" vertical="top" wrapText="1"/>
    </xf>
    <xf numFmtId="0" fontId="8" fillId="6" borderId="0" xfId="0" applyFont="1" applyFill="1" applyAlignment="1">
      <alignment horizontal="center" vertical="top"/>
    </xf>
    <xf numFmtId="0" fontId="2" fillId="7" borderId="0" xfId="0" applyFont="1" applyFill="1" applyAlignment="1">
      <alignment vertical="top" wrapText="1"/>
    </xf>
    <xf numFmtId="0" fontId="3" fillId="2" borderId="0" xfId="0" applyFont="1" applyFill="1" applyAlignment="1">
      <alignment vertical="top" wrapText="1"/>
    </xf>
    <xf numFmtId="0" fontId="2" fillId="4" borderId="1" xfId="0" applyFont="1" applyFill="1" applyBorder="1" applyAlignment="1">
      <alignment horizontal="center" vertical="top" wrapText="1"/>
    </xf>
    <xf numFmtId="0" fontId="2" fillId="4" borderId="0" xfId="0" applyFont="1" applyFill="1" applyAlignment="1">
      <alignment vertical="top" wrapText="1"/>
    </xf>
    <xf numFmtId="0" fontId="3" fillId="3" borderId="1" xfId="0"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3" fillId="3" borderId="0" xfId="0" applyFont="1" applyFill="1" applyAlignment="1">
      <alignment vertical="top" wrapText="1"/>
    </xf>
    <xf numFmtId="164" fontId="3" fillId="0" borderId="6"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2" fontId="3" fillId="7" borderId="6" xfId="2" applyNumberFormat="1" applyFont="1" applyFill="1" applyBorder="1" applyAlignment="1">
      <alignment horizontal="center" vertical="top" wrapText="1"/>
    </xf>
    <xf numFmtId="0" fontId="3" fillId="7" borderId="0" xfId="0" applyFont="1" applyFill="1" applyAlignment="1">
      <alignment horizontal="center" vertical="top"/>
    </xf>
    <xf numFmtId="0" fontId="3" fillId="2" borderId="1" xfId="0"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2" fillId="2" borderId="0" xfId="0" applyFont="1" applyFill="1" applyAlignment="1">
      <alignment horizontal="center" vertical="top"/>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7" fillId="0" borderId="0"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9" fillId="0" borderId="6" xfId="0" applyFont="1" applyFill="1" applyBorder="1" applyAlignment="1">
      <alignment horizontal="center" vertical="top" wrapText="1"/>
    </xf>
    <xf numFmtId="0" fontId="9" fillId="0" borderId="2"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164" fontId="9" fillId="0" borderId="2" xfId="0" applyNumberFormat="1" applyFont="1" applyFill="1" applyBorder="1" applyAlignment="1">
      <alignment horizontal="center" vertical="top" wrapText="1"/>
    </xf>
    <xf numFmtId="0" fontId="9" fillId="0" borderId="1" xfId="0" applyFont="1" applyFill="1" applyBorder="1" applyAlignment="1">
      <alignment horizontal="justify" vertical="top" wrapText="1"/>
    </xf>
    <xf numFmtId="0" fontId="8" fillId="0" borderId="1" xfId="0" applyFont="1" applyFill="1" applyBorder="1" applyAlignment="1">
      <alignment horizontal="justify" vertical="top" wrapText="1"/>
    </xf>
    <xf numFmtId="0" fontId="9" fillId="0" borderId="1"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7"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9" fillId="7" borderId="6" xfId="0" applyFont="1" applyFill="1" applyBorder="1" applyAlignment="1">
      <alignment horizontal="center" vertical="top" wrapText="1"/>
    </xf>
    <xf numFmtId="0" fontId="9" fillId="7" borderId="7" xfId="0" applyFont="1" applyFill="1" applyBorder="1" applyAlignment="1">
      <alignment horizontal="center" vertical="top" wrapText="1"/>
    </xf>
    <xf numFmtId="0" fontId="9" fillId="7" borderId="2" xfId="0" applyFont="1" applyFill="1" applyBorder="1" applyAlignment="1">
      <alignment horizontal="center" vertical="top" wrapText="1"/>
    </xf>
    <xf numFmtId="0" fontId="8" fillId="6" borderId="1" xfId="0" applyFont="1" applyFill="1" applyBorder="1" applyAlignment="1">
      <alignment horizontal="justify" vertical="top" wrapText="1"/>
    </xf>
    <xf numFmtId="0" fontId="8" fillId="5" borderId="1" xfId="0" applyFont="1" applyFill="1" applyBorder="1" applyAlignment="1">
      <alignment horizontal="center" vertical="top" wrapText="1"/>
    </xf>
    <xf numFmtId="164" fontId="9" fillId="7" borderId="1" xfId="0" applyNumberFormat="1" applyFont="1" applyFill="1" applyBorder="1" applyAlignment="1">
      <alignment horizontal="justify" vertical="top" wrapText="1"/>
    </xf>
    <xf numFmtId="0" fontId="9" fillId="7" borderId="1" xfId="0" applyFont="1" applyFill="1" applyBorder="1" applyAlignment="1">
      <alignment horizontal="justify" vertical="top" wrapText="1"/>
    </xf>
    <xf numFmtId="0" fontId="8" fillId="0" borderId="1" xfId="0" applyFont="1" applyFill="1" applyBorder="1" applyAlignment="1">
      <alignment horizontal="center" vertical="top" wrapText="1"/>
    </xf>
    <xf numFmtId="0" fontId="9" fillId="7" borderId="6" xfId="0" applyFont="1" applyFill="1" applyBorder="1" applyAlignment="1">
      <alignment horizontal="left" vertical="top" wrapText="1"/>
    </xf>
    <xf numFmtId="0" fontId="9" fillId="7" borderId="7" xfId="0" applyFont="1" applyFill="1" applyBorder="1" applyAlignment="1">
      <alignment horizontal="left" vertical="top" wrapText="1"/>
    </xf>
    <xf numFmtId="0" fontId="9" fillId="7" borderId="2" xfId="0" applyFont="1" applyFill="1" applyBorder="1" applyAlignment="1">
      <alignment horizontal="left" vertical="top" wrapText="1"/>
    </xf>
    <xf numFmtId="0" fontId="9" fillId="0" borderId="1" xfId="0" applyFont="1" applyBorder="1" applyAlignment="1">
      <alignment horizontal="justify" vertical="top" wrapText="1"/>
    </xf>
    <xf numFmtId="0" fontId="9" fillId="0" borderId="6" xfId="0" applyFont="1" applyFill="1" applyBorder="1" applyAlignment="1">
      <alignment horizontal="justify" vertical="top" wrapText="1"/>
    </xf>
    <xf numFmtId="0" fontId="9" fillId="0" borderId="7"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1" xfId="0" applyFont="1" applyBorder="1" applyAlignment="1">
      <alignment horizontal="center" vertical="top" wrapText="1"/>
    </xf>
    <xf numFmtId="0" fontId="8" fillId="6" borderId="1" xfId="1" applyFont="1" applyFill="1" applyBorder="1" applyAlignment="1">
      <alignment horizontal="justify" vertical="top" wrapText="1"/>
    </xf>
    <xf numFmtId="0" fontId="9" fillId="0" borderId="7" xfId="0" applyFont="1" applyFill="1" applyBorder="1" applyAlignment="1">
      <alignment horizontal="center" vertical="top" wrapText="1"/>
    </xf>
    <xf numFmtId="0" fontId="11" fillId="0" borderId="0" xfId="0" applyFont="1" applyFill="1" applyBorder="1" applyAlignment="1">
      <alignment horizontal="center" vertical="top" wrapText="1"/>
    </xf>
    <xf numFmtId="164" fontId="9" fillId="0" borderId="1" xfId="0" applyNumberFormat="1" applyFont="1" applyFill="1" applyBorder="1" applyAlignment="1">
      <alignment horizontal="center" vertical="top" wrapText="1"/>
    </xf>
    <xf numFmtId="0" fontId="9" fillId="0" borderId="6" xfId="0" applyNumberFormat="1" applyFont="1" applyFill="1" applyBorder="1" applyAlignment="1">
      <alignment horizontal="left" vertical="top" wrapText="1"/>
    </xf>
    <xf numFmtId="0" fontId="9" fillId="0" borderId="7" xfId="0" applyNumberFormat="1" applyFont="1" applyFill="1" applyBorder="1" applyAlignment="1">
      <alignment horizontal="left" vertical="top" wrapText="1"/>
    </xf>
    <xf numFmtId="0" fontId="9" fillId="0" borderId="2"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3" fillId="7" borderId="6" xfId="0" applyFont="1" applyFill="1" applyBorder="1" applyAlignment="1">
      <alignment horizontal="center" vertical="top" wrapText="1"/>
    </xf>
    <xf numFmtId="0" fontId="3" fillId="7" borderId="7" xfId="0" applyFont="1" applyFill="1" applyBorder="1" applyAlignment="1">
      <alignment horizontal="center" vertical="top" wrapText="1"/>
    </xf>
    <xf numFmtId="0" fontId="3" fillId="7" borderId="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164" fontId="2" fillId="5" borderId="4" xfId="0" applyNumberFormat="1" applyFont="1" applyFill="1" applyBorder="1" applyAlignment="1">
      <alignment horizontal="center" vertical="top" wrapText="1"/>
    </xf>
    <xf numFmtId="164" fontId="2" fillId="5" borderId="5" xfId="0" applyNumberFormat="1" applyFont="1" applyFill="1" applyBorder="1" applyAlignment="1">
      <alignment horizontal="center" vertical="top" wrapText="1"/>
    </xf>
    <xf numFmtId="164" fontId="2" fillId="5" borderId="3"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8" borderId="4" xfId="0" applyFont="1" applyFill="1" applyBorder="1" applyAlignment="1">
      <alignment horizontal="center" vertical="top" wrapText="1"/>
    </xf>
    <xf numFmtId="0" fontId="2" fillId="8" borderId="5" xfId="0" applyFont="1" applyFill="1" applyBorder="1" applyAlignment="1">
      <alignment horizontal="center" vertical="top" wrapText="1"/>
    </xf>
    <xf numFmtId="0" fontId="2" fillId="8" borderId="3" xfId="0" applyFont="1" applyFill="1" applyBorder="1" applyAlignment="1">
      <alignment horizontal="center" vertical="top" wrapText="1"/>
    </xf>
    <xf numFmtId="2" fontId="3" fillId="7" borderId="6" xfId="2" applyNumberFormat="1" applyFont="1" applyFill="1" applyBorder="1" applyAlignment="1">
      <alignment horizontal="center" vertical="top" wrapText="1"/>
    </xf>
    <xf numFmtId="2" fontId="3" fillId="7" borderId="2" xfId="2" applyNumberFormat="1"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164" fontId="3" fillId="0" borderId="7" xfId="0" applyNumberFormat="1" applyFont="1" applyFill="1" applyBorder="1" applyAlignment="1">
      <alignment horizontal="center" vertical="top" wrapText="1"/>
    </xf>
    <xf numFmtId="0" fontId="2" fillId="6" borderId="6"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2" xfId="0" applyFont="1" applyFill="1" applyBorder="1" applyAlignment="1">
      <alignment horizontal="left" vertical="top" wrapText="1"/>
    </xf>
    <xf numFmtId="164" fontId="3" fillId="6" borderId="6" xfId="0" applyNumberFormat="1" applyFont="1" applyFill="1" applyBorder="1" applyAlignment="1">
      <alignment horizontal="center" vertical="top" wrapText="1"/>
    </xf>
    <xf numFmtId="164" fontId="3" fillId="6" borderId="7" xfId="0" applyNumberFormat="1" applyFont="1" applyFill="1" applyBorder="1" applyAlignment="1">
      <alignment horizontal="center" vertical="top" wrapText="1"/>
    </xf>
    <xf numFmtId="164" fontId="3" fillId="6" borderId="2"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2" fontId="3" fillId="0" borderId="6"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cellXfs>
  <cellStyles count="3">
    <cellStyle name="Обычный" xfId="0" builtinId="0"/>
    <cellStyle name="Обычный 2" xfId="2"/>
    <cellStyle name="Обычный_Лист1" xfId="1"/>
  </cellStyles>
  <dxfs count="0"/>
  <tableStyles count="0" defaultTableStyle="TableStyleMedium2" defaultPivotStyle="PivotStyleLight16"/>
  <colors>
    <mruColors>
      <color rgb="FFFF66FF"/>
      <color rgb="FF993366"/>
      <color rgb="FF00FFFF"/>
      <color rgb="FF3333CC"/>
      <color rgb="FFFF0066"/>
      <color rgb="FFFF5050"/>
      <color rgb="FFFFFF00"/>
      <color rgb="FF173E49"/>
      <color rgb="FF660033"/>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tabSelected="1" view="pageBreakPreview" zoomScaleNormal="75" zoomScaleSheetLayoutView="100" workbookViewId="0">
      <selection activeCell="C148" sqref="C148"/>
    </sheetView>
  </sheetViews>
  <sheetFormatPr defaultRowHeight="15.75" x14ac:dyDescent="0.25"/>
  <cols>
    <col min="1" max="1" width="46.28515625" style="32" customWidth="1"/>
    <col min="2" max="2" width="18.5703125" style="18" customWidth="1"/>
    <col min="3" max="3" width="28.85546875" style="33" customWidth="1"/>
    <col min="4" max="4" width="22.5703125" style="27" customWidth="1"/>
    <col min="5" max="5" width="21.140625" style="27" customWidth="1"/>
    <col min="6" max="6" width="23.7109375" style="27" customWidth="1"/>
    <col min="7" max="8" width="9.5703125" style="18" bestFit="1" customWidth="1"/>
    <col min="9" max="16384" width="9.140625" style="18"/>
  </cols>
  <sheetData>
    <row r="1" spans="1:6" s="13" customFormat="1" ht="39" customHeight="1" x14ac:dyDescent="0.25">
      <c r="A1" s="128" t="s">
        <v>458</v>
      </c>
      <c r="B1" s="128"/>
      <c r="C1" s="128"/>
      <c r="D1" s="128"/>
      <c r="E1" s="128"/>
      <c r="F1" s="128"/>
    </row>
    <row r="2" spans="1:6" s="16" customFormat="1" ht="24" customHeight="1" x14ac:dyDescent="0.25">
      <c r="A2" s="14"/>
      <c r="B2" s="70"/>
      <c r="C2" s="70"/>
      <c r="D2" s="15"/>
      <c r="E2" s="15"/>
      <c r="F2" s="70"/>
    </row>
    <row r="3" spans="1:6" ht="63" customHeight="1" x14ac:dyDescent="0.25">
      <c r="A3" s="69" t="s">
        <v>16</v>
      </c>
      <c r="B3" s="69" t="s">
        <v>15</v>
      </c>
      <c r="C3" s="69" t="s">
        <v>17</v>
      </c>
      <c r="D3" s="17" t="s">
        <v>113</v>
      </c>
      <c r="E3" s="17" t="s">
        <v>18</v>
      </c>
      <c r="F3" s="17" t="s">
        <v>21</v>
      </c>
    </row>
    <row r="4" spans="1:6" ht="15.75" customHeight="1" x14ac:dyDescent="0.25">
      <c r="A4" s="69">
        <v>1</v>
      </c>
      <c r="B4" s="69">
        <v>2</v>
      </c>
      <c r="C4" s="69">
        <v>3</v>
      </c>
      <c r="D4" s="19">
        <v>4</v>
      </c>
      <c r="E4" s="20">
        <v>5</v>
      </c>
      <c r="F4" s="19">
        <v>6</v>
      </c>
    </row>
    <row r="5" spans="1:6" ht="17.25" customHeight="1" x14ac:dyDescent="0.25">
      <c r="A5" s="129" t="s">
        <v>111</v>
      </c>
      <c r="B5" s="129"/>
      <c r="C5" s="129"/>
      <c r="D5" s="129"/>
      <c r="E5" s="129"/>
      <c r="F5" s="129"/>
    </row>
    <row r="6" spans="1:6" ht="17.25" customHeight="1" x14ac:dyDescent="0.25">
      <c r="A6" s="127" t="s">
        <v>588</v>
      </c>
      <c r="B6" s="126" t="s">
        <v>139</v>
      </c>
      <c r="C6" s="69" t="s">
        <v>168</v>
      </c>
      <c r="D6" s="17">
        <f>'КБ+ софин. МБ'!C68</f>
        <v>0</v>
      </c>
      <c r="E6" s="17">
        <f>'КБ+ софин. МБ'!D68</f>
        <v>0</v>
      </c>
      <c r="F6" s="17">
        <v>0</v>
      </c>
    </row>
    <row r="7" spans="1:6" ht="15" customHeight="1" x14ac:dyDescent="0.25">
      <c r="A7" s="127"/>
      <c r="B7" s="126"/>
      <c r="C7" s="69" t="s">
        <v>19</v>
      </c>
      <c r="D7" s="17">
        <f>'КБ+ софин. МБ'!C69</f>
        <v>6241.9</v>
      </c>
      <c r="E7" s="17">
        <f>'КБ+ софин. МБ'!D69</f>
        <v>0</v>
      </c>
      <c r="F7" s="17">
        <f>E7/D7*100</f>
        <v>0</v>
      </c>
    </row>
    <row r="8" spans="1:6" ht="33.75" customHeight="1" x14ac:dyDescent="0.25">
      <c r="A8" s="127"/>
      <c r="B8" s="126"/>
      <c r="C8" s="69" t="s">
        <v>116</v>
      </c>
      <c r="D8" s="17">
        <f>'КБ+ софин. МБ'!C70</f>
        <v>193</v>
      </c>
      <c r="E8" s="17">
        <f>'КБ+ софин. МБ'!D70</f>
        <v>0</v>
      </c>
      <c r="F8" s="17">
        <f>E8/D8*100</f>
        <v>0</v>
      </c>
    </row>
    <row r="9" spans="1:6" s="21" customFormat="1" ht="15.75" customHeight="1" x14ac:dyDescent="0.25">
      <c r="A9" s="127"/>
      <c r="B9" s="126"/>
      <c r="C9" s="67" t="s">
        <v>22</v>
      </c>
      <c r="D9" s="11">
        <f>D7+D8+D6</f>
        <v>6434.9</v>
      </c>
      <c r="E9" s="11">
        <f>E7+E8+E6</f>
        <v>0</v>
      </c>
      <c r="F9" s="11">
        <f>E9/D9*100</f>
        <v>0</v>
      </c>
    </row>
    <row r="10" spans="1:6" s="106" customFormat="1" ht="18" customHeight="1" x14ac:dyDescent="0.25">
      <c r="A10" s="120" t="s">
        <v>589</v>
      </c>
      <c r="B10" s="123" t="s">
        <v>139</v>
      </c>
      <c r="C10" s="69" t="s">
        <v>168</v>
      </c>
      <c r="D10" s="17">
        <f>'КБ+ софин. МБ'!C72</f>
        <v>0</v>
      </c>
      <c r="E10" s="17">
        <f>'КБ+ софин. МБ'!D72</f>
        <v>0</v>
      </c>
      <c r="F10" s="17">
        <v>0</v>
      </c>
    </row>
    <row r="11" spans="1:6" ht="15.75" customHeight="1" x14ac:dyDescent="0.25">
      <c r="A11" s="121"/>
      <c r="B11" s="124"/>
      <c r="C11" s="69" t="s">
        <v>19</v>
      </c>
      <c r="D11" s="17">
        <f>'КБ+ софин. МБ'!C73</f>
        <v>7467</v>
      </c>
      <c r="E11" s="17">
        <f>'КБ+ софин. МБ'!D73</f>
        <v>0</v>
      </c>
      <c r="F11" s="17">
        <f t="shared" ref="F11:F28" si="0">E11/D11*100</f>
        <v>0</v>
      </c>
    </row>
    <row r="12" spans="1:6" ht="32.25" customHeight="1" x14ac:dyDescent="0.25">
      <c r="A12" s="121"/>
      <c r="B12" s="124"/>
      <c r="C12" s="69" t="s">
        <v>116</v>
      </c>
      <c r="D12" s="17">
        <f>'КБ+ софин. МБ'!C74</f>
        <v>311.2</v>
      </c>
      <c r="E12" s="17">
        <f>'КБ+ софин. МБ'!D74</f>
        <v>0</v>
      </c>
      <c r="F12" s="17">
        <f t="shared" si="0"/>
        <v>0</v>
      </c>
    </row>
    <row r="13" spans="1:6" s="21" customFormat="1" ht="14.25" customHeight="1" x14ac:dyDescent="0.25">
      <c r="A13" s="122"/>
      <c r="B13" s="125"/>
      <c r="C13" s="67" t="s">
        <v>22</v>
      </c>
      <c r="D13" s="11">
        <f>D11+D12+D10</f>
        <v>7778.2</v>
      </c>
      <c r="E13" s="11">
        <f>E11+E12+E10</f>
        <v>0</v>
      </c>
      <c r="F13" s="11">
        <f>E13/D13*100</f>
        <v>0</v>
      </c>
    </row>
    <row r="14" spans="1:6" s="106" customFormat="1" ht="18" customHeight="1" x14ac:dyDescent="0.25">
      <c r="A14" s="120" t="s">
        <v>590</v>
      </c>
      <c r="B14" s="123" t="s">
        <v>139</v>
      </c>
      <c r="C14" s="69" t="s">
        <v>168</v>
      </c>
      <c r="D14" s="34">
        <f>'КБ+ софин. МБ'!C76</f>
        <v>0</v>
      </c>
      <c r="E14" s="17">
        <f>'КБ+ софин. МБ'!D76</f>
        <v>0</v>
      </c>
      <c r="F14" s="17">
        <v>0</v>
      </c>
    </row>
    <row r="15" spans="1:6" ht="18" customHeight="1" x14ac:dyDescent="0.25">
      <c r="A15" s="121"/>
      <c r="B15" s="124"/>
      <c r="C15" s="69" t="s">
        <v>19</v>
      </c>
      <c r="D15" s="17">
        <f>'КБ+ софин. МБ'!C77</f>
        <v>3336.7</v>
      </c>
      <c r="E15" s="17">
        <f>'КБ+ софин. МБ'!D77</f>
        <v>723.9</v>
      </c>
      <c r="F15" s="17">
        <f t="shared" si="0"/>
        <v>21.695087961159228</v>
      </c>
    </row>
    <row r="16" spans="1:6" ht="31.5" customHeight="1" x14ac:dyDescent="0.25">
      <c r="A16" s="121"/>
      <c r="B16" s="124"/>
      <c r="C16" s="69" t="s">
        <v>116</v>
      </c>
      <c r="D16" s="17">
        <f>'КБ+ софин. МБ'!C78</f>
        <v>227.2</v>
      </c>
      <c r="E16" s="17">
        <f>'КБ+ софин. МБ'!D78</f>
        <v>54.5</v>
      </c>
      <c r="F16" s="17">
        <f t="shared" si="0"/>
        <v>23.987676056338028</v>
      </c>
    </row>
    <row r="17" spans="1:6" s="21" customFormat="1" ht="15" customHeight="1" x14ac:dyDescent="0.25">
      <c r="A17" s="122"/>
      <c r="B17" s="125"/>
      <c r="C17" s="67" t="s">
        <v>22</v>
      </c>
      <c r="D17" s="11">
        <f>D15+D16+D14</f>
        <v>3563.8999999999996</v>
      </c>
      <c r="E17" s="11">
        <f>E15+E16+E14</f>
        <v>778.4</v>
      </c>
      <c r="F17" s="11">
        <f>E17/D17*100</f>
        <v>21.841241336737845</v>
      </c>
    </row>
    <row r="18" spans="1:6" s="106" customFormat="1" ht="17.25" customHeight="1" x14ac:dyDescent="0.25">
      <c r="A18" s="131" t="s">
        <v>591</v>
      </c>
      <c r="B18" s="123" t="s">
        <v>139</v>
      </c>
      <c r="C18" s="69" t="s">
        <v>168</v>
      </c>
      <c r="D18" s="34">
        <f>'КБ+ софин. МБ'!C80</f>
        <v>0</v>
      </c>
      <c r="E18" s="34">
        <f>'КБ+ софин. МБ'!D80</f>
        <v>0</v>
      </c>
      <c r="F18" s="17">
        <v>0</v>
      </c>
    </row>
    <row r="19" spans="1:6" ht="16.5" customHeight="1" x14ac:dyDescent="0.25">
      <c r="A19" s="132"/>
      <c r="B19" s="124"/>
      <c r="C19" s="69" t="s">
        <v>19</v>
      </c>
      <c r="D19" s="34">
        <f>'КБ+ софин. МБ'!C81</f>
        <v>8395.2999999999993</v>
      </c>
      <c r="E19" s="34">
        <f>'КБ+ софин. МБ'!D81</f>
        <v>0</v>
      </c>
      <c r="F19" s="17">
        <f t="shared" si="0"/>
        <v>0</v>
      </c>
    </row>
    <row r="20" spans="1:6" ht="31.5" customHeight="1" x14ac:dyDescent="0.25">
      <c r="A20" s="132"/>
      <c r="B20" s="124"/>
      <c r="C20" s="69" t="s">
        <v>116</v>
      </c>
      <c r="D20" s="34">
        <f>'КБ+ софин. МБ'!C82</f>
        <v>430.7</v>
      </c>
      <c r="E20" s="34">
        <f>'КБ+ софин. МБ'!D82</f>
        <v>0</v>
      </c>
      <c r="F20" s="17">
        <v>0</v>
      </c>
    </row>
    <row r="21" spans="1:6" s="21" customFormat="1" ht="16.5" customHeight="1" x14ac:dyDescent="0.25">
      <c r="A21" s="133"/>
      <c r="B21" s="125"/>
      <c r="C21" s="67" t="s">
        <v>22</v>
      </c>
      <c r="D21" s="11">
        <f>D19+D20+D18</f>
        <v>8826</v>
      </c>
      <c r="E21" s="11">
        <f>E19+E20+E18</f>
        <v>0</v>
      </c>
      <c r="F21" s="11">
        <f>E21/D21*100</f>
        <v>0</v>
      </c>
    </row>
    <row r="22" spans="1:6" s="62" customFormat="1" ht="15" customHeight="1" x14ac:dyDescent="0.25">
      <c r="A22" s="120" t="s">
        <v>592</v>
      </c>
      <c r="B22" s="123" t="s">
        <v>139</v>
      </c>
      <c r="C22" s="69" t="s">
        <v>168</v>
      </c>
      <c r="D22" s="34">
        <f>'КБ+ софин. МБ'!C88</f>
        <v>1885.9</v>
      </c>
      <c r="E22" s="34">
        <f>'КБ+ софин. МБ'!D88</f>
        <v>1105.9000000000001</v>
      </c>
      <c r="F22" s="17">
        <f t="shared" si="0"/>
        <v>58.640436926666318</v>
      </c>
    </row>
    <row r="23" spans="1:6" s="22" customFormat="1" ht="16.5" customHeight="1" x14ac:dyDescent="0.25">
      <c r="A23" s="121"/>
      <c r="B23" s="124"/>
      <c r="C23" s="69" t="s">
        <v>19</v>
      </c>
      <c r="D23" s="34">
        <f>'КБ+ софин. МБ'!C89</f>
        <v>7659</v>
      </c>
      <c r="E23" s="34">
        <f>'КБ+ софин. МБ'!D89</f>
        <v>4515.0999999999995</v>
      </c>
      <c r="F23" s="17">
        <f t="shared" si="0"/>
        <v>58.951560255908078</v>
      </c>
    </row>
    <row r="24" spans="1:6" s="22" customFormat="1" ht="33" customHeight="1" x14ac:dyDescent="0.25">
      <c r="A24" s="121"/>
      <c r="B24" s="124"/>
      <c r="C24" s="69" t="s">
        <v>116</v>
      </c>
      <c r="D24" s="34">
        <f>'КБ+ софин. МБ'!C90</f>
        <v>678.59999999999991</v>
      </c>
      <c r="E24" s="34">
        <f>'КБ+ софин. МБ'!D90</f>
        <v>399.20000000000005</v>
      </c>
      <c r="F24" s="17">
        <f t="shared" si="0"/>
        <v>58.826996758031257</v>
      </c>
    </row>
    <row r="25" spans="1:6" s="22" customFormat="1" ht="17.25" customHeight="1" x14ac:dyDescent="0.25">
      <c r="A25" s="122"/>
      <c r="B25" s="125"/>
      <c r="C25" s="67" t="s">
        <v>22</v>
      </c>
      <c r="D25" s="11">
        <f>D23+D24+D22</f>
        <v>10223.5</v>
      </c>
      <c r="E25" s="11">
        <f>E23+E24+E22</f>
        <v>6020.1999999999989</v>
      </c>
      <c r="F25" s="11">
        <f>E25/D25*100</f>
        <v>58.885900132048697</v>
      </c>
    </row>
    <row r="26" spans="1:6" s="62" customFormat="1" ht="17.25" customHeight="1" x14ac:dyDescent="0.25">
      <c r="A26" s="120" t="s">
        <v>593</v>
      </c>
      <c r="B26" s="123" t="s">
        <v>139</v>
      </c>
      <c r="C26" s="69" t="s">
        <v>168</v>
      </c>
      <c r="D26" s="34">
        <f>'КБ+ софин. МБ'!C84</f>
        <v>0</v>
      </c>
      <c r="E26" s="34">
        <f>'КБ+ софин. МБ'!D84</f>
        <v>0</v>
      </c>
      <c r="F26" s="17">
        <v>0</v>
      </c>
    </row>
    <row r="27" spans="1:6" s="22" customFormat="1" ht="16.5" customHeight="1" x14ac:dyDescent="0.25">
      <c r="A27" s="121"/>
      <c r="B27" s="124"/>
      <c r="C27" s="69" t="s">
        <v>19</v>
      </c>
      <c r="D27" s="34">
        <f>'КБ+ софин. МБ'!C85</f>
        <v>11126.3</v>
      </c>
      <c r="E27" s="34">
        <f>'КБ+ софин. МБ'!D85</f>
        <v>0</v>
      </c>
      <c r="F27" s="17">
        <f t="shared" si="0"/>
        <v>0</v>
      </c>
    </row>
    <row r="28" spans="1:6" s="22" customFormat="1" ht="31.5" customHeight="1" x14ac:dyDescent="0.25">
      <c r="A28" s="121"/>
      <c r="B28" s="124"/>
      <c r="C28" s="69" t="s">
        <v>116</v>
      </c>
      <c r="D28" s="34">
        <f>'КБ+ софин. МБ'!C86</f>
        <v>585.70000000000005</v>
      </c>
      <c r="E28" s="34">
        <f>'КБ+ софин. МБ'!D86</f>
        <v>0</v>
      </c>
      <c r="F28" s="17">
        <f t="shared" si="0"/>
        <v>0</v>
      </c>
    </row>
    <row r="29" spans="1:6" s="22" customFormat="1" ht="18.75" customHeight="1" x14ac:dyDescent="0.25">
      <c r="A29" s="122"/>
      <c r="B29" s="125"/>
      <c r="C29" s="67" t="s">
        <v>22</v>
      </c>
      <c r="D29" s="11">
        <f>D27+D28+D26</f>
        <v>11712</v>
      </c>
      <c r="E29" s="11">
        <f>E27+E28+E26</f>
        <v>0</v>
      </c>
      <c r="F29" s="11">
        <f>E29/D29*100</f>
        <v>0</v>
      </c>
    </row>
    <row r="30" spans="1:6" s="62" customFormat="1" ht="15" customHeight="1" x14ac:dyDescent="0.25">
      <c r="A30" s="120" t="s">
        <v>594</v>
      </c>
      <c r="B30" s="123" t="s">
        <v>139</v>
      </c>
      <c r="C30" s="69" t="s">
        <v>168</v>
      </c>
      <c r="D30" s="34">
        <f>'КБ+ софин. МБ'!C92</f>
        <v>0</v>
      </c>
      <c r="E30" s="34">
        <f>'КБ+ софин. МБ'!D92</f>
        <v>0</v>
      </c>
      <c r="F30" s="17">
        <v>0</v>
      </c>
    </row>
    <row r="31" spans="1:6" s="22" customFormat="1" ht="16.5" customHeight="1" x14ac:dyDescent="0.25">
      <c r="A31" s="121"/>
      <c r="B31" s="124"/>
      <c r="C31" s="69" t="s">
        <v>19</v>
      </c>
      <c r="D31" s="34">
        <f>'КБ+ софин. МБ'!C93</f>
        <v>31030.7</v>
      </c>
      <c r="E31" s="34">
        <f>'КБ+ софин. МБ'!D93</f>
        <v>0</v>
      </c>
      <c r="F31" s="17">
        <f t="shared" ref="F31:F40" si="1">E31/D31*100</f>
        <v>0</v>
      </c>
    </row>
    <row r="32" spans="1:6" s="22" customFormat="1" ht="30.75" customHeight="1" x14ac:dyDescent="0.25">
      <c r="A32" s="121"/>
      <c r="B32" s="124"/>
      <c r="C32" s="69" t="s">
        <v>116</v>
      </c>
      <c r="D32" s="34">
        <f>'КБ+ софин. МБ'!C94</f>
        <v>2024.2</v>
      </c>
      <c r="E32" s="34">
        <f>'КБ+ софин. МБ'!D94</f>
        <v>27.4</v>
      </c>
      <c r="F32" s="17">
        <f t="shared" si="1"/>
        <v>1.3536211836775023</v>
      </c>
    </row>
    <row r="33" spans="1:6" s="22" customFormat="1" ht="57" customHeight="1" x14ac:dyDescent="0.25">
      <c r="A33" s="122"/>
      <c r="B33" s="125"/>
      <c r="C33" s="67" t="s">
        <v>22</v>
      </c>
      <c r="D33" s="11">
        <f>D31+D32+D30</f>
        <v>33054.9</v>
      </c>
      <c r="E33" s="11">
        <f>E31+E32+E30</f>
        <v>27.4</v>
      </c>
      <c r="F33" s="11">
        <f>E33/D33*100</f>
        <v>8.2892400219029549E-2</v>
      </c>
    </row>
    <row r="34" spans="1:6" s="62" customFormat="1" ht="18" customHeight="1" x14ac:dyDescent="0.25">
      <c r="A34" s="120" t="s">
        <v>595</v>
      </c>
      <c r="B34" s="123" t="s">
        <v>139</v>
      </c>
      <c r="C34" s="69" t="s">
        <v>168</v>
      </c>
      <c r="D34" s="34">
        <f>'КБ+ софин. МБ'!C96</f>
        <v>0</v>
      </c>
      <c r="E34" s="34">
        <f>'КБ+ софин. МБ'!D96</f>
        <v>0</v>
      </c>
      <c r="F34" s="17">
        <v>0</v>
      </c>
    </row>
    <row r="35" spans="1:6" ht="18" customHeight="1" x14ac:dyDescent="0.25">
      <c r="A35" s="121"/>
      <c r="B35" s="124"/>
      <c r="C35" s="69" t="s">
        <v>19</v>
      </c>
      <c r="D35" s="34">
        <f>'КБ+ софин. МБ'!C97</f>
        <v>6639.3</v>
      </c>
      <c r="E35" s="34">
        <f>'КБ+ софин. МБ'!D97</f>
        <v>5395.2</v>
      </c>
      <c r="F35" s="17">
        <f t="shared" si="1"/>
        <v>81.261578780895576</v>
      </c>
    </row>
    <row r="36" spans="1:6" ht="32.25" customHeight="1" x14ac:dyDescent="0.25">
      <c r="A36" s="121"/>
      <c r="B36" s="124"/>
      <c r="C36" s="69" t="s">
        <v>116</v>
      </c>
      <c r="D36" s="34">
        <f>'КБ+ софин. МБ'!C98</f>
        <v>499.7</v>
      </c>
      <c r="E36" s="34">
        <f>'КБ+ софин. МБ'!D98</f>
        <v>406.1</v>
      </c>
      <c r="F36" s="17">
        <f t="shared" si="1"/>
        <v>81.268761256754061</v>
      </c>
    </row>
    <row r="37" spans="1:6" s="21" customFormat="1" ht="17.25" customHeight="1" x14ac:dyDescent="0.25">
      <c r="A37" s="122"/>
      <c r="B37" s="125"/>
      <c r="C37" s="67" t="s">
        <v>22</v>
      </c>
      <c r="D37" s="11">
        <f>D35+D36+D34</f>
        <v>7139</v>
      </c>
      <c r="E37" s="11">
        <f>E35+E36+E34</f>
        <v>5801.3</v>
      </c>
      <c r="F37" s="11">
        <f>E37/D37*100</f>
        <v>81.262081524022975</v>
      </c>
    </row>
    <row r="38" spans="1:6" s="107" customFormat="1" ht="21" customHeight="1" x14ac:dyDescent="0.25">
      <c r="A38" s="127" t="s">
        <v>596</v>
      </c>
      <c r="B38" s="126" t="s">
        <v>139</v>
      </c>
      <c r="C38" s="35" t="s">
        <v>168</v>
      </c>
      <c r="D38" s="34">
        <f>'КБ+ софин. МБ'!C100</f>
        <v>0</v>
      </c>
      <c r="E38" s="34">
        <f>'КБ+ софин. МБ'!D100</f>
        <v>0</v>
      </c>
      <c r="F38" s="17">
        <v>0</v>
      </c>
    </row>
    <row r="39" spans="1:6" ht="19.5" customHeight="1" x14ac:dyDescent="0.25">
      <c r="A39" s="127"/>
      <c r="B39" s="126"/>
      <c r="C39" s="69" t="s">
        <v>19</v>
      </c>
      <c r="D39" s="17">
        <f>'КБ+ софин. МБ'!C101</f>
        <v>13665</v>
      </c>
      <c r="E39" s="17">
        <f>'КБ+ софин. МБ'!D101</f>
        <v>0</v>
      </c>
      <c r="F39" s="17">
        <f t="shared" si="1"/>
        <v>0</v>
      </c>
    </row>
    <row r="40" spans="1:6" ht="33.75" customHeight="1" x14ac:dyDescent="0.25">
      <c r="A40" s="127"/>
      <c r="B40" s="126"/>
      <c r="C40" s="69" t="s">
        <v>116</v>
      </c>
      <c r="D40" s="17">
        <f>'КБ+ софин. МБ'!C102</f>
        <v>1028.5999999999999</v>
      </c>
      <c r="E40" s="17">
        <f>'КБ+ софин. МБ'!D102</f>
        <v>0</v>
      </c>
      <c r="F40" s="17">
        <f t="shared" si="1"/>
        <v>0</v>
      </c>
    </row>
    <row r="41" spans="1:6" s="21" customFormat="1" ht="18" customHeight="1" x14ac:dyDescent="0.25">
      <c r="A41" s="127"/>
      <c r="B41" s="126"/>
      <c r="C41" s="67" t="s">
        <v>22</v>
      </c>
      <c r="D41" s="11">
        <f>D39+D40+D38</f>
        <v>14693.6</v>
      </c>
      <c r="E41" s="11">
        <f>E39+E40+E38</f>
        <v>0</v>
      </c>
      <c r="F41" s="11">
        <f>E41/D41*100</f>
        <v>0</v>
      </c>
    </row>
    <row r="42" spans="1:6" s="62" customFormat="1" ht="16.5" customHeight="1" x14ac:dyDescent="0.25">
      <c r="A42" s="120" t="s">
        <v>227</v>
      </c>
      <c r="B42" s="123" t="s">
        <v>139</v>
      </c>
      <c r="C42" s="35" t="s">
        <v>168</v>
      </c>
      <c r="D42" s="34">
        <f>'КБ+ софин. МБ'!C104</f>
        <v>0</v>
      </c>
      <c r="E42" s="34">
        <f>'КБ+ софин. МБ'!D104</f>
        <v>0</v>
      </c>
      <c r="F42" s="1">
        <v>0</v>
      </c>
    </row>
    <row r="43" spans="1:6" ht="16.5" customHeight="1" x14ac:dyDescent="0.25">
      <c r="A43" s="121"/>
      <c r="B43" s="124"/>
      <c r="C43" s="69" t="s">
        <v>19</v>
      </c>
      <c r="D43" s="34">
        <f>'КБ+ софин. МБ'!C105</f>
        <v>0</v>
      </c>
      <c r="E43" s="34">
        <f>'КБ+ софин. МБ'!D105</f>
        <v>0</v>
      </c>
      <c r="F43" s="1">
        <v>0</v>
      </c>
    </row>
    <row r="44" spans="1:6" ht="30" customHeight="1" x14ac:dyDescent="0.25">
      <c r="A44" s="121"/>
      <c r="B44" s="124"/>
      <c r="C44" s="69" t="s">
        <v>116</v>
      </c>
      <c r="D44" s="34">
        <f>'КБ+ софин. МБ'!C106</f>
        <v>0</v>
      </c>
      <c r="E44" s="34">
        <f>'КБ+ софин. МБ'!D106</f>
        <v>0</v>
      </c>
      <c r="F44" s="1">
        <v>0</v>
      </c>
    </row>
    <row r="45" spans="1:6" s="21" customFormat="1" ht="16.5" customHeight="1" x14ac:dyDescent="0.25">
      <c r="A45" s="122"/>
      <c r="B45" s="125"/>
      <c r="C45" s="67" t="s">
        <v>22</v>
      </c>
      <c r="D45" s="11">
        <f>D43+D44+D42</f>
        <v>0</v>
      </c>
      <c r="E45" s="11">
        <f>E43+E44+E42</f>
        <v>0</v>
      </c>
      <c r="F45" s="11">
        <v>0</v>
      </c>
    </row>
    <row r="46" spans="1:6" s="21" customFormat="1" ht="16.5" customHeight="1" x14ac:dyDescent="0.25">
      <c r="A46" s="127" t="s">
        <v>597</v>
      </c>
      <c r="B46" s="126" t="s">
        <v>139</v>
      </c>
      <c r="C46" s="35" t="s">
        <v>168</v>
      </c>
      <c r="D46" s="1">
        <f>'КБ+ софин. МБ'!C112</f>
        <v>0</v>
      </c>
      <c r="E46" s="1">
        <f>'КБ+ софин. МБ'!D112</f>
        <v>0</v>
      </c>
      <c r="F46" s="17">
        <v>0</v>
      </c>
    </row>
    <row r="47" spans="1:6" ht="17.25" customHeight="1" x14ac:dyDescent="0.25">
      <c r="A47" s="127"/>
      <c r="B47" s="126"/>
      <c r="C47" s="66" t="s">
        <v>19</v>
      </c>
      <c r="D47" s="1">
        <f>'КБ+ софин. МБ'!C113</f>
        <v>40591</v>
      </c>
      <c r="E47" s="1">
        <f>'КБ+ софин. МБ'!D113</f>
        <v>0</v>
      </c>
      <c r="F47" s="17">
        <f t="shared" ref="F47:F48" si="2">E47/D47*100</f>
        <v>0</v>
      </c>
    </row>
    <row r="48" spans="1:6" ht="33" customHeight="1" x14ac:dyDescent="0.25">
      <c r="A48" s="127"/>
      <c r="B48" s="126"/>
      <c r="C48" s="69" t="s">
        <v>116</v>
      </c>
      <c r="D48" s="1">
        <f>'КБ+ софин. МБ'!C114</f>
        <v>2901.4</v>
      </c>
      <c r="E48" s="1">
        <f>'КБ+ софин. МБ'!D114</f>
        <v>0</v>
      </c>
      <c r="F48" s="17">
        <f t="shared" si="2"/>
        <v>0</v>
      </c>
    </row>
    <row r="49" spans="1:6" ht="18.75" customHeight="1" x14ac:dyDescent="0.25">
      <c r="A49" s="127"/>
      <c r="B49" s="126"/>
      <c r="C49" s="67" t="s">
        <v>22</v>
      </c>
      <c r="D49" s="11">
        <f>D47+D48+D46</f>
        <v>43492.4</v>
      </c>
      <c r="E49" s="11">
        <f>E47+E48+E46</f>
        <v>0</v>
      </c>
      <c r="F49" s="11">
        <f>E49/D49*100</f>
        <v>0</v>
      </c>
    </row>
    <row r="50" spans="1:6" ht="18" customHeight="1" x14ac:dyDescent="0.25">
      <c r="A50" s="127" t="s">
        <v>598</v>
      </c>
      <c r="B50" s="126" t="s">
        <v>139</v>
      </c>
      <c r="C50" s="35" t="s">
        <v>168</v>
      </c>
      <c r="D50" s="34">
        <f>'КБ+ софин. МБ'!C108</f>
        <v>0</v>
      </c>
      <c r="E50" s="34">
        <f>'КБ+ софин. МБ'!D108</f>
        <v>0</v>
      </c>
      <c r="F50" s="17">
        <v>0</v>
      </c>
    </row>
    <row r="51" spans="1:6" ht="16.5" customHeight="1" x14ac:dyDescent="0.25">
      <c r="A51" s="127"/>
      <c r="B51" s="126"/>
      <c r="C51" s="69" t="s">
        <v>19</v>
      </c>
      <c r="D51" s="17">
        <f>'КБ+ софин. МБ'!C109</f>
        <v>10361</v>
      </c>
      <c r="E51" s="17">
        <f>'КБ+ софин. МБ'!D109</f>
        <v>0</v>
      </c>
      <c r="F51" s="17">
        <f t="shared" ref="F51:F52" si="3">E51/D51*100</f>
        <v>0</v>
      </c>
    </row>
    <row r="52" spans="1:6" ht="35.25" customHeight="1" x14ac:dyDescent="0.25">
      <c r="A52" s="127"/>
      <c r="B52" s="126"/>
      <c r="C52" s="69" t="s">
        <v>116</v>
      </c>
      <c r="D52" s="17">
        <f>'КБ+ софин. МБ'!C110</f>
        <v>733.8</v>
      </c>
      <c r="E52" s="17">
        <f>'КБ+ софин. МБ'!D110</f>
        <v>0</v>
      </c>
      <c r="F52" s="17">
        <f t="shared" si="3"/>
        <v>0</v>
      </c>
    </row>
    <row r="53" spans="1:6" s="21" customFormat="1" ht="17.25" customHeight="1" x14ac:dyDescent="0.25">
      <c r="A53" s="127"/>
      <c r="B53" s="126"/>
      <c r="C53" s="67" t="s">
        <v>22</v>
      </c>
      <c r="D53" s="11">
        <f>D50+D51+D52</f>
        <v>11094.8</v>
      </c>
      <c r="E53" s="11">
        <f>E50+E51+E52</f>
        <v>0</v>
      </c>
      <c r="F53" s="11">
        <f>E53/D53*100</f>
        <v>0</v>
      </c>
    </row>
    <row r="54" spans="1:6" s="21" customFormat="1" ht="15.75" customHeight="1" x14ac:dyDescent="0.25">
      <c r="A54" s="137" t="s">
        <v>148</v>
      </c>
      <c r="B54" s="136">
        <v>5</v>
      </c>
      <c r="C54" s="108" t="s">
        <v>168</v>
      </c>
      <c r="D54" s="23">
        <f t="shared" ref="D54:E56" si="4">D6+D10+D14+D18+D22+D26+D30+D34+D38+D42+D46+D50</f>
        <v>1885.9</v>
      </c>
      <c r="E54" s="23">
        <f t="shared" si="4"/>
        <v>1105.9000000000001</v>
      </c>
      <c r="F54" s="23">
        <f>E54/D54*100</f>
        <v>58.640436926666318</v>
      </c>
    </row>
    <row r="55" spans="1:6" s="109" customFormat="1" ht="15.75" customHeight="1" x14ac:dyDescent="0.25">
      <c r="A55" s="137"/>
      <c r="B55" s="136"/>
      <c r="C55" s="108" t="s">
        <v>19</v>
      </c>
      <c r="D55" s="23">
        <f t="shared" si="4"/>
        <v>146513.20000000001</v>
      </c>
      <c r="E55" s="23">
        <f t="shared" si="4"/>
        <v>10634.199999999999</v>
      </c>
      <c r="F55" s="23">
        <f t="shared" ref="F55:F57" si="5">E55/D55*100</f>
        <v>7.2581856105797966</v>
      </c>
    </row>
    <row r="56" spans="1:6" s="109" customFormat="1" ht="15.75" customHeight="1" x14ac:dyDescent="0.25">
      <c r="A56" s="137"/>
      <c r="B56" s="136"/>
      <c r="C56" s="108" t="s">
        <v>20</v>
      </c>
      <c r="D56" s="23">
        <f t="shared" si="4"/>
        <v>9614.0999999999985</v>
      </c>
      <c r="E56" s="23">
        <f t="shared" si="4"/>
        <v>887.2</v>
      </c>
      <c r="F56" s="23">
        <f t="shared" si="5"/>
        <v>9.2281128758802193</v>
      </c>
    </row>
    <row r="57" spans="1:6" s="109" customFormat="1" ht="15.75" customHeight="1" x14ac:dyDescent="0.25">
      <c r="A57" s="137"/>
      <c r="B57" s="136"/>
      <c r="C57" s="108" t="s">
        <v>22</v>
      </c>
      <c r="D57" s="23">
        <f>D9+D13+D17+D21+D25+D29+D33+D37+D41+D45+D49+D53</f>
        <v>158013.19999999998</v>
      </c>
      <c r="E57" s="23">
        <f>E9+E13+E17+E21+E25+E29+E33+E37+E41+E45+E49+E53</f>
        <v>12627.3</v>
      </c>
      <c r="F57" s="23">
        <f t="shared" si="5"/>
        <v>7.9912943981895186</v>
      </c>
    </row>
    <row r="58" spans="1:6" s="22" customFormat="1" ht="16.5" customHeight="1" x14ac:dyDescent="0.25">
      <c r="A58" s="130" t="s">
        <v>115</v>
      </c>
      <c r="B58" s="130"/>
      <c r="C58" s="130"/>
      <c r="D58" s="130"/>
      <c r="E58" s="130"/>
      <c r="F58" s="130"/>
    </row>
    <row r="59" spans="1:6" s="22" customFormat="1" ht="18" customHeight="1" x14ac:dyDescent="0.25">
      <c r="A59" s="68" t="s">
        <v>2</v>
      </c>
      <c r="B59" s="69" t="s">
        <v>139</v>
      </c>
      <c r="C59" s="69" t="s">
        <v>19</v>
      </c>
      <c r="D59" s="17">
        <v>0</v>
      </c>
      <c r="E59" s="17">
        <v>0</v>
      </c>
      <c r="F59" s="17">
        <v>0</v>
      </c>
    </row>
    <row r="60" spans="1:6" s="22" customFormat="1" ht="18" customHeight="1" x14ac:dyDescent="0.25">
      <c r="A60" s="68" t="s">
        <v>1</v>
      </c>
      <c r="B60" s="69" t="s">
        <v>139</v>
      </c>
      <c r="C60" s="69" t="s">
        <v>19</v>
      </c>
      <c r="D60" s="17">
        <f>общие!D335</f>
        <v>150</v>
      </c>
      <c r="E60" s="17">
        <f>общие!E335</f>
        <v>150</v>
      </c>
      <c r="F60" s="17">
        <f>E60/D60*100</f>
        <v>100</v>
      </c>
    </row>
    <row r="61" spans="1:6" s="22" customFormat="1" ht="18" customHeight="1" x14ac:dyDescent="0.25">
      <c r="A61" s="68" t="s">
        <v>3</v>
      </c>
      <c r="B61" s="69" t="s">
        <v>139</v>
      </c>
      <c r="C61" s="69" t="s">
        <v>19</v>
      </c>
      <c r="D61" s="17">
        <f>общие!D194</f>
        <v>400</v>
      </c>
      <c r="E61" s="17">
        <f>общие!E194</f>
        <v>0</v>
      </c>
      <c r="F61" s="17">
        <f t="shared" ref="F61:F65" si="6">E61/D61*100</f>
        <v>0</v>
      </c>
    </row>
    <row r="62" spans="1:6" s="22" customFormat="1" ht="18" customHeight="1" x14ac:dyDescent="0.25">
      <c r="A62" s="84" t="s">
        <v>4</v>
      </c>
      <c r="B62" s="69" t="s">
        <v>139</v>
      </c>
      <c r="C62" s="69" t="s">
        <v>19</v>
      </c>
      <c r="D62" s="1">
        <v>0</v>
      </c>
      <c r="E62" s="1">
        <f>общие!E196</f>
        <v>0</v>
      </c>
      <c r="F62" s="17">
        <v>0</v>
      </c>
    </row>
    <row r="63" spans="1:6" s="22" customFormat="1" ht="18" customHeight="1" x14ac:dyDescent="0.25">
      <c r="A63" s="68" t="s">
        <v>10</v>
      </c>
      <c r="B63" s="69" t="s">
        <v>139</v>
      </c>
      <c r="C63" s="69" t="s">
        <v>19</v>
      </c>
      <c r="D63" s="17">
        <f>общие!D200</f>
        <v>0</v>
      </c>
      <c r="E63" s="17">
        <f>общие!E200</f>
        <v>0</v>
      </c>
      <c r="F63" s="17">
        <v>0</v>
      </c>
    </row>
    <row r="64" spans="1:6" s="22" customFormat="1" ht="18" customHeight="1" x14ac:dyDescent="0.25">
      <c r="A64" s="68" t="s">
        <v>9</v>
      </c>
      <c r="B64" s="69" t="s">
        <v>139</v>
      </c>
      <c r="C64" s="69" t="s">
        <v>19</v>
      </c>
      <c r="D64" s="17">
        <f>общие!D233+общие!D353</f>
        <v>150</v>
      </c>
      <c r="E64" s="17">
        <f>общие!E233+общие!E353</f>
        <v>150</v>
      </c>
      <c r="F64" s="17">
        <f t="shared" si="6"/>
        <v>100</v>
      </c>
    </row>
    <row r="65" spans="1:8" s="22" customFormat="1" ht="18" customHeight="1" x14ac:dyDescent="0.25">
      <c r="A65" s="68" t="s">
        <v>8</v>
      </c>
      <c r="B65" s="69" t="s">
        <v>139</v>
      </c>
      <c r="C65" s="69" t="s">
        <v>19</v>
      </c>
      <c r="D65" s="17">
        <f>общие!D356+общие!D206</f>
        <v>400</v>
      </c>
      <c r="E65" s="17">
        <f>общие!E356+общие!E206</f>
        <v>0</v>
      </c>
      <c r="F65" s="17">
        <f t="shared" si="6"/>
        <v>0</v>
      </c>
    </row>
    <row r="66" spans="1:8" s="22" customFormat="1" ht="18" customHeight="1" x14ac:dyDescent="0.25">
      <c r="A66" s="68" t="s">
        <v>5</v>
      </c>
      <c r="B66" s="69" t="s">
        <v>139</v>
      </c>
      <c r="C66" s="69" t="s">
        <v>19</v>
      </c>
      <c r="D66" s="17">
        <f>общие!D389</f>
        <v>0</v>
      </c>
      <c r="E66" s="17">
        <f>общие!E389</f>
        <v>0</v>
      </c>
      <c r="F66" s="17">
        <v>0</v>
      </c>
    </row>
    <row r="67" spans="1:8" s="22" customFormat="1" ht="18" customHeight="1" x14ac:dyDescent="0.25">
      <c r="A67" s="68" t="s">
        <v>6</v>
      </c>
      <c r="B67" s="69" t="s">
        <v>139</v>
      </c>
      <c r="C67" s="69" t="s">
        <v>19</v>
      </c>
      <c r="D67" s="17">
        <f>общие!D362</f>
        <v>0</v>
      </c>
      <c r="E67" s="17">
        <f>общие!E362</f>
        <v>0</v>
      </c>
      <c r="F67" s="17">
        <v>0</v>
      </c>
    </row>
    <row r="68" spans="1:8" s="22" customFormat="1" ht="18" customHeight="1" x14ac:dyDescent="0.25">
      <c r="A68" s="68" t="s">
        <v>7</v>
      </c>
      <c r="B68" s="69" t="s">
        <v>139</v>
      </c>
      <c r="C68" s="69" t="s">
        <v>19</v>
      </c>
      <c r="D68" s="17">
        <v>0</v>
      </c>
      <c r="E68" s="17">
        <v>0</v>
      </c>
      <c r="F68" s="17">
        <v>0</v>
      </c>
    </row>
    <row r="69" spans="1:8" s="22" customFormat="1" ht="18" customHeight="1" x14ac:dyDescent="0.25">
      <c r="A69" s="68" t="s">
        <v>12</v>
      </c>
      <c r="B69" s="69" t="s">
        <v>139</v>
      </c>
      <c r="C69" s="69" t="s">
        <v>19</v>
      </c>
      <c r="D69" s="17">
        <f>общие!D296</f>
        <v>0</v>
      </c>
      <c r="E69" s="17">
        <f>общие!E296</f>
        <v>0</v>
      </c>
      <c r="F69" s="17">
        <v>0</v>
      </c>
    </row>
    <row r="70" spans="1:8" s="22" customFormat="1" ht="18" customHeight="1" x14ac:dyDescent="0.25">
      <c r="A70" s="68" t="s">
        <v>11</v>
      </c>
      <c r="B70" s="69" t="s">
        <v>139</v>
      </c>
      <c r="C70" s="69" t="s">
        <v>19</v>
      </c>
      <c r="D70" s="17">
        <f>общие!D226</f>
        <v>0</v>
      </c>
      <c r="E70" s="17">
        <f>общие!E226</f>
        <v>0</v>
      </c>
      <c r="F70" s="17">
        <v>0</v>
      </c>
    </row>
    <row r="71" spans="1:8" s="22" customFormat="1" ht="15.75" customHeight="1" x14ac:dyDescent="0.25">
      <c r="A71" s="24" t="s">
        <v>13</v>
      </c>
      <c r="B71" s="25" t="s">
        <v>139</v>
      </c>
      <c r="C71" s="25" t="s">
        <v>14</v>
      </c>
      <c r="D71" s="26">
        <f>D59+D60+D61+D62+D66+D67+D68+D65+D64+D63+D70+D69</f>
        <v>1100</v>
      </c>
      <c r="E71" s="26">
        <f>E59+E60+E61+E62+E66+E67+E68+E65+E64+E63+E70+E69</f>
        <v>300</v>
      </c>
      <c r="F71" s="23">
        <v>0</v>
      </c>
    </row>
    <row r="72" spans="1:8" ht="15.75" customHeight="1" x14ac:dyDescent="0.25">
      <c r="A72" s="129" t="s">
        <v>23</v>
      </c>
      <c r="B72" s="129"/>
      <c r="C72" s="129"/>
      <c r="D72" s="129"/>
      <c r="E72" s="129"/>
      <c r="F72" s="129"/>
    </row>
    <row r="73" spans="1:8" ht="18" customHeight="1" x14ac:dyDescent="0.25">
      <c r="A73" s="68" t="s">
        <v>2</v>
      </c>
      <c r="B73" s="69">
        <v>16</v>
      </c>
      <c r="C73" s="69" t="s">
        <v>20</v>
      </c>
      <c r="D73" s="17">
        <f>D89-D8</f>
        <v>30541.5</v>
      </c>
      <c r="E73" s="17">
        <f>E89-E8</f>
        <v>12371.599999999999</v>
      </c>
      <c r="F73" s="17">
        <f t="shared" ref="F73:F84" si="7">E73/D73*100</f>
        <v>40.507506180115577</v>
      </c>
      <c r="G73" s="27"/>
      <c r="H73" s="27"/>
    </row>
    <row r="74" spans="1:8" ht="18" customHeight="1" x14ac:dyDescent="0.25">
      <c r="A74" s="68" t="s">
        <v>1</v>
      </c>
      <c r="B74" s="69">
        <v>12</v>
      </c>
      <c r="C74" s="69" t="s">
        <v>20</v>
      </c>
      <c r="D74" s="17">
        <f>D93-D12</f>
        <v>40501.100000000006</v>
      </c>
      <c r="E74" s="17">
        <f>E93-E12</f>
        <v>19094.100000000002</v>
      </c>
      <c r="F74" s="17">
        <f t="shared" si="7"/>
        <v>47.144645454074087</v>
      </c>
    </row>
    <row r="75" spans="1:8" ht="18" customHeight="1" x14ac:dyDescent="0.25">
      <c r="A75" s="68" t="s">
        <v>3</v>
      </c>
      <c r="B75" s="69">
        <v>14</v>
      </c>
      <c r="C75" s="69" t="s">
        <v>20</v>
      </c>
      <c r="D75" s="17">
        <f>D97-D16</f>
        <v>54775.799999999996</v>
      </c>
      <c r="E75" s="17">
        <f>E97-E16</f>
        <v>23562.9</v>
      </c>
      <c r="F75" s="17">
        <f t="shared" si="7"/>
        <v>43.016989254378764</v>
      </c>
    </row>
    <row r="76" spans="1:8" ht="18" customHeight="1" x14ac:dyDescent="0.25">
      <c r="A76" s="84" t="s">
        <v>4</v>
      </c>
      <c r="B76" s="66">
        <v>25</v>
      </c>
      <c r="C76" s="69" t="s">
        <v>20</v>
      </c>
      <c r="D76" s="1">
        <f>D101-D20</f>
        <v>47640.499999999993</v>
      </c>
      <c r="E76" s="1">
        <f>E101-E20</f>
        <v>18497.649999999998</v>
      </c>
      <c r="F76" s="17">
        <f t="shared" si="7"/>
        <v>38.827573178283188</v>
      </c>
    </row>
    <row r="77" spans="1:8" ht="18" customHeight="1" x14ac:dyDescent="0.25">
      <c r="A77" s="68" t="s">
        <v>10</v>
      </c>
      <c r="B77" s="69">
        <v>22</v>
      </c>
      <c r="C77" s="69" t="s">
        <v>20</v>
      </c>
      <c r="D77" s="17">
        <f>D105-D24</f>
        <v>34224.5</v>
      </c>
      <c r="E77" s="17">
        <f>E105-E24</f>
        <v>15037.9</v>
      </c>
      <c r="F77" s="17">
        <f t="shared" si="7"/>
        <v>43.938991073646072</v>
      </c>
    </row>
    <row r="78" spans="1:8" ht="18" customHeight="1" x14ac:dyDescent="0.25">
      <c r="A78" s="68" t="s">
        <v>9</v>
      </c>
      <c r="B78" s="69">
        <v>24</v>
      </c>
      <c r="C78" s="69" t="s">
        <v>20</v>
      </c>
      <c r="D78" s="17">
        <f>D109-D28</f>
        <v>29111.900000000005</v>
      </c>
      <c r="E78" s="17">
        <f>E109-E28</f>
        <v>14093.800000000001</v>
      </c>
      <c r="F78" s="17">
        <f t="shared" si="7"/>
        <v>48.412504851967746</v>
      </c>
    </row>
    <row r="79" spans="1:8" ht="18" customHeight="1" x14ac:dyDescent="0.25">
      <c r="A79" s="68" t="s">
        <v>8</v>
      </c>
      <c r="B79" s="69">
        <v>19</v>
      </c>
      <c r="C79" s="69" t="s">
        <v>20</v>
      </c>
      <c r="D79" s="17">
        <f>D113-D32</f>
        <v>55039.9</v>
      </c>
      <c r="E79" s="17">
        <f>E113-E32</f>
        <v>20176.100000000002</v>
      </c>
      <c r="F79" s="17">
        <f t="shared" si="7"/>
        <v>36.657225031295482</v>
      </c>
    </row>
    <row r="80" spans="1:8" ht="18" customHeight="1" x14ac:dyDescent="0.25">
      <c r="A80" s="68" t="s">
        <v>5</v>
      </c>
      <c r="B80" s="69">
        <v>19</v>
      </c>
      <c r="C80" s="69" t="s">
        <v>20</v>
      </c>
      <c r="D80" s="17">
        <f>D117-D36</f>
        <v>45017.30000000001</v>
      </c>
      <c r="E80" s="17">
        <f>E117-E36</f>
        <v>18416.099999999999</v>
      </c>
      <c r="F80" s="17">
        <f t="shared" si="7"/>
        <v>40.908939452166152</v>
      </c>
    </row>
    <row r="81" spans="1:8" ht="18" customHeight="1" x14ac:dyDescent="0.25">
      <c r="A81" s="68" t="s">
        <v>6</v>
      </c>
      <c r="B81" s="69">
        <v>19</v>
      </c>
      <c r="C81" s="69" t="s">
        <v>20</v>
      </c>
      <c r="D81" s="17">
        <f>D121-D40</f>
        <v>63389.199999999983</v>
      </c>
      <c r="E81" s="17">
        <f>E121-E40</f>
        <v>24314.32</v>
      </c>
      <c r="F81" s="17">
        <f t="shared" si="7"/>
        <v>38.357196494040004</v>
      </c>
      <c r="G81" s="27"/>
    </row>
    <row r="82" spans="1:8" ht="18" customHeight="1" x14ac:dyDescent="0.25">
      <c r="A82" s="68" t="s">
        <v>7</v>
      </c>
      <c r="B82" s="69">
        <v>25</v>
      </c>
      <c r="C82" s="69" t="s">
        <v>20</v>
      </c>
      <c r="D82" s="17">
        <f>D125-D44</f>
        <v>413932.69999999995</v>
      </c>
      <c r="E82" s="17">
        <f>E125-E44</f>
        <v>108651.4</v>
      </c>
      <c r="F82" s="17">
        <f t="shared" si="7"/>
        <v>26.248566494021858</v>
      </c>
    </row>
    <row r="83" spans="1:8" ht="18" customHeight="1" x14ac:dyDescent="0.25">
      <c r="A83" s="68" t="s">
        <v>12</v>
      </c>
      <c r="B83" s="69">
        <v>34</v>
      </c>
      <c r="C83" s="69" t="s">
        <v>20</v>
      </c>
      <c r="D83" s="17">
        <f>D129-D48</f>
        <v>378684.7</v>
      </c>
      <c r="E83" s="17">
        <f>E129-E48</f>
        <v>107626.59999999999</v>
      </c>
      <c r="F83" s="17">
        <f t="shared" si="7"/>
        <v>28.421164097730905</v>
      </c>
    </row>
    <row r="84" spans="1:8" ht="18" customHeight="1" x14ac:dyDescent="0.25">
      <c r="A84" s="68" t="s">
        <v>11</v>
      </c>
      <c r="B84" s="69">
        <v>26</v>
      </c>
      <c r="C84" s="69" t="s">
        <v>20</v>
      </c>
      <c r="D84" s="17">
        <f>D133-D52</f>
        <v>44292.62999999999</v>
      </c>
      <c r="E84" s="17">
        <f>E133-E52</f>
        <v>19091.399999999998</v>
      </c>
      <c r="F84" s="17">
        <f t="shared" si="7"/>
        <v>43.102881901571436</v>
      </c>
    </row>
    <row r="85" spans="1:8" s="29" customFormat="1" ht="19.5" customHeight="1" x14ac:dyDescent="0.25">
      <c r="A85" s="24" t="s">
        <v>13</v>
      </c>
      <c r="B85" s="25">
        <f>SUM(B73:B84)</f>
        <v>255</v>
      </c>
      <c r="C85" s="25" t="s">
        <v>14</v>
      </c>
      <c r="D85" s="26">
        <f>D73+D74+D75+D76+D80+D81+D82+D79+D78+D77+D84+D83</f>
        <v>1237151.73</v>
      </c>
      <c r="E85" s="26">
        <f>E73+E74+E75+E76+E80+E81+E82+E79+E78+E77+E84+E83</f>
        <v>400933.87</v>
      </c>
      <c r="F85" s="23">
        <f>E85/D85*100</f>
        <v>32.407817107445666</v>
      </c>
      <c r="G85" s="28"/>
      <c r="H85" s="28"/>
    </row>
    <row r="86" spans="1:8" ht="16.5" customHeight="1" x14ac:dyDescent="0.25">
      <c r="A86" s="129" t="s">
        <v>0</v>
      </c>
      <c r="B86" s="129"/>
      <c r="C86" s="129"/>
      <c r="D86" s="129"/>
      <c r="E86" s="129"/>
      <c r="F86" s="129"/>
    </row>
    <row r="87" spans="1:8" ht="16.5" customHeight="1" x14ac:dyDescent="0.25">
      <c r="A87" s="120" t="s">
        <v>2</v>
      </c>
      <c r="B87" s="123" t="s">
        <v>139</v>
      </c>
      <c r="C87" s="35" t="s">
        <v>168</v>
      </c>
      <c r="D87" s="17">
        <f>общие!D427</f>
        <v>0</v>
      </c>
      <c r="E87" s="17">
        <f>общие!E427</f>
        <v>0</v>
      </c>
      <c r="F87" s="17">
        <v>0</v>
      </c>
    </row>
    <row r="88" spans="1:8" ht="18" customHeight="1" x14ac:dyDescent="0.25">
      <c r="A88" s="121"/>
      <c r="B88" s="124"/>
      <c r="C88" s="69" t="s">
        <v>19</v>
      </c>
      <c r="D88" s="63">
        <f>общие!D428</f>
        <v>6241.9</v>
      </c>
      <c r="E88" s="63">
        <f>общие!E428</f>
        <v>0</v>
      </c>
      <c r="F88" s="17">
        <f>E88/D88*100</f>
        <v>0</v>
      </c>
    </row>
    <row r="89" spans="1:8" ht="18" customHeight="1" x14ac:dyDescent="0.25">
      <c r="A89" s="121"/>
      <c r="B89" s="124"/>
      <c r="C89" s="69" t="s">
        <v>20</v>
      </c>
      <c r="D89" s="17">
        <f>общие!D429</f>
        <v>30734.5</v>
      </c>
      <c r="E89" s="17">
        <f>общие!E429</f>
        <v>12371.599999999999</v>
      </c>
      <c r="F89" s="17">
        <f>E89/D89*100</f>
        <v>40.253135726951797</v>
      </c>
    </row>
    <row r="90" spans="1:8" s="30" customFormat="1" ht="18" customHeight="1" x14ac:dyDescent="0.25">
      <c r="A90" s="122"/>
      <c r="B90" s="125"/>
      <c r="C90" s="64" t="s">
        <v>22</v>
      </c>
      <c r="D90" s="65">
        <f>D88+D89+D87</f>
        <v>36976.400000000001</v>
      </c>
      <c r="E90" s="65">
        <f>E88+E89</f>
        <v>12371.599999999999</v>
      </c>
      <c r="F90" s="65">
        <f>E90/D90*100</f>
        <v>33.458097597386441</v>
      </c>
    </row>
    <row r="91" spans="1:8" s="106" customFormat="1" ht="18" customHeight="1" x14ac:dyDescent="0.25">
      <c r="A91" s="120" t="s">
        <v>1</v>
      </c>
      <c r="B91" s="123" t="s">
        <v>139</v>
      </c>
      <c r="C91" s="35" t="s">
        <v>168</v>
      </c>
      <c r="D91" s="34">
        <f>общие!D431</f>
        <v>0</v>
      </c>
      <c r="E91" s="34">
        <f>общие!E431</f>
        <v>0</v>
      </c>
      <c r="F91" s="17">
        <v>0</v>
      </c>
    </row>
    <row r="92" spans="1:8" ht="18" customHeight="1" x14ac:dyDescent="0.25">
      <c r="A92" s="121"/>
      <c r="B92" s="124"/>
      <c r="C92" s="69" t="s">
        <v>19</v>
      </c>
      <c r="D92" s="63">
        <f>общие!D432</f>
        <v>7617</v>
      </c>
      <c r="E92" s="63">
        <f>общие!E432</f>
        <v>150</v>
      </c>
      <c r="F92" s="17">
        <f t="shared" ref="F92:F93" si="8">E92/D92*100</f>
        <v>1.9692792437967706</v>
      </c>
    </row>
    <row r="93" spans="1:8" ht="18" customHeight="1" x14ac:dyDescent="0.25">
      <c r="A93" s="121"/>
      <c r="B93" s="124"/>
      <c r="C93" s="69" t="s">
        <v>20</v>
      </c>
      <c r="D93" s="17">
        <f>общие!D433</f>
        <v>40812.300000000003</v>
      </c>
      <c r="E93" s="17">
        <f>общие!E433</f>
        <v>19094.100000000002</v>
      </c>
      <c r="F93" s="17">
        <f t="shared" si="8"/>
        <v>46.785160356069127</v>
      </c>
    </row>
    <row r="94" spans="1:8" s="112" customFormat="1" ht="18" customHeight="1" x14ac:dyDescent="0.25">
      <c r="A94" s="122"/>
      <c r="B94" s="125"/>
      <c r="C94" s="110" t="s">
        <v>22</v>
      </c>
      <c r="D94" s="111">
        <f>D92+D93+D91</f>
        <v>48429.3</v>
      </c>
      <c r="E94" s="111">
        <f>E92+E93+E91</f>
        <v>19244.100000000002</v>
      </c>
      <c r="F94" s="65">
        <f>E94/D94*100</f>
        <v>39.736481840538687</v>
      </c>
    </row>
    <row r="95" spans="1:8" s="62" customFormat="1" ht="18" customHeight="1" x14ac:dyDescent="0.25">
      <c r="A95" s="120" t="s">
        <v>3</v>
      </c>
      <c r="B95" s="123" t="s">
        <v>139</v>
      </c>
      <c r="C95" s="35" t="s">
        <v>168</v>
      </c>
      <c r="D95" s="34">
        <f>общие!D435</f>
        <v>0</v>
      </c>
      <c r="E95" s="34">
        <f>общие!E435</f>
        <v>0</v>
      </c>
      <c r="F95" s="17">
        <v>0</v>
      </c>
    </row>
    <row r="96" spans="1:8" ht="18" customHeight="1" x14ac:dyDescent="0.25">
      <c r="A96" s="121"/>
      <c r="B96" s="124"/>
      <c r="C96" s="69" t="s">
        <v>19</v>
      </c>
      <c r="D96" s="34">
        <f>общие!D436</f>
        <v>3736.7</v>
      </c>
      <c r="E96" s="34">
        <f>общие!E436</f>
        <v>723.9</v>
      </c>
      <c r="F96" s="17">
        <f t="shared" ref="F96:F129" si="9">E96/D96*100</f>
        <v>19.372708539620518</v>
      </c>
    </row>
    <row r="97" spans="1:6" ht="18" customHeight="1" x14ac:dyDescent="0.25">
      <c r="A97" s="121"/>
      <c r="B97" s="124"/>
      <c r="C97" s="69" t="s">
        <v>20</v>
      </c>
      <c r="D97" s="34">
        <f>общие!D437</f>
        <v>55002.999999999993</v>
      </c>
      <c r="E97" s="34">
        <f>общие!E437</f>
        <v>23617.4</v>
      </c>
      <c r="F97" s="17">
        <f t="shared" si="9"/>
        <v>42.938385178990245</v>
      </c>
    </row>
    <row r="98" spans="1:6" s="30" customFormat="1" ht="18.75" customHeight="1" x14ac:dyDescent="0.25">
      <c r="A98" s="122"/>
      <c r="B98" s="125"/>
      <c r="C98" s="64" t="s">
        <v>22</v>
      </c>
      <c r="D98" s="65">
        <f>D96+D97+D95</f>
        <v>58739.69999999999</v>
      </c>
      <c r="E98" s="65">
        <f>E96+E97+E95</f>
        <v>24341.300000000003</v>
      </c>
      <c r="F98" s="65">
        <f>E98/D98*100</f>
        <v>41.439265096689304</v>
      </c>
    </row>
    <row r="99" spans="1:6" s="106" customFormat="1" ht="18" customHeight="1" x14ac:dyDescent="0.25">
      <c r="A99" s="131" t="s">
        <v>4</v>
      </c>
      <c r="B99" s="123" t="s">
        <v>139</v>
      </c>
      <c r="C99" s="35" t="s">
        <v>168</v>
      </c>
      <c r="D99" s="34">
        <f>общие!D439</f>
        <v>0</v>
      </c>
      <c r="E99" s="34">
        <f>общие!E439</f>
        <v>0</v>
      </c>
      <c r="F99" s="17">
        <v>0</v>
      </c>
    </row>
    <row r="100" spans="1:6" ht="18" customHeight="1" x14ac:dyDescent="0.25">
      <c r="A100" s="132"/>
      <c r="B100" s="124"/>
      <c r="C100" s="69" t="s">
        <v>19</v>
      </c>
      <c r="D100" s="34">
        <f>общие!D440</f>
        <v>8395.2999999999993</v>
      </c>
      <c r="E100" s="34">
        <f>общие!E440</f>
        <v>0</v>
      </c>
      <c r="F100" s="17">
        <f t="shared" si="9"/>
        <v>0</v>
      </c>
    </row>
    <row r="101" spans="1:6" ht="18" customHeight="1" x14ac:dyDescent="0.25">
      <c r="A101" s="132"/>
      <c r="B101" s="124"/>
      <c r="C101" s="69" t="s">
        <v>20</v>
      </c>
      <c r="D101" s="34">
        <f>общие!D441</f>
        <v>48071.19999999999</v>
      </c>
      <c r="E101" s="34">
        <f>общие!E441</f>
        <v>18497.649999999998</v>
      </c>
      <c r="F101" s="17">
        <f t="shared" si="9"/>
        <v>38.479692622609804</v>
      </c>
    </row>
    <row r="102" spans="1:6" s="30" customFormat="1" ht="18" customHeight="1" x14ac:dyDescent="0.25">
      <c r="A102" s="133"/>
      <c r="B102" s="125"/>
      <c r="C102" s="64" t="s">
        <v>22</v>
      </c>
      <c r="D102" s="65">
        <f>D100+D101+D99</f>
        <v>56466.499999999985</v>
      </c>
      <c r="E102" s="65">
        <f>E100+E101+E99</f>
        <v>18497.649999999998</v>
      </c>
      <c r="F102" s="65">
        <f>E102/D102*100</f>
        <v>32.758626796419122</v>
      </c>
    </row>
    <row r="103" spans="1:6" s="106" customFormat="1" ht="18" customHeight="1" x14ac:dyDescent="0.25">
      <c r="A103" s="120" t="s">
        <v>10</v>
      </c>
      <c r="B103" s="123" t="s">
        <v>139</v>
      </c>
      <c r="C103" s="35" t="s">
        <v>168</v>
      </c>
      <c r="D103" s="34">
        <f>общие!D447</f>
        <v>1885.9</v>
      </c>
      <c r="E103" s="34">
        <f>общие!E447</f>
        <v>1105.9000000000001</v>
      </c>
      <c r="F103" s="17">
        <f t="shared" si="9"/>
        <v>58.640436926666318</v>
      </c>
    </row>
    <row r="104" spans="1:6" s="22" customFormat="1" ht="18" customHeight="1" x14ac:dyDescent="0.25">
      <c r="A104" s="121"/>
      <c r="B104" s="124"/>
      <c r="C104" s="69" t="s">
        <v>19</v>
      </c>
      <c r="D104" s="34">
        <f>общие!D448</f>
        <v>7659</v>
      </c>
      <c r="E104" s="34">
        <f>общие!E448</f>
        <v>4515.0999999999995</v>
      </c>
      <c r="F104" s="17">
        <f t="shared" si="9"/>
        <v>58.951560255908078</v>
      </c>
    </row>
    <row r="105" spans="1:6" s="22" customFormat="1" ht="18" customHeight="1" x14ac:dyDescent="0.25">
      <c r="A105" s="121"/>
      <c r="B105" s="124"/>
      <c r="C105" s="69" t="s">
        <v>20</v>
      </c>
      <c r="D105" s="34">
        <f>общие!D449</f>
        <v>34903.1</v>
      </c>
      <c r="E105" s="34">
        <f>общие!E449</f>
        <v>15437.1</v>
      </c>
      <c r="F105" s="17">
        <f t="shared" si="9"/>
        <v>44.228449621953352</v>
      </c>
    </row>
    <row r="106" spans="1:6" s="22" customFormat="1" ht="18" customHeight="1" x14ac:dyDescent="0.25">
      <c r="A106" s="122"/>
      <c r="B106" s="125"/>
      <c r="C106" s="64" t="s">
        <v>22</v>
      </c>
      <c r="D106" s="65">
        <f>D104+D105+D103</f>
        <v>44448</v>
      </c>
      <c r="E106" s="65">
        <f>E104+E105+E103</f>
        <v>21058.100000000002</v>
      </c>
      <c r="F106" s="65">
        <f>E106/D106*100</f>
        <v>47.376934845212389</v>
      </c>
    </row>
    <row r="107" spans="1:6" s="106" customFormat="1" ht="18" customHeight="1" x14ac:dyDescent="0.25">
      <c r="A107" s="120" t="s">
        <v>9</v>
      </c>
      <c r="B107" s="123" t="s">
        <v>139</v>
      </c>
      <c r="C107" s="35" t="s">
        <v>168</v>
      </c>
      <c r="D107" s="34">
        <f>общие!D443</f>
        <v>0</v>
      </c>
      <c r="E107" s="34">
        <f>общие!E443</f>
        <v>0</v>
      </c>
      <c r="F107" s="17">
        <v>0</v>
      </c>
    </row>
    <row r="108" spans="1:6" s="22" customFormat="1" ht="18" customHeight="1" x14ac:dyDescent="0.25">
      <c r="A108" s="121"/>
      <c r="B108" s="124"/>
      <c r="C108" s="69" t="s">
        <v>19</v>
      </c>
      <c r="D108" s="34">
        <f>общие!D444</f>
        <v>11276.3</v>
      </c>
      <c r="E108" s="34">
        <f>общие!E444</f>
        <v>150</v>
      </c>
      <c r="F108" s="17">
        <f t="shared" ref="F108:F109" si="10">E108/D108*100</f>
        <v>1.3302235662406996</v>
      </c>
    </row>
    <row r="109" spans="1:6" s="22" customFormat="1" ht="18" customHeight="1" x14ac:dyDescent="0.25">
      <c r="A109" s="121"/>
      <c r="B109" s="124"/>
      <c r="C109" s="69" t="s">
        <v>20</v>
      </c>
      <c r="D109" s="34">
        <f>общие!D445</f>
        <v>29697.600000000006</v>
      </c>
      <c r="E109" s="34">
        <f>общие!E445</f>
        <v>14093.800000000001</v>
      </c>
      <c r="F109" s="17">
        <f t="shared" si="10"/>
        <v>47.457707020095896</v>
      </c>
    </row>
    <row r="110" spans="1:6" s="22" customFormat="1" ht="18" customHeight="1" x14ac:dyDescent="0.25">
      <c r="A110" s="122"/>
      <c r="B110" s="125"/>
      <c r="C110" s="64" t="s">
        <v>22</v>
      </c>
      <c r="D110" s="65">
        <f>D108+D109+D107</f>
        <v>40973.900000000009</v>
      </c>
      <c r="E110" s="65">
        <f>E108+E109+E107</f>
        <v>14243.800000000001</v>
      </c>
      <c r="F110" s="65">
        <f>E110/D110*100</f>
        <v>34.763105293857791</v>
      </c>
    </row>
    <row r="111" spans="1:6" s="106" customFormat="1" ht="18" customHeight="1" x14ac:dyDescent="0.25">
      <c r="A111" s="120" t="s">
        <v>8</v>
      </c>
      <c r="B111" s="123" t="s">
        <v>139</v>
      </c>
      <c r="C111" s="35" t="s">
        <v>168</v>
      </c>
      <c r="D111" s="34">
        <f>общие!D451</f>
        <v>0</v>
      </c>
      <c r="E111" s="34">
        <f>общие!E451</f>
        <v>0</v>
      </c>
      <c r="F111" s="17">
        <v>0</v>
      </c>
    </row>
    <row r="112" spans="1:6" s="22" customFormat="1" ht="18" customHeight="1" x14ac:dyDescent="0.25">
      <c r="A112" s="121"/>
      <c r="B112" s="124"/>
      <c r="C112" s="69" t="s">
        <v>19</v>
      </c>
      <c r="D112" s="34">
        <f>общие!D452</f>
        <v>31430.7</v>
      </c>
      <c r="E112" s="34">
        <f>общие!E452</f>
        <v>0</v>
      </c>
      <c r="F112" s="17">
        <f t="shared" ref="F112:F113" si="11">E112/D112*100</f>
        <v>0</v>
      </c>
    </row>
    <row r="113" spans="1:6" s="22" customFormat="1" ht="18" customHeight="1" x14ac:dyDescent="0.25">
      <c r="A113" s="121"/>
      <c r="B113" s="124"/>
      <c r="C113" s="69" t="s">
        <v>20</v>
      </c>
      <c r="D113" s="34">
        <f>общие!D453</f>
        <v>57064.1</v>
      </c>
      <c r="E113" s="34">
        <f>общие!E453</f>
        <v>20203.500000000004</v>
      </c>
      <c r="F113" s="17">
        <f t="shared" si="11"/>
        <v>35.404921833517051</v>
      </c>
    </row>
    <row r="114" spans="1:6" s="22" customFormat="1" ht="18" customHeight="1" x14ac:dyDescent="0.25">
      <c r="A114" s="122"/>
      <c r="B114" s="125"/>
      <c r="C114" s="64" t="s">
        <v>22</v>
      </c>
      <c r="D114" s="65">
        <f>D112+D113+D111</f>
        <v>88494.8</v>
      </c>
      <c r="E114" s="65">
        <f>E112+E113+E111</f>
        <v>20203.500000000004</v>
      </c>
      <c r="F114" s="65">
        <f>E114/D114*100</f>
        <v>22.830154992157734</v>
      </c>
    </row>
    <row r="115" spans="1:6" s="106" customFormat="1" ht="18" customHeight="1" x14ac:dyDescent="0.25">
      <c r="A115" s="120" t="s">
        <v>5</v>
      </c>
      <c r="B115" s="123" t="s">
        <v>139</v>
      </c>
      <c r="C115" s="35" t="s">
        <v>168</v>
      </c>
      <c r="D115" s="34">
        <f>общие!D455</f>
        <v>0</v>
      </c>
      <c r="E115" s="34">
        <f>общие!E455</f>
        <v>0</v>
      </c>
      <c r="F115" s="17">
        <v>0</v>
      </c>
    </row>
    <row r="116" spans="1:6" ht="18" customHeight="1" x14ac:dyDescent="0.25">
      <c r="A116" s="121"/>
      <c r="B116" s="124"/>
      <c r="C116" s="69" t="s">
        <v>19</v>
      </c>
      <c r="D116" s="34">
        <f>общие!D456</f>
        <v>6639.3</v>
      </c>
      <c r="E116" s="34">
        <f>общие!E456</f>
        <v>5395.2</v>
      </c>
      <c r="F116" s="17">
        <f t="shared" ref="F116:F117" si="12">E116/D116*100</f>
        <v>81.261578780895576</v>
      </c>
    </row>
    <row r="117" spans="1:6" ht="18" customHeight="1" x14ac:dyDescent="0.25">
      <c r="A117" s="121"/>
      <c r="B117" s="124"/>
      <c r="C117" s="69" t="s">
        <v>20</v>
      </c>
      <c r="D117" s="34">
        <f>общие!D457</f>
        <v>45517.000000000007</v>
      </c>
      <c r="E117" s="34">
        <f>общие!E457</f>
        <v>18822.199999999997</v>
      </c>
      <c r="F117" s="17">
        <f t="shared" si="12"/>
        <v>41.35202232133048</v>
      </c>
    </row>
    <row r="118" spans="1:6" s="30" customFormat="1" ht="18" customHeight="1" x14ac:dyDescent="0.25">
      <c r="A118" s="122"/>
      <c r="B118" s="125"/>
      <c r="C118" s="64" t="s">
        <v>22</v>
      </c>
      <c r="D118" s="65">
        <f>D116+D117+D115</f>
        <v>52156.30000000001</v>
      </c>
      <c r="E118" s="65">
        <f>E116+E117+E115</f>
        <v>24217.399999999998</v>
      </c>
      <c r="F118" s="65">
        <f>E118/D118*100</f>
        <v>46.432358123563198</v>
      </c>
    </row>
    <row r="119" spans="1:6" s="62" customFormat="1" ht="18" customHeight="1" x14ac:dyDescent="0.25">
      <c r="A119" s="127" t="s">
        <v>6</v>
      </c>
      <c r="B119" s="126" t="s">
        <v>139</v>
      </c>
      <c r="C119" s="35" t="s">
        <v>168</v>
      </c>
      <c r="D119" s="34">
        <f>общие!D459</f>
        <v>0</v>
      </c>
      <c r="E119" s="34">
        <f>общие!E459</f>
        <v>0</v>
      </c>
      <c r="F119" s="17">
        <v>0</v>
      </c>
    </row>
    <row r="120" spans="1:6" ht="18" customHeight="1" x14ac:dyDescent="0.25">
      <c r="A120" s="127"/>
      <c r="B120" s="126"/>
      <c r="C120" s="66" t="s">
        <v>19</v>
      </c>
      <c r="D120" s="59">
        <f>общие!D460</f>
        <v>13665</v>
      </c>
      <c r="E120" s="59">
        <f>общие!E460</f>
        <v>0</v>
      </c>
      <c r="F120" s="17">
        <f t="shared" si="9"/>
        <v>0</v>
      </c>
    </row>
    <row r="121" spans="1:6" ht="18" customHeight="1" x14ac:dyDescent="0.25">
      <c r="A121" s="127"/>
      <c r="B121" s="126"/>
      <c r="C121" s="69" t="s">
        <v>20</v>
      </c>
      <c r="D121" s="17">
        <f>общие!D461</f>
        <v>64417.799999999981</v>
      </c>
      <c r="E121" s="17">
        <f>общие!E461</f>
        <v>24314.32</v>
      </c>
      <c r="F121" s="17">
        <f t="shared" si="9"/>
        <v>37.744722731915722</v>
      </c>
    </row>
    <row r="122" spans="1:6" s="30" customFormat="1" ht="18" customHeight="1" x14ac:dyDescent="0.25">
      <c r="A122" s="127"/>
      <c r="B122" s="126"/>
      <c r="C122" s="64" t="s">
        <v>22</v>
      </c>
      <c r="D122" s="65">
        <f>D120+D121+D119</f>
        <v>78082.799999999988</v>
      </c>
      <c r="E122" s="65">
        <f>E120+E121+E119</f>
        <v>24314.32</v>
      </c>
      <c r="F122" s="65">
        <f>E122/D122*100</f>
        <v>31.139149723114439</v>
      </c>
    </row>
    <row r="123" spans="1:6" s="106" customFormat="1" ht="18" customHeight="1" x14ac:dyDescent="0.25">
      <c r="A123" s="120" t="s">
        <v>7</v>
      </c>
      <c r="B123" s="123" t="s">
        <v>139</v>
      </c>
      <c r="C123" s="35" t="s">
        <v>168</v>
      </c>
      <c r="D123" s="34">
        <f>общие!D463</f>
        <v>0</v>
      </c>
      <c r="E123" s="34">
        <f>общие!E463</f>
        <v>0</v>
      </c>
      <c r="F123" s="17">
        <v>0</v>
      </c>
    </row>
    <row r="124" spans="1:6" ht="18" customHeight="1" x14ac:dyDescent="0.25">
      <c r="A124" s="121"/>
      <c r="B124" s="124"/>
      <c r="C124" s="69" t="s">
        <v>19</v>
      </c>
      <c r="D124" s="34">
        <f>общие!D464</f>
        <v>0</v>
      </c>
      <c r="E124" s="34">
        <f>общие!E464</f>
        <v>0</v>
      </c>
      <c r="F124" s="17">
        <v>0</v>
      </c>
    </row>
    <row r="125" spans="1:6" ht="18" customHeight="1" x14ac:dyDescent="0.25">
      <c r="A125" s="121"/>
      <c r="B125" s="124"/>
      <c r="C125" s="69" t="s">
        <v>20</v>
      </c>
      <c r="D125" s="34">
        <f>общие!D465</f>
        <v>413932.69999999995</v>
      </c>
      <c r="E125" s="34">
        <f>общие!E465</f>
        <v>108651.4</v>
      </c>
      <c r="F125" s="17">
        <f t="shared" si="9"/>
        <v>26.248566494021858</v>
      </c>
    </row>
    <row r="126" spans="1:6" s="30" customFormat="1" ht="18" customHeight="1" x14ac:dyDescent="0.25">
      <c r="A126" s="122"/>
      <c r="B126" s="125"/>
      <c r="C126" s="64" t="s">
        <v>22</v>
      </c>
      <c r="D126" s="65">
        <f>D124+D125+D123</f>
        <v>413932.69999999995</v>
      </c>
      <c r="E126" s="65">
        <f>E124+E125+E123</f>
        <v>108651.4</v>
      </c>
      <c r="F126" s="65">
        <f>E126/D126*100</f>
        <v>26.248566494021858</v>
      </c>
    </row>
    <row r="127" spans="1:6" s="30" customFormat="1" ht="18" customHeight="1" x14ac:dyDescent="0.25">
      <c r="A127" s="127" t="s">
        <v>12</v>
      </c>
      <c r="B127" s="126" t="s">
        <v>139</v>
      </c>
      <c r="C127" s="35" t="s">
        <v>168</v>
      </c>
      <c r="D127" s="63">
        <f>общие!D471</f>
        <v>0</v>
      </c>
      <c r="E127" s="63">
        <f>общие!E471</f>
        <v>0</v>
      </c>
      <c r="F127" s="17">
        <v>0</v>
      </c>
    </row>
    <row r="128" spans="1:6" ht="18" customHeight="1" x14ac:dyDescent="0.25">
      <c r="A128" s="127"/>
      <c r="B128" s="126"/>
      <c r="C128" s="69" t="s">
        <v>19</v>
      </c>
      <c r="D128" s="63">
        <f>общие!D472</f>
        <v>40591</v>
      </c>
      <c r="E128" s="63">
        <f>общие!E472</f>
        <v>0</v>
      </c>
      <c r="F128" s="17">
        <f t="shared" si="9"/>
        <v>0</v>
      </c>
    </row>
    <row r="129" spans="1:7" ht="18" customHeight="1" x14ac:dyDescent="0.25">
      <c r="A129" s="127"/>
      <c r="B129" s="126"/>
      <c r="C129" s="69" t="s">
        <v>20</v>
      </c>
      <c r="D129" s="17">
        <f>общие!D473</f>
        <v>381586.10000000003</v>
      </c>
      <c r="E129" s="17">
        <f>общие!E473</f>
        <v>107626.59999999999</v>
      </c>
      <c r="F129" s="17">
        <f t="shared" si="9"/>
        <v>28.205063025094461</v>
      </c>
    </row>
    <row r="130" spans="1:7" s="30" customFormat="1" ht="18" customHeight="1" x14ac:dyDescent="0.25">
      <c r="A130" s="127"/>
      <c r="B130" s="126"/>
      <c r="C130" s="64" t="s">
        <v>22</v>
      </c>
      <c r="D130" s="65">
        <f>D128+D129+D127</f>
        <v>422177.10000000003</v>
      </c>
      <c r="E130" s="65">
        <f>E128+E129+E127</f>
        <v>107626.59999999999</v>
      </c>
      <c r="F130" s="65">
        <f>E130/D130*100</f>
        <v>25.493234948082211</v>
      </c>
    </row>
    <row r="131" spans="1:7" s="62" customFormat="1" ht="18" customHeight="1" x14ac:dyDescent="0.25">
      <c r="A131" s="127" t="s">
        <v>11</v>
      </c>
      <c r="B131" s="126" t="s">
        <v>139</v>
      </c>
      <c r="C131" s="35" t="s">
        <v>168</v>
      </c>
      <c r="D131" s="34">
        <f>общие!D467</f>
        <v>0</v>
      </c>
      <c r="E131" s="34">
        <f>общие!E467</f>
        <v>0</v>
      </c>
      <c r="F131" s="17">
        <v>0</v>
      </c>
    </row>
    <row r="132" spans="1:7" ht="18" customHeight="1" x14ac:dyDescent="0.25">
      <c r="A132" s="127"/>
      <c r="B132" s="126"/>
      <c r="C132" s="69" t="s">
        <v>19</v>
      </c>
      <c r="D132" s="63">
        <f>общие!D468</f>
        <v>10361</v>
      </c>
      <c r="E132" s="63">
        <f>общие!E468</f>
        <v>0</v>
      </c>
      <c r="F132" s="17">
        <f t="shared" ref="F132:F133" si="13">E132/D132*100</f>
        <v>0</v>
      </c>
    </row>
    <row r="133" spans="1:7" ht="18" customHeight="1" x14ac:dyDescent="0.25">
      <c r="A133" s="127"/>
      <c r="B133" s="126"/>
      <c r="C133" s="69" t="s">
        <v>20</v>
      </c>
      <c r="D133" s="17">
        <f>общие!D469</f>
        <v>45026.429999999993</v>
      </c>
      <c r="E133" s="17">
        <f>общие!E469</f>
        <v>19091.399999999998</v>
      </c>
      <c r="F133" s="17">
        <f t="shared" si="13"/>
        <v>42.400430147360119</v>
      </c>
    </row>
    <row r="134" spans="1:7" s="30" customFormat="1" ht="18" customHeight="1" x14ac:dyDescent="0.25">
      <c r="A134" s="127"/>
      <c r="B134" s="126"/>
      <c r="C134" s="64" t="s">
        <v>22</v>
      </c>
      <c r="D134" s="65">
        <f>D131+D132+D133</f>
        <v>55387.429999999993</v>
      </c>
      <c r="E134" s="65">
        <f>E131+E132+E133</f>
        <v>19091.399999999998</v>
      </c>
      <c r="F134" s="65">
        <f>E134/D134*100</f>
        <v>34.468831646458412</v>
      </c>
    </row>
    <row r="135" spans="1:7" s="30" customFormat="1" ht="16.5" customHeight="1" x14ac:dyDescent="0.25">
      <c r="A135" s="134" t="s">
        <v>147</v>
      </c>
      <c r="B135" s="135">
        <f>B85+B54</f>
        <v>260</v>
      </c>
      <c r="C135" s="67" t="s">
        <v>168</v>
      </c>
      <c r="D135" s="11">
        <f>D87+D91+D95+D99+D103+D107+D111+D115+D119+D123+D127+D131</f>
        <v>1885.9</v>
      </c>
      <c r="E135" s="11">
        <f>E87+E91+E95+E99+E103+E107+E111+E115+E119+E123+E127+E131</f>
        <v>1105.9000000000001</v>
      </c>
      <c r="F135" s="11">
        <f>E135/D135*100</f>
        <v>58.640436926666318</v>
      </c>
    </row>
    <row r="136" spans="1:7" s="21" customFormat="1" ht="16.5" customHeight="1" x14ac:dyDescent="0.25">
      <c r="A136" s="134"/>
      <c r="B136" s="135"/>
      <c r="C136" s="67" t="s">
        <v>19</v>
      </c>
      <c r="D136" s="11">
        <f>D88+D92+D96+D100+D104+D108+D112+D116+D120+D124+D128+D132</f>
        <v>147613.20000000001</v>
      </c>
      <c r="E136" s="11">
        <f>E88+E92+E96+E100+E116+E120+E124+E112+E108+E104+E132+E128</f>
        <v>10934.199999999999</v>
      </c>
      <c r="F136" s="11">
        <f t="shared" ref="F136:F138" si="14">E136/D136*100</f>
        <v>7.4073321356084669</v>
      </c>
      <c r="G136" s="31"/>
    </row>
    <row r="137" spans="1:7" s="21" customFormat="1" ht="18" customHeight="1" x14ac:dyDescent="0.25">
      <c r="A137" s="134"/>
      <c r="B137" s="135"/>
      <c r="C137" s="67" t="s">
        <v>20</v>
      </c>
      <c r="D137" s="11">
        <f>D89+D93+D97+D101+D105+D109+D113+D117+D121+D125+D129+D133</f>
        <v>1246765.8299999998</v>
      </c>
      <c r="E137" s="11">
        <f>E89+E93+E97+E101+E117+E121+E125+E113+E109+E105+E133+E129</f>
        <v>401821.06999999995</v>
      </c>
      <c r="F137" s="11">
        <f t="shared" si="14"/>
        <v>32.229073040925414</v>
      </c>
      <c r="G137" s="31"/>
    </row>
    <row r="138" spans="1:7" s="21" customFormat="1" ht="17.25" customHeight="1" x14ac:dyDescent="0.25">
      <c r="A138" s="134"/>
      <c r="B138" s="135"/>
      <c r="C138" s="67" t="s">
        <v>22</v>
      </c>
      <c r="D138" s="11">
        <f>D136+D137+D135</f>
        <v>1396264.9299999997</v>
      </c>
      <c r="E138" s="11">
        <f>E136+E137+E135</f>
        <v>413861.17</v>
      </c>
      <c r="F138" s="11">
        <f t="shared" si="14"/>
        <v>29.640590485933071</v>
      </c>
      <c r="G138" s="31"/>
    </row>
  </sheetData>
  <mergeCells count="57">
    <mergeCell ref="A135:A138"/>
    <mergeCell ref="B135:B138"/>
    <mergeCell ref="A46:A49"/>
    <mergeCell ref="B46:B49"/>
    <mergeCell ref="A127:A130"/>
    <mergeCell ref="B127:B130"/>
    <mergeCell ref="B54:B57"/>
    <mergeCell ref="A54:A57"/>
    <mergeCell ref="A86:F86"/>
    <mergeCell ref="B99:B102"/>
    <mergeCell ref="A99:A102"/>
    <mergeCell ref="A131:A134"/>
    <mergeCell ref="B131:B134"/>
    <mergeCell ref="B111:B114"/>
    <mergeCell ref="A111:A114"/>
    <mergeCell ref="B115:B118"/>
    <mergeCell ref="A1:F1"/>
    <mergeCell ref="A5:F5"/>
    <mergeCell ref="B103:B106"/>
    <mergeCell ref="A103:A106"/>
    <mergeCell ref="B107:B110"/>
    <mergeCell ref="A107:A110"/>
    <mergeCell ref="A50:A53"/>
    <mergeCell ref="B50:B53"/>
    <mergeCell ref="A72:F72"/>
    <mergeCell ref="A58:F58"/>
    <mergeCell ref="B18:B21"/>
    <mergeCell ref="A18:A21"/>
    <mergeCell ref="B22:B25"/>
    <mergeCell ref="A22:A25"/>
    <mergeCell ref="A26:A29"/>
    <mergeCell ref="B26:B29"/>
    <mergeCell ref="A6:A9"/>
    <mergeCell ref="B6:B9"/>
    <mergeCell ref="B10:B13"/>
    <mergeCell ref="A10:A13"/>
    <mergeCell ref="B14:B17"/>
    <mergeCell ref="A14:A17"/>
    <mergeCell ref="B30:B33"/>
    <mergeCell ref="A30:A33"/>
    <mergeCell ref="A34:A37"/>
    <mergeCell ref="B34:B37"/>
    <mergeCell ref="B42:B45"/>
    <mergeCell ref="A42:A45"/>
    <mergeCell ref="A38:A41"/>
    <mergeCell ref="B38:B41"/>
    <mergeCell ref="A115:A118"/>
    <mergeCell ref="A123:A126"/>
    <mergeCell ref="B123:B126"/>
    <mergeCell ref="B87:B90"/>
    <mergeCell ref="A87:A90"/>
    <mergeCell ref="B91:B94"/>
    <mergeCell ref="A91:A94"/>
    <mergeCell ref="B95:B98"/>
    <mergeCell ref="A95:A98"/>
    <mergeCell ref="B119:B122"/>
    <mergeCell ref="A119:A122"/>
  </mergeCells>
  <phoneticPr fontId="0" type="noConversion"/>
  <pageMargins left="0.78740157480314965" right="0.78740157480314965" top="1.1811023622047245" bottom="0.39370078740157483" header="0.31496062992125984" footer="0.31496062992125984"/>
  <pageSetup paperSize="9" scale="80" orientation="landscape" r:id="rId1"/>
  <headerFooter differentFirst="1"/>
  <rowBreaks count="3" manualBreakCount="3">
    <brk id="47" max="5" man="1"/>
    <brk id="78" max="5" man="1"/>
    <brk id="13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8"/>
  <sheetViews>
    <sheetView view="pageBreakPreview" zoomScale="45" zoomScaleNormal="100" zoomScaleSheetLayoutView="45" workbookViewId="0">
      <selection activeCell="J491" sqref="J491"/>
    </sheetView>
  </sheetViews>
  <sheetFormatPr defaultColWidth="15.5703125" defaultRowHeight="26.25" x14ac:dyDescent="0.25"/>
  <cols>
    <col min="1" max="1" width="33" style="57" customWidth="1"/>
    <col min="2" max="2" width="116.5703125" style="57" customWidth="1"/>
    <col min="3" max="3" width="28.85546875" style="36" customWidth="1"/>
    <col min="4" max="4" width="22.85546875" style="55" customWidth="1"/>
    <col min="5" max="5" width="23.140625" style="55" customWidth="1"/>
    <col min="6" max="6" width="28.5703125" style="55" customWidth="1"/>
    <col min="7" max="7" width="117.5703125" style="39" customWidth="1"/>
    <col min="8" max="16384" width="15.5703125" style="36"/>
  </cols>
  <sheetData>
    <row r="1" spans="1:7" s="60" customFormat="1" ht="90.75" customHeight="1" x14ac:dyDescent="0.25">
      <c r="A1" s="170" t="s">
        <v>459</v>
      </c>
      <c r="B1" s="170"/>
      <c r="C1" s="170"/>
      <c r="D1" s="170"/>
      <c r="E1" s="170"/>
      <c r="F1" s="170"/>
      <c r="G1" s="170"/>
    </row>
    <row r="2" spans="1:7" ht="48" customHeight="1" x14ac:dyDescent="0.25">
      <c r="A2" s="37"/>
      <c r="B2" s="37"/>
      <c r="C2" s="58"/>
      <c r="D2" s="38"/>
      <c r="E2" s="38"/>
      <c r="F2" s="38"/>
    </row>
    <row r="3" spans="1:7" ht="135.75" customHeight="1" x14ac:dyDescent="0.25">
      <c r="A3" s="72" t="s">
        <v>16</v>
      </c>
      <c r="B3" s="72" t="s">
        <v>303</v>
      </c>
      <c r="C3" s="72" t="s">
        <v>17</v>
      </c>
      <c r="D3" s="76" t="s">
        <v>113</v>
      </c>
      <c r="E3" s="76" t="s">
        <v>311</v>
      </c>
      <c r="F3" s="76" t="s">
        <v>21</v>
      </c>
      <c r="G3" s="72" t="s">
        <v>114</v>
      </c>
    </row>
    <row r="4" spans="1:7" ht="33.75" customHeight="1" x14ac:dyDescent="0.25">
      <c r="A4" s="72">
        <v>1</v>
      </c>
      <c r="B4" s="72">
        <v>2</v>
      </c>
      <c r="C4" s="72">
        <v>3</v>
      </c>
      <c r="D4" s="40">
        <v>4</v>
      </c>
      <c r="E4" s="40">
        <v>5</v>
      </c>
      <c r="F4" s="40">
        <v>6</v>
      </c>
      <c r="G4" s="72">
        <v>7</v>
      </c>
    </row>
    <row r="5" spans="1:7" s="41" customFormat="1" ht="33" customHeight="1" x14ac:dyDescent="0.25">
      <c r="A5" s="156" t="s">
        <v>263</v>
      </c>
      <c r="B5" s="156"/>
      <c r="C5" s="156"/>
      <c r="D5" s="156"/>
      <c r="E5" s="156"/>
      <c r="F5" s="156"/>
      <c r="G5" s="156"/>
    </row>
    <row r="6" spans="1:7" ht="84" customHeight="1" x14ac:dyDescent="0.25">
      <c r="A6" s="142" t="s">
        <v>24</v>
      </c>
      <c r="B6" s="74" t="s">
        <v>37</v>
      </c>
      <c r="C6" s="72" t="s">
        <v>20</v>
      </c>
      <c r="D6" s="76">
        <v>6438.1</v>
      </c>
      <c r="E6" s="76">
        <v>2968.9</v>
      </c>
      <c r="F6" s="76">
        <f t="shared" ref="F6:F10" si="0">E6/D6*100</f>
        <v>46.114536897531877</v>
      </c>
      <c r="G6" s="72" t="s">
        <v>270</v>
      </c>
    </row>
    <row r="7" spans="1:7" ht="81.75" customHeight="1" x14ac:dyDescent="0.25">
      <c r="A7" s="142"/>
      <c r="B7" s="74" t="s">
        <v>345</v>
      </c>
      <c r="C7" s="72" t="s">
        <v>20</v>
      </c>
      <c r="D7" s="76">
        <v>263.10000000000002</v>
      </c>
      <c r="E7" s="76">
        <v>138.30000000000001</v>
      </c>
      <c r="F7" s="76">
        <f t="shared" si="0"/>
        <v>52.565564424173317</v>
      </c>
      <c r="G7" s="72" t="s">
        <v>346</v>
      </c>
    </row>
    <row r="8" spans="1:7" ht="84" customHeight="1" x14ac:dyDescent="0.25">
      <c r="A8" s="142"/>
      <c r="B8" s="74" t="s">
        <v>38</v>
      </c>
      <c r="C8" s="72" t="s">
        <v>20</v>
      </c>
      <c r="D8" s="76">
        <v>400</v>
      </c>
      <c r="E8" s="76">
        <v>36.6</v>
      </c>
      <c r="F8" s="76">
        <f t="shared" si="0"/>
        <v>9.15</v>
      </c>
      <c r="G8" s="72" t="s">
        <v>460</v>
      </c>
    </row>
    <row r="9" spans="1:7" ht="135" customHeight="1" x14ac:dyDescent="0.25">
      <c r="A9" s="142"/>
      <c r="B9" s="74" t="s">
        <v>170</v>
      </c>
      <c r="C9" s="72" t="s">
        <v>20</v>
      </c>
      <c r="D9" s="76">
        <v>1286.3</v>
      </c>
      <c r="E9" s="76">
        <v>626.70000000000005</v>
      </c>
      <c r="F9" s="76">
        <f t="shared" si="0"/>
        <v>48.721138148176948</v>
      </c>
      <c r="G9" s="72" t="s">
        <v>469</v>
      </c>
    </row>
    <row r="10" spans="1:7" ht="114.75" customHeight="1" x14ac:dyDescent="0.25">
      <c r="A10" s="142"/>
      <c r="B10" s="74" t="s">
        <v>48</v>
      </c>
      <c r="C10" s="72" t="s">
        <v>20</v>
      </c>
      <c r="D10" s="76">
        <v>212</v>
      </c>
      <c r="E10" s="76">
        <v>94.7</v>
      </c>
      <c r="F10" s="76">
        <f t="shared" si="0"/>
        <v>44.669811320754718</v>
      </c>
      <c r="G10" s="72" t="s">
        <v>280</v>
      </c>
    </row>
    <row r="11" spans="1:7" ht="385.5" customHeight="1" x14ac:dyDescent="0.25">
      <c r="A11" s="142" t="s">
        <v>25</v>
      </c>
      <c r="B11" s="74" t="s">
        <v>470</v>
      </c>
      <c r="C11" s="72" t="s">
        <v>20</v>
      </c>
      <c r="D11" s="76">
        <v>11653.6</v>
      </c>
      <c r="E11" s="76">
        <v>5249.5</v>
      </c>
      <c r="F11" s="76">
        <f t="shared" ref="F11:F246" si="1">E11/D11*100</f>
        <v>45.046165991624903</v>
      </c>
      <c r="G11" s="72" t="s">
        <v>471</v>
      </c>
    </row>
    <row r="12" spans="1:7" ht="83.25" customHeight="1" x14ac:dyDescent="0.25">
      <c r="A12" s="142"/>
      <c r="B12" s="74" t="s">
        <v>342</v>
      </c>
      <c r="C12" s="72" t="s">
        <v>20</v>
      </c>
      <c r="D12" s="76">
        <v>168</v>
      </c>
      <c r="E12" s="76">
        <v>74.900000000000006</v>
      </c>
      <c r="F12" s="76">
        <f t="shared" si="1"/>
        <v>44.583333333333336</v>
      </c>
      <c r="G12" s="72" t="s">
        <v>275</v>
      </c>
    </row>
    <row r="13" spans="1:7" ht="115.5" customHeight="1" x14ac:dyDescent="0.25">
      <c r="A13" s="142"/>
      <c r="B13" s="74" t="s">
        <v>137</v>
      </c>
      <c r="C13" s="72" t="s">
        <v>20</v>
      </c>
      <c r="D13" s="76">
        <v>493</v>
      </c>
      <c r="E13" s="76">
        <v>316.7</v>
      </c>
      <c r="F13" s="76">
        <f t="shared" si="1"/>
        <v>64.239350912778903</v>
      </c>
      <c r="G13" s="72" t="s">
        <v>344</v>
      </c>
    </row>
    <row r="14" spans="1:7" ht="82.5" customHeight="1" x14ac:dyDescent="0.25">
      <c r="A14" s="142" t="s">
        <v>26</v>
      </c>
      <c r="B14" s="74" t="s">
        <v>60</v>
      </c>
      <c r="C14" s="72" t="s">
        <v>20</v>
      </c>
      <c r="D14" s="76">
        <v>600.6</v>
      </c>
      <c r="E14" s="76">
        <v>216.8</v>
      </c>
      <c r="F14" s="76">
        <f t="shared" si="1"/>
        <v>36.097236097236099</v>
      </c>
      <c r="G14" s="72" t="s">
        <v>323</v>
      </c>
    </row>
    <row r="15" spans="1:7" ht="113.25" customHeight="1" x14ac:dyDescent="0.25">
      <c r="A15" s="142"/>
      <c r="B15" s="74" t="s">
        <v>63</v>
      </c>
      <c r="C15" s="72" t="s">
        <v>20</v>
      </c>
      <c r="D15" s="76">
        <v>489.2</v>
      </c>
      <c r="E15" s="76">
        <v>203.8</v>
      </c>
      <c r="F15" s="76">
        <f t="shared" si="1"/>
        <v>41.659852820932137</v>
      </c>
      <c r="G15" s="72" t="s">
        <v>273</v>
      </c>
    </row>
    <row r="16" spans="1:7" ht="87" customHeight="1" x14ac:dyDescent="0.25">
      <c r="A16" s="142"/>
      <c r="B16" s="74" t="s">
        <v>64</v>
      </c>
      <c r="C16" s="72" t="s">
        <v>20</v>
      </c>
      <c r="D16" s="76">
        <v>8685.4</v>
      </c>
      <c r="E16" s="76">
        <v>4033.3</v>
      </c>
      <c r="F16" s="76">
        <f t="shared" si="1"/>
        <v>46.437700048357016</v>
      </c>
      <c r="G16" s="72" t="s">
        <v>324</v>
      </c>
    </row>
    <row r="17" spans="1:7" ht="82.5" customHeight="1" x14ac:dyDescent="0.25">
      <c r="A17" s="142"/>
      <c r="B17" s="74" t="s">
        <v>231</v>
      </c>
      <c r="C17" s="72" t="s">
        <v>20</v>
      </c>
      <c r="D17" s="76">
        <v>30</v>
      </c>
      <c r="E17" s="76">
        <v>21.9</v>
      </c>
      <c r="F17" s="76">
        <f t="shared" si="1"/>
        <v>73</v>
      </c>
      <c r="G17" s="72" t="s">
        <v>274</v>
      </c>
    </row>
    <row r="18" spans="1:7" ht="88.5" customHeight="1" x14ac:dyDescent="0.25">
      <c r="A18" s="142" t="s">
        <v>30</v>
      </c>
      <c r="B18" s="74" t="s">
        <v>396</v>
      </c>
      <c r="C18" s="72" t="s">
        <v>20</v>
      </c>
      <c r="D18" s="76">
        <v>13962.1</v>
      </c>
      <c r="E18" s="76">
        <v>5545.98</v>
      </c>
      <c r="F18" s="76">
        <f t="shared" si="1"/>
        <v>39.7216751061803</v>
      </c>
      <c r="G18" s="72" t="s">
        <v>397</v>
      </c>
    </row>
    <row r="19" spans="1:7" ht="90" customHeight="1" x14ac:dyDescent="0.25">
      <c r="A19" s="142"/>
      <c r="B19" s="74" t="s">
        <v>398</v>
      </c>
      <c r="C19" s="72" t="s">
        <v>20</v>
      </c>
      <c r="D19" s="76">
        <v>650</v>
      </c>
      <c r="E19" s="76">
        <v>275.81</v>
      </c>
      <c r="F19" s="76">
        <f t="shared" si="1"/>
        <v>42.432307692307688</v>
      </c>
      <c r="G19" s="72" t="s">
        <v>485</v>
      </c>
    </row>
    <row r="20" spans="1:7" ht="83.25" customHeight="1" x14ac:dyDescent="0.25">
      <c r="A20" s="142"/>
      <c r="B20" s="74" t="s">
        <v>399</v>
      </c>
      <c r="C20" s="72" t="s">
        <v>20</v>
      </c>
      <c r="D20" s="76">
        <v>300</v>
      </c>
      <c r="E20" s="76">
        <v>95.48</v>
      </c>
      <c r="F20" s="76">
        <f t="shared" si="1"/>
        <v>31.826666666666668</v>
      </c>
      <c r="G20" s="72" t="s">
        <v>486</v>
      </c>
    </row>
    <row r="21" spans="1:7" s="52" customFormat="1" ht="91.5" customHeight="1" x14ac:dyDescent="0.25">
      <c r="A21" s="142"/>
      <c r="B21" s="79" t="s">
        <v>408</v>
      </c>
      <c r="C21" s="81" t="s">
        <v>20</v>
      </c>
      <c r="D21" s="51">
        <v>88</v>
      </c>
      <c r="E21" s="51">
        <v>0</v>
      </c>
      <c r="F21" s="51">
        <v>0</v>
      </c>
      <c r="G21" s="72"/>
    </row>
    <row r="22" spans="1:7" ht="89.25" customHeight="1" x14ac:dyDescent="0.25">
      <c r="A22" s="142"/>
      <c r="B22" s="74" t="s">
        <v>400</v>
      </c>
      <c r="C22" s="72" t="s">
        <v>20</v>
      </c>
      <c r="D22" s="76">
        <v>500</v>
      </c>
      <c r="E22" s="76">
        <v>235.4</v>
      </c>
      <c r="F22" s="76">
        <f t="shared" si="1"/>
        <v>47.08</v>
      </c>
      <c r="G22" s="72" t="s">
        <v>490</v>
      </c>
    </row>
    <row r="23" spans="1:7" ht="115.5" customHeight="1" x14ac:dyDescent="0.25">
      <c r="A23" s="142"/>
      <c r="B23" s="74" t="s">
        <v>401</v>
      </c>
      <c r="C23" s="72" t="s">
        <v>20</v>
      </c>
      <c r="D23" s="76">
        <v>115.1</v>
      </c>
      <c r="E23" s="76">
        <v>47.97</v>
      </c>
      <c r="F23" s="76">
        <f t="shared" si="1"/>
        <v>41.676802780191139</v>
      </c>
      <c r="G23" s="72" t="s">
        <v>289</v>
      </c>
    </row>
    <row r="24" spans="1:7" ht="123" customHeight="1" x14ac:dyDescent="0.25">
      <c r="A24" s="142" t="s">
        <v>27</v>
      </c>
      <c r="B24" s="74" t="s">
        <v>298</v>
      </c>
      <c r="C24" s="72" t="s">
        <v>20</v>
      </c>
      <c r="D24" s="76">
        <v>4515.8999999999996</v>
      </c>
      <c r="E24" s="76">
        <v>1794.5</v>
      </c>
      <c r="F24" s="76">
        <f t="shared" si="1"/>
        <v>39.737372395314338</v>
      </c>
      <c r="G24" s="72" t="s">
        <v>348</v>
      </c>
    </row>
    <row r="25" spans="1:7" ht="118.5" customHeight="1" x14ac:dyDescent="0.25">
      <c r="A25" s="142"/>
      <c r="B25" s="74" t="s">
        <v>299</v>
      </c>
      <c r="C25" s="72" t="s">
        <v>20</v>
      </c>
      <c r="D25" s="76">
        <v>5360.5</v>
      </c>
      <c r="E25" s="76">
        <v>2403.4</v>
      </c>
      <c r="F25" s="76">
        <f t="shared" si="1"/>
        <v>44.83536983490346</v>
      </c>
      <c r="G25" s="72" t="s">
        <v>494</v>
      </c>
    </row>
    <row r="26" spans="1:7" ht="173.25" customHeight="1" x14ac:dyDescent="0.25">
      <c r="A26" s="142"/>
      <c r="B26" s="74" t="s">
        <v>194</v>
      </c>
      <c r="C26" s="72" t="s">
        <v>20</v>
      </c>
      <c r="D26" s="76">
        <v>683.8</v>
      </c>
      <c r="E26" s="76">
        <v>360.5</v>
      </c>
      <c r="F26" s="76">
        <f t="shared" si="1"/>
        <v>52.720093594618312</v>
      </c>
      <c r="G26" s="72" t="s">
        <v>349</v>
      </c>
    </row>
    <row r="27" spans="1:7" ht="90" customHeight="1" x14ac:dyDescent="0.25">
      <c r="A27" s="142"/>
      <c r="B27" s="74" t="s">
        <v>195</v>
      </c>
      <c r="C27" s="72" t="s">
        <v>20</v>
      </c>
      <c r="D27" s="76">
        <v>160.4</v>
      </c>
      <c r="E27" s="76">
        <v>93.1</v>
      </c>
      <c r="F27" s="76">
        <f t="shared" si="1"/>
        <v>58.042394014962582</v>
      </c>
      <c r="G27" s="72" t="s">
        <v>314</v>
      </c>
    </row>
    <row r="28" spans="1:7" ht="108.75" customHeight="1" x14ac:dyDescent="0.25">
      <c r="A28" s="142"/>
      <c r="B28" s="74" t="s">
        <v>196</v>
      </c>
      <c r="C28" s="72" t="s">
        <v>20</v>
      </c>
      <c r="D28" s="76">
        <v>560.29999999999995</v>
      </c>
      <c r="E28" s="76">
        <v>491.5</v>
      </c>
      <c r="F28" s="76">
        <f t="shared" si="1"/>
        <v>87.720863822951998</v>
      </c>
      <c r="G28" s="72" t="s">
        <v>572</v>
      </c>
    </row>
    <row r="29" spans="1:7" ht="114" customHeight="1" x14ac:dyDescent="0.25">
      <c r="A29" s="142"/>
      <c r="B29" s="74" t="s">
        <v>207</v>
      </c>
      <c r="C29" s="72" t="s">
        <v>20</v>
      </c>
      <c r="D29" s="76">
        <v>211.3</v>
      </c>
      <c r="E29" s="76">
        <v>56.8</v>
      </c>
      <c r="F29" s="76">
        <f t="shared" si="1"/>
        <v>26.881211547562707</v>
      </c>
      <c r="G29" s="72" t="s">
        <v>312</v>
      </c>
    </row>
    <row r="30" spans="1:7" s="52" customFormat="1" ht="1.5" hidden="1" customHeight="1" x14ac:dyDescent="0.25">
      <c r="A30" s="142" t="s">
        <v>28</v>
      </c>
      <c r="B30" s="79" t="s">
        <v>173</v>
      </c>
      <c r="C30" s="81" t="s">
        <v>20</v>
      </c>
      <c r="D30" s="51"/>
      <c r="E30" s="51"/>
      <c r="F30" s="51" t="e">
        <f t="shared" si="1"/>
        <v>#DIV/0!</v>
      </c>
      <c r="G30" s="81"/>
    </row>
    <row r="31" spans="1:7" ht="270.75" customHeight="1" x14ac:dyDescent="0.25">
      <c r="A31" s="142"/>
      <c r="B31" s="74" t="s">
        <v>172</v>
      </c>
      <c r="C31" s="72" t="s">
        <v>20</v>
      </c>
      <c r="D31" s="76">
        <v>6509.6</v>
      </c>
      <c r="E31" s="76">
        <v>2714</v>
      </c>
      <c r="F31" s="76">
        <f t="shared" si="1"/>
        <v>41.692269878333541</v>
      </c>
      <c r="G31" s="72" t="s">
        <v>495</v>
      </c>
    </row>
    <row r="32" spans="1:7" s="52" customFormat="1" ht="1.5" hidden="1" customHeight="1" x14ac:dyDescent="0.25">
      <c r="A32" s="142"/>
      <c r="B32" s="79" t="s">
        <v>174</v>
      </c>
      <c r="C32" s="81" t="s">
        <v>20</v>
      </c>
      <c r="D32" s="51"/>
      <c r="E32" s="51"/>
      <c r="F32" s="51" t="e">
        <f>E32/D32*100</f>
        <v>#DIV/0!</v>
      </c>
      <c r="G32" s="81"/>
    </row>
    <row r="33" spans="1:7" ht="110.25" customHeight="1" x14ac:dyDescent="0.25">
      <c r="A33" s="142"/>
      <c r="B33" s="74" t="s">
        <v>178</v>
      </c>
      <c r="C33" s="72" t="s">
        <v>20</v>
      </c>
      <c r="D33" s="76">
        <v>275.60000000000002</v>
      </c>
      <c r="E33" s="76">
        <v>97.1</v>
      </c>
      <c r="F33" s="76">
        <f t="shared" si="1"/>
        <v>35.232220609579095</v>
      </c>
      <c r="G33" s="72" t="s">
        <v>306</v>
      </c>
    </row>
    <row r="34" spans="1:7" ht="83.25" customHeight="1" x14ac:dyDescent="0.25">
      <c r="A34" s="142"/>
      <c r="B34" s="74" t="s">
        <v>179</v>
      </c>
      <c r="C34" s="72" t="s">
        <v>20</v>
      </c>
      <c r="D34" s="76">
        <v>148</v>
      </c>
      <c r="E34" s="76">
        <v>20</v>
      </c>
      <c r="F34" s="76">
        <f t="shared" si="1"/>
        <v>13.513513513513514</v>
      </c>
      <c r="G34" s="72" t="s">
        <v>356</v>
      </c>
    </row>
    <row r="35" spans="1:7" ht="111.75" customHeight="1" x14ac:dyDescent="0.25">
      <c r="A35" s="142"/>
      <c r="B35" s="74" t="s">
        <v>191</v>
      </c>
      <c r="C35" s="72" t="s">
        <v>20</v>
      </c>
      <c r="D35" s="76">
        <v>60</v>
      </c>
      <c r="E35" s="76">
        <v>25</v>
      </c>
      <c r="F35" s="76">
        <f t="shared" si="1"/>
        <v>41.666666666666671</v>
      </c>
      <c r="G35" s="72" t="s">
        <v>307</v>
      </c>
    </row>
    <row r="36" spans="1:7" ht="121.5" customHeight="1" x14ac:dyDescent="0.25">
      <c r="A36" s="142" t="s">
        <v>29</v>
      </c>
      <c r="B36" s="74" t="s">
        <v>119</v>
      </c>
      <c r="C36" s="72" t="s">
        <v>20</v>
      </c>
      <c r="D36" s="76">
        <v>14688.7</v>
      </c>
      <c r="E36" s="76">
        <v>5622.7</v>
      </c>
      <c r="F36" s="76">
        <f t="shared" si="1"/>
        <v>38.279085283244939</v>
      </c>
      <c r="G36" s="72" t="s">
        <v>326</v>
      </c>
    </row>
    <row r="37" spans="1:7" ht="168.75" customHeight="1" x14ac:dyDescent="0.25">
      <c r="A37" s="142"/>
      <c r="B37" s="74" t="s">
        <v>121</v>
      </c>
      <c r="C37" s="72" t="s">
        <v>20</v>
      </c>
      <c r="D37" s="76">
        <v>745</v>
      </c>
      <c r="E37" s="76">
        <v>326.89999999999998</v>
      </c>
      <c r="F37" s="76">
        <f t="shared" si="1"/>
        <v>43.879194630872483</v>
      </c>
      <c r="G37" s="72" t="s">
        <v>284</v>
      </c>
    </row>
    <row r="38" spans="1:7" ht="89.25" customHeight="1" x14ac:dyDescent="0.25">
      <c r="A38" s="142"/>
      <c r="B38" s="74" t="s">
        <v>122</v>
      </c>
      <c r="C38" s="72" t="s">
        <v>20</v>
      </c>
      <c r="D38" s="76">
        <v>200</v>
      </c>
      <c r="E38" s="76">
        <v>115.8</v>
      </c>
      <c r="F38" s="76">
        <f t="shared" si="1"/>
        <v>57.9</v>
      </c>
      <c r="G38" s="72" t="s">
        <v>293</v>
      </c>
    </row>
    <row r="39" spans="1:7" ht="113.25" customHeight="1" x14ac:dyDescent="0.25">
      <c r="A39" s="142"/>
      <c r="B39" s="74" t="s">
        <v>131</v>
      </c>
      <c r="C39" s="72" t="s">
        <v>20</v>
      </c>
      <c r="D39" s="56">
        <v>60</v>
      </c>
      <c r="E39" s="56">
        <v>25</v>
      </c>
      <c r="F39" s="76">
        <f t="shared" si="1"/>
        <v>41.666666666666671</v>
      </c>
      <c r="G39" s="72" t="s">
        <v>285</v>
      </c>
    </row>
    <row r="40" spans="1:7" ht="135" customHeight="1" x14ac:dyDescent="0.25">
      <c r="A40" s="142" t="s">
        <v>31</v>
      </c>
      <c r="B40" s="74" t="s">
        <v>65</v>
      </c>
      <c r="C40" s="72" t="s">
        <v>20</v>
      </c>
      <c r="D40" s="76">
        <v>12976.1</v>
      </c>
      <c r="E40" s="76">
        <v>4881.6000000000004</v>
      </c>
      <c r="F40" s="76">
        <f t="shared" si="1"/>
        <v>37.619932028883873</v>
      </c>
      <c r="G40" s="72" t="s">
        <v>276</v>
      </c>
    </row>
    <row r="41" spans="1:7" ht="54.75" customHeight="1" x14ac:dyDescent="0.25">
      <c r="A41" s="142"/>
      <c r="B41" s="74" t="s">
        <v>66</v>
      </c>
      <c r="C41" s="72" t="s">
        <v>20</v>
      </c>
      <c r="D41" s="76">
        <v>94.7</v>
      </c>
      <c r="E41" s="76">
        <v>0</v>
      </c>
      <c r="F41" s="76">
        <f t="shared" si="1"/>
        <v>0</v>
      </c>
      <c r="G41" s="72"/>
    </row>
    <row r="42" spans="1:7" ht="90.75" customHeight="1" x14ac:dyDescent="0.25">
      <c r="A42" s="142"/>
      <c r="B42" s="74" t="s">
        <v>67</v>
      </c>
      <c r="C42" s="72" t="s">
        <v>20</v>
      </c>
      <c r="D42" s="76">
        <v>100.2</v>
      </c>
      <c r="E42" s="76">
        <v>56.7</v>
      </c>
      <c r="F42" s="76">
        <f t="shared" si="1"/>
        <v>56.586826347305383</v>
      </c>
      <c r="G42" s="72" t="s">
        <v>277</v>
      </c>
    </row>
    <row r="43" spans="1:7" ht="84" customHeight="1" x14ac:dyDescent="0.25">
      <c r="A43" s="142"/>
      <c r="B43" s="74" t="s">
        <v>68</v>
      </c>
      <c r="C43" s="72" t="s">
        <v>20</v>
      </c>
      <c r="D43" s="76">
        <v>604</v>
      </c>
      <c r="E43" s="76">
        <v>201.4</v>
      </c>
      <c r="F43" s="76">
        <f t="shared" si="1"/>
        <v>33.34437086092715</v>
      </c>
      <c r="G43" s="72" t="s">
        <v>278</v>
      </c>
    </row>
    <row r="44" spans="1:7" ht="63.75" customHeight="1" x14ac:dyDescent="0.25">
      <c r="A44" s="142"/>
      <c r="B44" s="74" t="s">
        <v>72</v>
      </c>
      <c r="C44" s="72" t="s">
        <v>20</v>
      </c>
      <c r="D44" s="76">
        <v>755</v>
      </c>
      <c r="E44" s="76">
        <v>600</v>
      </c>
      <c r="F44" s="76">
        <f t="shared" si="1"/>
        <v>79.47019867549669</v>
      </c>
      <c r="G44" s="72" t="s">
        <v>279</v>
      </c>
    </row>
    <row r="45" spans="1:7" ht="111" customHeight="1" x14ac:dyDescent="0.25">
      <c r="A45" s="142"/>
      <c r="B45" s="74" t="s">
        <v>74</v>
      </c>
      <c r="C45" s="72" t="s">
        <v>20</v>
      </c>
      <c r="D45" s="76">
        <v>108</v>
      </c>
      <c r="E45" s="76">
        <v>45</v>
      </c>
      <c r="F45" s="76">
        <f t="shared" si="1"/>
        <v>41.666666666666671</v>
      </c>
      <c r="G45" s="72" t="s">
        <v>280</v>
      </c>
    </row>
    <row r="46" spans="1:7" ht="87" customHeight="1" x14ac:dyDescent="0.25">
      <c r="A46" s="142" t="s">
        <v>32</v>
      </c>
      <c r="B46" s="74" t="s">
        <v>375</v>
      </c>
      <c r="C46" s="72" t="s">
        <v>20</v>
      </c>
      <c r="D46" s="76">
        <v>6926.3</v>
      </c>
      <c r="E46" s="76">
        <v>2983.1</v>
      </c>
      <c r="F46" s="76">
        <f t="shared" si="1"/>
        <v>43.069171130329323</v>
      </c>
      <c r="G46" s="72" t="s">
        <v>295</v>
      </c>
    </row>
    <row r="47" spans="1:7" ht="138.75" customHeight="1" x14ac:dyDescent="0.25">
      <c r="A47" s="142"/>
      <c r="B47" s="74" t="s">
        <v>376</v>
      </c>
      <c r="C47" s="72" t="s">
        <v>20</v>
      </c>
      <c r="D47" s="76">
        <v>11095</v>
      </c>
      <c r="E47" s="76">
        <v>4653.5</v>
      </c>
      <c r="F47" s="76">
        <f t="shared" si="1"/>
        <v>41.942316358720142</v>
      </c>
      <c r="G47" s="72" t="s">
        <v>510</v>
      </c>
    </row>
    <row r="48" spans="1:7" ht="197.25" customHeight="1" x14ac:dyDescent="0.25">
      <c r="A48" s="142"/>
      <c r="B48" s="74" t="s">
        <v>377</v>
      </c>
      <c r="C48" s="72" t="s">
        <v>20</v>
      </c>
      <c r="D48" s="76">
        <v>1035.8</v>
      </c>
      <c r="E48" s="76">
        <v>635.1</v>
      </c>
      <c r="F48" s="76">
        <f t="shared" si="1"/>
        <v>61.31492566132458</v>
      </c>
      <c r="G48" s="72" t="s">
        <v>511</v>
      </c>
    </row>
    <row r="49" spans="1:7" ht="248.25" customHeight="1" x14ac:dyDescent="0.25">
      <c r="A49" s="142"/>
      <c r="B49" s="74" t="s">
        <v>378</v>
      </c>
      <c r="C49" s="72" t="s">
        <v>20</v>
      </c>
      <c r="D49" s="76">
        <v>779.8</v>
      </c>
      <c r="E49" s="76">
        <v>226.5</v>
      </c>
      <c r="F49" s="76">
        <f t="shared" si="1"/>
        <v>29.0459092074891</v>
      </c>
      <c r="G49" s="72" t="s">
        <v>531</v>
      </c>
    </row>
    <row r="50" spans="1:7" s="52" customFormat="1" ht="111.75" customHeight="1" x14ac:dyDescent="0.25">
      <c r="A50" s="142"/>
      <c r="B50" s="79" t="s">
        <v>512</v>
      </c>
      <c r="C50" s="81" t="s">
        <v>20</v>
      </c>
      <c r="D50" s="51">
        <v>100.1</v>
      </c>
      <c r="E50" s="51">
        <v>73.400000000000006</v>
      </c>
      <c r="F50" s="51">
        <f t="shared" si="1"/>
        <v>73.326673326673344</v>
      </c>
      <c r="G50" s="81" t="s">
        <v>532</v>
      </c>
    </row>
    <row r="51" spans="1:7" ht="109.5" customHeight="1" x14ac:dyDescent="0.25">
      <c r="A51" s="142"/>
      <c r="B51" s="74" t="s">
        <v>392</v>
      </c>
      <c r="C51" s="72" t="s">
        <v>20</v>
      </c>
      <c r="D51" s="76">
        <v>284.8</v>
      </c>
      <c r="E51" s="76">
        <v>124.2</v>
      </c>
      <c r="F51" s="76">
        <f t="shared" si="1"/>
        <v>43.609550561797747</v>
      </c>
      <c r="G51" s="72" t="s">
        <v>296</v>
      </c>
    </row>
    <row r="52" spans="1:7" ht="362.25" customHeight="1" x14ac:dyDescent="0.25">
      <c r="A52" s="142" t="s">
        <v>33</v>
      </c>
      <c r="B52" s="74" t="s">
        <v>212</v>
      </c>
      <c r="C52" s="72" t="s">
        <v>20</v>
      </c>
      <c r="D52" s="76">
        <v>27817.3</v>
      </c>
      <c r="E52" s="76">
        <v>11851.4</v>
      </c>
      <c r="F52" s="76">
        <f t="shared" si="1"/>
        <v>42.604422427769769</v>
      </c>
      <c r="G52" s="72" t="s">
        <v>517</v>
      </c>
    </row>
    <row r="53" spans="1:7" ht="108" customHeight="1" x14ac:dyDescent="0.25">
      <c r="A53" s="142"/>
      <c r="B53" s="74" t="s">
        <v>215</v>
      </c>
      <c r="C53" s="72" t="s">
        <v>20</v>
      </c>
      <c r="D53" s="61">
        <v>680</v>
      </c>
      <c r="E53" s="76">
        <v>232.5</v>
      </c>
      <c r="F53" s="76">
        <f t="shared" si="1"/>
        <v>34.191176470588239</v>
      </c>
      <c r="G53" s="72" t="s">
        <v>519</v>
      </c>
    </row>
    <row r="54" spans="1:7" ht="65.25" customHeight="1" x14ac:dyDescent="0.25">
      <c r="A54" s="142"/>
      <c r="B54" s="74" t="s">
        <v>216</v>
      </c>
      <c r="C54" s="72" t="s">
        <v>20</v>
      </c>
      <c r="D54" s="76">
        <v>50</v>
      </c>
      <c r="E54" s="76">
        <v>0</v>
      </c>
      <c r="F54" s="76">
        <f t="shared" si="1"/>
        <v>0</v>
      </c>
      <c r="G54" s="72"/>
    </row>
    <row r="55" spans="1:7" ht="112.5" customHeight="1" x14ac:dyDescent="0.25">
      <c r="A55" s="142"/>
      <c r="B55" s="74" t="s">
        <v>213</v>
      </c>
      <c r="C55" s="72" t="s">
        <v>20</v>
      </c>
      <c r="D55" s="76">
        <v>1928</v>
      </c>
      <c r="E55" s="76">
        <v>741.6</v>
      </c>
      <c r="F55" s="76">
        <f t="shared" si="1"/>
        <v>38.464730290456437</v>
      </c>
      <c r="G55" s="72" t="s">
        <v>518</v>
      </c>
    </row>
    <row r="56" spans="1:7" ht="66" customHeight="1" x14ac:dyDescent="0.25">
      <c r="A56" s="142"/>
      <c r="B56" s="74" t="s">
        <v>158</v>
      </c>
      <c r="C56" s="72" t="s">
        <v>20</v>
      </c>
      <c r="D56" s="76">
        <v>50</v>
      </c>
      <c r="E56" s="76">
        <v>0</v>
      </c>
      <c r="F56" s="76">
        <f t="shared" si="1"/>
        <v>0</v>
      </c>
      <c r="G56" s="72"/>
    </row>
    <row r="57" spans="1:7" ht="115.5" customHeight="1" x14ac:dyDescent="0.25">
      <c r="A57" s="142"/>
      <c r="B57" s="74" t="s">
        <v>229</v>
      </c>
      <c r="C57" s="72" t="s">
        <v>20</v>
      </c>
      <c r="D57" s="76">
        <v>224.5</v>
      </c>
      <c r="E57" s="76">
        <v>100.1</v>
      </c>
      <c r="F57" s="76">
        <f t="shared" si="1"/>
        <v>44.58797327394209</v>
      </c>
      <c r="G57" s="72" t="s">
        <v>296</v>
      </c>
    </row>
    <row r="58" spans="1:7" ht="107.25" customHeight="1" x14ac:dyDescent="0.25">
      <c r="A58" s="142" t="s">
        <v>34</v>
      </c>
      <c r="B58" s="74" t="s">
        <v>79</v>
      </c>
      <c r="C58" s="72" t="s">
        <v>20</v>
      </c>
      <c r="D58" s="76">
        <v>996.1</v>
      </c>
      <c r="E58" s="76">
        <v>448</v>
      </c>
      <c r="F58" s="76">
        <f t="shared" si="1"/>
        <v>44.975404075895995</v>
      </c>
      <c r="G58" s="81" t="s">
        <v>552</v>
      </c>
    </row>
    <row r="59" spans="1:7" ht="86.25" customHeight="1" x14ac:dyDescent="0.25">
      <c r="A59" s="142"/>
      <c r="B59" s="74" t="s">
        <v>80</v>
      </c>
      <c r="C59" s="72" t="s">
        <v>20</v>
      </c>
      <c r="D59" s="76">
        <v>102535.8</v>
      </c>
      <c r="E59" s="76">
        <v>47858.8</v>
      </c>
      <c r="F59" s="76">
        <f t="shared" si="1"/>
        <v>46.67521002420618</v>
      </c>
      <c r="G59" s="72" t="s">
        <v>551</v>
      </c>
    </row>
    <row r="60" spans="1:7" ht="128.25" customHeight="1" x14ac:dyDescent="0.25">
      <c r="A60" s="142"/>
      <c r="B60" s="74" t="s">
        <v>81</v>
      </c>
      <c r="C60" s="72" t="s">
        <v>20</v>
      </c>
      <c r="D60" s="76">
        <v>1661.5</v>
      </c>
      <c r="E60" s="76">
        <v>909.7</v>
      </c>
      <c r="F60" s="76">
        <f t="shared" si="1"/>
        <v>54.751730364128804</v>
      </c>
      <c r="G60" s="72" t="s">
        <v>368</v>
      </c>
    </row>
    <row r="61" spans="1:7" ht="1.5" hidden="1" customHeight="1" x14ac:dyDescent="0.25">
      <c r="A61" s="142"/>
      <c r="B61" s="74" t="s">
        <v>82</v>
      </c>
      <c r="C61" s="72" t="s">
        <v>20</v>
      </c>
      <c r="D61" s="76">
        <v>0</v>
      </c>
      <c r="E61" s="76">
        <v>0</v>
      </c>
      <c r="F61" s="76" t="e">
        <f t="shared" si="1"/>
        <v>#DIV/0!</v>
      </c>
      <c r="G61" s="72"/>
    </row>
    <row r="62" spans="1:7" ht="90" customHeight="1" x14ac:dyDescent="0.25">
      <c r="A62" s="142"/>
      <c r="B62" s="74" t="s">
        <v>83</v>
      </c>
      <c r="C62" s="72" t="s">
        <v>20</v>
      </c>
      <c r="D62" s="76">
        <v>3504.1</v>
      </c>
      <c r="E62" s="76">
        <v>453.4</v>
      </c>
      <c r="F62" s="76">
        <f t="shared" si="1"/>
        <v>12.939128449530548</v>
      </c>
      <c r="G62" s="72" t="s">
        <v>369</v>
      </c>
    </row>
    <row r="63" spans="1:7" ht="89.25" customHeight="1" x14ac:dyDescent="0.25">
      <c r="A63" s="142"/>
      <c r="B63" s="74" t="s">
        <v>165</v>
      </c>
      <c r="C63" s="72" t="s">
        <v>20</v>
      </c>
      <c r="D63" s="76">
        <v>99.1</v>
      </c>
      <c r="E63" s="76">
        <v>0</v>
      </c>
      <c r="F63" s="76">
        <f t="shared" si="1"/>
        <v>0</v>
      </c>
      <c r="G63" s="72"/>
    </row>
    <row r="64" spans="1:7" ht="57.75" customHeight="1" x14ac:dyDescent="0.25">
      <c r="A64" s="142"/>
      <c r="B64" s="74" t="s">
        <v>85</v>
      </c>
      <c r="C64" s="72" t="s">
        <v>20</v>
      </c>
      <c r="D64" s="76">
        <v>390.7</v>
      </c>
      <c r="E64" s="76">
        <v>178.5</v>
      </c>
      <c r="F64" s="76">
        <f t="shared" si="1"/>
        <v>45.687228052213975</v>
      </c>
      <c r="G64" s="72" t="s">
        <v>553</v>
      </c>
    </row>
    <row r="65" spans="1:7" ht="82.5" customHeight="1" x14ac:dyDescent="0.25">
      <c r="A65" s="142" t="s">
        <v>35</v>
      </c>
      <c r="B65" s="74" t="s">
        <v>419</v>
      </c>
      <c r="C65" s="72" t="s">
        <v>20</v>
      </c>
      <c r="D65" s="76">
        <v>8332.6</v>
      </c>
      <c r="E65" s="76">
        <v>3575.8</v>
      </c>
      <c r="F65" s="76">
        <f t="shared" si="1"/>
        <v>42.913376377121189</v>
      </c>
      <c r="G65" s="72" t="s">
        <v>420</v>
      </c>
    </row>
    <row r="66" spans="1:7" ht="91.5" hidden="1" customHeight="1" x14ac:dyDescent="0.25">
      <c r="A66" s="142"/>
      <c r="B66" s="74" t="s">
        <v>166</v>
      </c>
      <c r="C66" s="72" t="s">
        <v>20</v>
      </c>
      <c r="D66" s="76"/>
      <c r="E66" s="76"/>
      <c r="F66" s="76" t="e">
        <f t="shared" si="1"/>
        <v>#DIV/0!</v>
      </c>
      <c r="G66" s="72" t="s">
        <v>291</v>
      </c>
    </row>
    <row r="67" spans="1:7" ht="84.75" customHeight="1" x14ac:dyDescent="0.25">
      <c r="A67" s="142"/>
      <c r="B67" s="74" t="s">
        <v>422</v>
      </c>
      <c r="C67" s="72" t="s">
        <v>20</v>
      </c>
      <c r="D67" s="76">
        <v>156.5</v>
      </c>
      <c r="E67" s="76">
        <v>106</v>
      </c>
      <c r="F67" s="76">
        <f t="shared" si="1"/>
        <v>67.731629392971243</v>
      </c>
      <c r="G67" s="72" t="s">
        <v>293</v>
      </c>
    </row>
    <row r="68" spans="1:7" ht="117.75" customHeight="1" x14ac:dyDescent="0.25">
      <c r="A68" s="142"/>
      <c r="B68" s="74" t="s">
        <v>423</v>
      </c>
      <c r="C68" s="72" t="s">
        <v>20</v>
      </c>
      <c r="D68" s="76">
        <v>580</v>
      </c>
      <c r="E68" s="76">
        <v>366.1</v>
      </c>
      <c r="F68" s="76">
        <f t="shared" si="1"/>
        <v>63.120689655172413</v>
      </c>
      <c r="G68" s="72" t="s">
        <v>424</v>
      </c>
    </row>
    <row r="69" spans="1:7" ht="84.75" customHeight="1" x14ac:dyDescent="0.25">
      <c r="A69" s="142"/>
      <c r="B69" s="74" t="s">
        <v>455</v>
      </c>
      <c r="C69" s="72" t="s">
        <v>20</v>
      </c>
      <c r="D69" s="76">
        <v>10</v>
      </c>
      <c r="E69" s="76">
        <v>1.8</v>
      </c>
      <c r="F69" s="76">
        <f t="shared" si="1"/>
        <v>18</v>
      </c>
      <c r="G69" s="72" t="s">
        <v>538</v>
      </c>
    </row>
    <row r="70" spans="1:7" ht="90.75" customHeight="1" x14ac:dyDescent="0.25">
      <c r="A70" s="142"/>
      <c r="B70" s="74" t="s">
        <v>446</v>
      </c>
      <c r="C70" s="72" t="s">
        <v>20</v>
      </c>
      <c r="D70" s="76">
        <v>150</v>
      </c>
      <c r="E70" s="76">
        <v>42.1</v>
      </c>
      <c r="F70" s="76">
        <f t="shared" si="1"/>
        <v>28.066666666666666</v>
      </c>
      <c r="G70" s="72" t="s">
        <v>548</v>
      </c>
    </row>
    <row r="71" spans="1:7" ht="62.25" customHeight="1" x14ac:dyDescent="0.25">
      <c r="A71" s="142"/>
      <c r="B71" s="74" t="s">
        <v>447</v>
      </c>
      <c r="C71" s="72" t="s">
        <v>20</v>
      </c>
      <c r="D71" s="76">
        <v>40</v>
      </c>
      <c r="E71" s="76">
        <v>23.1</v>
      </c>
      <c r="F71" s="76">
        <f t="shared" si="1"/>
        <v>57.75</v>
      </c>
      <c r="G71" s="72" t="s">
        <v>448</v>
      </c>
    </row>
    <row r="72" spans="1:7" ht="116.25" customHeight="1" x14ac:dyDescent="0.25">
      <c r="A72" s="142"/>
      <c r="B72" s="74" t="s">
        <v>445</v>
      </c>
      <c r="C72" s="72" t="s">
        <v>20</v>
      </c>
      <c r="D72" s="76">
        <v>25.7</v>
      </c>
      <c r="E72" s="76">
        <v>12.8</v>
      </c>
      <c r="F72" s="76">
        <f t="shared" si="1"/>
        <v>49.805447470817128</v>
      </c>
      <c r="G72" s="72" t="s">
        <v>285</v>
      </c>
    </row>
    <row r="73" spans="1:7" s="43" customFormat="1" ht="54" customHeight="1" x14ac:dyDescent="0.25">
      <c r="A73" s="143" t="s">
        <v>76</v>
      </c>
      <c r="B73" s="143"/>
      <c r="C73" s="80" t="s">
        <v>102</v>
      </c>
      <c r="D73" s="42">
        <f>SUM(D6:D72)</f>
        <v>264605.30000000005</v>
      </c>
      <c r="E73" s="42">
        <f>SUM(E6:E72)</f>
        <v>115711.24000000002</v>
      </c>
      <c r="F73" s="42">
        <f>E73/D73*100</f>
        <v>43.729751444887917</v>
      </c>
      <c r="G73" s="159"/>
    </row>
    <row r="74" spans="1:7" s="43" customFormat="1" ht="57" customHeight="1" x14ac:dyDescent="0.25">
      <c r="A74" s="143"/>
      <c r="B74" s="143"/>
      <c r="C74" s="80" t="s">
        <v>20</v>
      </c>
      <c r="D74" s="44">
        <f>D6+D7+D8+D9+D10+D11+D12+D13+D14+D15+D16+D17+D18+D19+D20+D21+D22+D23+D24+D25+D26+D27+D28+D29+D30+D31+D32+D33+D34+D35+D36+D37+D38+D39+D40+D41+D42+D43+D44+D45+D46+D47+D48+D49+D50+D51+D52+D53+D54+D55+D56+D57+D58+D59+D60+D61+D62+D63+D64+D65+D66+D67+D68+D69+D70+D72+D71</f>
        <v>264605.30000000005</v>
      </c>
      <c r="E74" s="44">
        <f>E6+E7+E8+E9+E10+E11+E12+E13+E14+E15+E16+E17+E18+E19+E20+E21+E22+E23+E24+E25+E26+E27+E28+E29+E30+E31+E32+E33+E34+E35+E36+E37+E38+E39+E40+E41+E42+E43+E44+E45+E46+E47+E48+E49+E50+E51+E52+E53+E54+E55+E56+E57+E58+E59+E60+E61+E62+E63+E64+E65+E66+E67+E68+E69+E70+E72+E71</f>
        <v>115711.24000000002</v>
      </c>
      <c r="F74" s="42">
        <f>E74/D74*100</f>
        <v>43.729751444887917</v>
      </c>
      <c r="G74" s="159"/>
    </row>
    <row r="75" spans="1:7" s="43" customFormat="1" ht="42.75" customHeight="1" x14ac:dyDescent="0.25">
      <c r="A75" s="156" t="s">
        <v>151</v>
      </c>
      <c r="B75" s="156"/>
      <c r="C75" s="156"/>
      <c r="D75" s="156"/>
      <c r="E75" s="156"/>
      <c r="F75" s="156"/>
      <c r="G75" s="156"/>
    </row>
    <row r="76" spans="1:7" ht="111" customHeight="1" x14ac:dyDescent="0.25">
      <c r="A76" s="74" t="s">
        <v>24</v>
      </c>
      <c r="B76" s="74" t="s">
        <v>39</v>
      </c>
      <c r="C76" s="72" t="s">
        <v>20</v>
      </c>
      <c r="D76" s="76">
        <v>96</v>
      </c>
      <c r="E76" s="76">
        <v>24</v>
      </c>
      <c r="F76" s="76">
        <f t="shared" ref="F76:F83" si="2">E76/D76*100</f>
        <v>25</v>
      </c>
      <c r="G76" s="72" t="s">
        <v>461</v>
      </c>
    </row>
    <row r="77" spans="1:7" ht="107.25" customHeight="1" x14ac:dyDescent="0.25">
      <c r="A77" s="74" t="s">
        <v>30</v>
      </c>
      <c r="B77" s="74" t="s">
        <v>481</v>
      </c>
      <c r="C77" s="72" t="s">
        <v>20</v>
      </c>
      <c r="D77" s="76">
        <v>344.4</v>
      </c>
      <c r="E77" s="76">
        <v>143.5</v>
      </c>
      <c r="F77" s="76">
        <f t="shared" si="2"/>
        <v>41.666666666666671</v>
      </c>
      <c r="G77" s="72" t="s">
        <v>287</v>
      </c>
    </row>
    <row r="78" spans="1:7" ht="84" customHeight="1" x14ac:dyDescent="0.25">
      <c r="A78" s="74" t="s">
        <v>27</v>
      </c>
      <c r="B78" s="74" t="s">
        <v>197</v>
      </c>
      <c r="C78" s="72" t="s">
        <v>20</v>
      </c>
      <c r="D78" s="76">
        <v>144</v>
      </c>
      <c r="E78" s="76">
        <v>60</v>
      </c>
      <c r="F78" s="76">
        <f t="shared" si="2"/>
        <v>41.666666666666671</v>
      </c>
      <c r="G78" s="72" t="s">
        <v>300</v>
      </c>
    </row>
    <row r="79" spans="1:7" ht="111" customHeight="1" x14ac:dyDescent="0.25">
      <c r="A79" s="74" t="s">
        <v>28</v>
      </c>
      <c r="B79" s="74" t="s">
        <v>175</v>
      </c>
      <c r="C79" s="72" t="s">
        <v>20</v>
      </c>
      <c r="D79" s="76">
        <v>300</v>
      </c>
      <c r="E79" s="76">
        <v>125</v>
      </c>
      <c r="F79" s="76">
        <f t="shared" si="2"/>
        <v>41.666666666666671</v>
      </c>
      <c r="G79" s="72" t="s">
        <v>305</v>
      </c>
    </row>
    <row r="80" spans="1:7" ht="111" customHeight="1" x14ac:dyDescent="0.25">
      <c r="A80" s="74" t="s">
        <v>29</v>
      </c>
      <c r="B80" s="74" t="s">
        <v>120</v>
      </c>
      <c r="C80" s="72" t="s">
        <v>20</v>
      </c>
      <c r="D80" s="76">
        <v>180</v>
      </c>
      <c r="E80" s="76">
        <v>75</v>
      </c>
      <c r="F80" s="76">
        <f t="shared" si="2"/>
        <v>41.666666666666671</v>
      </c>
      <c r="G80" s="72" t="s">
        <v>283</v>
      </c>
    </row>
    <row r="81" spans="1:7" ht="117.75" customHeight="1" x14ac:dyDescent="0.25">
      <c r="A81" s="74" t="s">
        <v>33</v>
      </c>
      <c r="B81" s="74" t="s">
        <v>214</v>
      </c>
      <c r="C81" s="72" t="s">
        <v>20</v>
      </c>
      <c r="D81" s="76">
        <v>1004</v>
      </c>
      <c r="E81" s="76">
        <v>414</v>
      </c>
      <c r="F81" s="76">
        <f t="shared" si="2"/>
        <v>41.235059760956176</v>
      </c>
      <c r="G81" s="72" t="s">
        <v>309</v>
      </c>
    </row>
    <row r="82" spans="1:7" ht="137.25" customHeight="1" x14ac:dyDescent="0.25">
      <c r="A82" s="74" t="s">
        <v>34</v>
      </c>
      <c r="B82" s="74" t="s">
        <v>162</v>
      </c>
      <c r="C82" s="72" t="s">
        <v>20</v>
      </c>
      <c r="D82" s="76">
        <v>936</v>
      </c>
      <c r="E82" s="76">
        <v>402</v>
      </c>
      <c r="F82" s="76">
        <f t="shared" si="2"/>
        <v>42.948717948717949</v>
      </c>
      <c r="G82" s="72" t="s">
        <v>554</v>
      </c>
    </row>
    <row r="83" spans="1:7" ht="111" customHeight="1" x14ac:dyDescent="0.25">
      <c r="A83" s="74" t="s">
        <v>35</v>
      </c>
      <c r="B83" s="74" t="s">
        <v>421</v>
      </c>
      <c r="C83" s="72" t="s">
        <v>20</v>
      </c>
      <c r="D83" s="76">
        <v>240</v>
      </c>
      <c r="E83" s="76">
        <v>100</v>
      </c>
      <c r="F83" s="76">
        <f t="shared" si="2"/>
        <v>41.666666666666671</v>
      </c>
      <c r="G83" s="72" t="s">
        <v>292</v>
      </c>
    </row>
    <row r="84" spans="1:7" ht="61.5" customHeight="1" x14ac:dyDescent="0.25">
      <c r="A84" s="143" t="s">
        <v>76</v>
      </c>
      <c r="B84" s="143"/>
      <c r="C84" s="80" t="s">
        <v>102</v>
      </c>
      <c r="D84" s="42">
        <f>SUM(D76:D83)</f>
        <v>3244.4</v>
      </c>
      <c r="E84" s="42">
        <f>SUM(E76:E83)</f>
        <v>1343.5</v>
      </c>
      <c r="F84" s="42">
        <f>E84/D84*100</f>
        <v>41.409813833066202</v>
      </c>
      <c r="G84" s="149"/>
    </row>
    <row r="85" spans="1:7" ht="53.25" customHeight="1" x14ac:dyDescent="0.25">
      <c r="A85" s="143"/>
      <c r="B85" s="143"/>
      <c r="C85" s="80" t="s">
        <v>20</v>
      </c>
      <c r="D85" s="44">
        <f>D76+D77+D78+D79+D80+D81+D82+D83</f>
        <v>3244.4</v>
      </c>
      <c r="E85" s="44">
        <f>E76+E77+E78+E79+E80+E81+E82+E83</f>
        <v>1343.5</v>
      </c>
      <c r="F85" s="42">
        <f>E85/D85*100</f>
        <v>41.409813833066202</v>
      </c>
      <c r="G85" s="149"/>
    </row>
    <row r="86" spans="1:7" s="43" customFormat="1" ht="44.25" customHeight="1" x14ac:dyDescent="0.25">
      <c r="A86" s="156" t="s">
        <v>105</v>
      </c>
      <c r="B86" s="156"/>
      <c r="C86" s="156"/>
      <c r="D86" s="156"/>
      <c r="E86" s="156"/>
      <c r="F86" s="156"/>
      <c r="G86" s="156"/>
    </row>
    <row r="87" spans="1:7" ht="87" customHeight="1" x14ac:dyDescent="0.25">
      <c r="A87" s="74" t="s">
        <v>24</v>
      </c>
      <c r="B87" s="74" t="s">
        <v>266</v>
      </c>
      <c r="C87" s="72" t="s">
        <v>20</v>
      </c>
      <c r="D87" s="76">
        <v>135</v>
      </c>
      <c r="E87" s="76">
        <v>66.400000000000006</v>
      </c>
      <c r="F87" s="76">
        <f t="shared" si="1"/>
        <v>49.18518518518519</v>
      </c>
      <c r="G87" s="72" t="s">
        <v>462</v>
      </c>
    </row>
    <row r="88" spans="1:7" ht="60.75" customHeight="1" x14ac:dyDescent="0.25">
      <c r="A88" s="74" t="s">
        <v>25</v>
      </c>
      <c r="B88" s="74" t="s">
        <v>153</v>
      </c>
      <c r="C88" s="72" t="s">
        <v>20</v>
      </c>
      <c r="D88" s="76">
        <v>147</v>
      </c>
      <c r="E88" s="76">
        <v>63.6</v>
      </c>
      <c r="F88" s="76">
        <f t="shared" si="1"/>
        <v>43.265306122448983</v>
      </c>
      <c r="G88" s="72" t="s">
        <v>472</v>
      </c>
    </row>
    <row r="89" spans="1:7" ht="57" customHeight="1" x14ac:dyDescent="0.25">
      <c r="A89" s="74" t="s">
        <v>26</v>
      </c>
      <c r="B89" s="74" t="s">
        <v>57</v>
      </c>
      <c r="C89" s="72" t="s">
        <v>20</v>
      </c>
      <c r="D89" s="76">
        <v>80</v>
      </c>
      <c r="E89" s="76">
        <v>20.6</v>
      </c>
      <c r="F89" s="76">
        <f t="shared" si="1"/>
        <v>25.75</v>
      </c>
      <c r="G89" s="72" t="s">
        <v>321</v>
      </c>
    </row>
    <row r="90" spans="1:7" ht="60" customHeight="1" x14ac:dyDescent="0.25">
      <c r="A90" s="74" t="s">
        <v>30</v>
      </c>
      <c r="B90" s="74" t="s">
        <v>482</v>
      </c>
      <c r="C90" s="72" t="s">
        <v>20</v>
      </c>
      <c r="D90" s="76">
        <v>280</v>
      </c>
      <c r="E90" s="51">
        <v>26.13</v>
      </c>
      <c r="F90" s="76">
        <f t="shared" si="1"/>
        <v>9.3321428571428573</v>
      </c>
      <c r="G90" s="72" t="s">
        <v>487</v>
      </c>
    </row>
    <row r="91" spans="1:7" ht="90.75" customHeight="1" x14ac:dyDescent="0.25">
      <c r="A91" s="142" t="s">
        <v>27</v>
      </c>
      <c r="B91" s="74" t="s">
        <v>301</v>
      </c>
      <c r="C91" s="72" t="s">
        <v>20</v>
      </c>
      <c r="D91" s="76">
        <v>52.8</v>
      </c>
      <c r="E91" s="76">
        <v>23.7</v>
      </c>
      <c r="F91" s="76">
        <f t="shared" si="1"/>
        <v>44.886363636363633</v>
      </c>
      <c r="G91" s="72" t="s">
        <v>350</v>
      </c>
    </row>
    <row r="92" spans="1:7" s="52" customFormat="1" ht="61.5" customHeight="1" x14ac:dyDescent="0.25">
      <c r="A92" s="142"/>
      <c r="B92" s="79" t="s">
        <v>198</v>
      </c>
      <c r="C92" s="81" t="s">
        <v>20</v>
      </c>
      <c r="D92" s="51">
        <v>6.6</v>
      </c>
      <c r="E92" s="51">
        <v>0</v>
      </c>
      <c r="F92" s="76">
        <f t="shared" si="1"/>
        <v>0</v>
      </c>
      <c r="G92" s="81"/>
    </row>
    <row r="93" spans="1:7" s="52" customFormat="1" ht="87.75" customHeight="1" x14ac:dyDescent="0.25">
      <c r="A93" s="142"/>
      <c r="B93" s="79" t="s">
        <v>302</v>
      </c>
      <c r="C93" s="81" t="s">
        <v>20</v>
      </c>
      <c r="D93" s="51">
        <v>3</v>
      </c>
      <c r="E93" s="51">
        <v>1.6</v>
      </c>
      <c r="F93" s="76">
        <f t="shared" si="1"/>
        <v>53.333333333333336</v>
      </c>
      <c r="G93" s="81" t="s">
        <v>573</v>
      </c>
    </row>
    <row r="94" spans="1:7" ht="92.25" customHeight="1" x14ac:dyDescent="0.25">
      <c r="A94" s="142" t="s">
        <v>28</v>
      </c>
      <c r="B94" s="74" t="s">
        <v>180</v>
      </c>
      <c r="C94" s="72" t="s">
        <v>20</v>
      </c>
      <c r="D94" s="76">
        <v>5.6</v>
      </c>
      <c r="E94" s="76">
        <v>0</v>
      </c>
      <c r="F94" s="76">
        <f t="shared" si="1"/>
        <v>0</v>
      </c>
      <c r="G94" s="72"/>
    </row>
    <row r="95" spans="1:7" ht="81.75" customHeight="1" x14ac:dyDescent="0.25">
      <c r="A95" s="142"/>
      <c r="B95" s="74" t="s">
        <v>181</v>
      </c>
      <c r="C95" s="72" t="s">
        <v>20</v>
      </c>
      <c r="D95" s="76">
        <v>103.4</v>
      </c>
      <c r="E95" s="76">
        <v>54.1</v>
      </c>
      <c r="F95" s="76">
        <f t="shared" si="1"/>
        <v>52.321083172146999</v>
      </c>
      <c r="G95" s="72" t="s">
        <v>357</v>
      </c>
    </row>
    <row r="96" spans="1:7" ht="107.25" customHeight="1" x14ac:dyDescent="0.25">
      <c r="A96" s="142"/>
      <c r="B96" s="74" t="s">
        <v>182</v>
      </c>
      <c r="C96" s="72" t="s">
        <v>20</v>
      </c>
      <c r="D96" s="76">
        <v>99.6</v>
      </c>
      <c r="E96" s="76">
        <v>96.6</v>
      </c>
      <c r="F96" s="76">
        <f t="shared" si="1"/>
        <v>96.98795180722891</v>
      </c>
      <c r="G96" s="72" t="s">
        <v>358</v>
      </c>
    </row>
    <row r="97" spans="1:7" ht="87" customHeight="1" x14ac:dyDescent="0.25">
      <c r="A97" s="142"/>
      <c r="B97" s="74" t="s">
        <v>183</v>
      </c>
      <c r="C97" s="72" t="s">
        <v>20</v>
      </c>
      <c r="D97" s="76">
        <v>3</v>
      </c>
      <c r="E97" s="76">
        <v>0</v>
      </c>
      <c r="F97" s="76">
        <f t="shared" si="1"/>
        <v>0</v>
      </c>
      <c r="G97" s="72"/>
    </row>
    <row r="98" spans="1:7" ht="60.75" customHeight="1" x14ac:dyDescent="0.25">
      <c r="A98" s="142" t="s">
        <v>29</v>
      </c>
      <c r="B98" s="74" t="s">
        <v>123</v>
      </c>
      <c r="C98" s="72" t="s">
        <v>20</v>
      </c>
      <c r="D98" s="76">
        <v>5</v>
      </c>
      <c r="E98" s="76">
        <v>0</v>
      </c>
      <c r="F98" s="76">
        <f t="shared" si="1"/>
        <v>0</v>
      </c>
      <c r="G98" s="72"/>
    </row>
    <row r="99" spans="1:7" ht="66.75" customHeight="1" x14ac:dyDescent="0.25">
      <c r="A99" s="142"/>
      <c r="B99" s="74" t="s">
        <v>124</v>
      </c>
      <c r="C99" s="72" t="s">
        <v>20</v>
      </c>
      <c r="D99" s="76">
        <v>50</v>
      </c>
      <c r="E99" s="76">
        <v>46.6</v>
      </c>
      <c r="F99" s="76">
        <f t="shared" si="1"/>
        <v>93.2</v>
      </c>
      <c r="G99" s="72" t="s">
        <v>566</v>
      </c>
    </row>
    <row r="100" spans="1:7" ht="114" customHeight="1" x14ac:dyDescent="0.25">
      <c r="A100" s="142"/>
      <c r="B100" s="74" t="s">
        <v>140</v>
      </c>
      <c r="C100" s="72" t="s">
        <v>20</v>
      </c>
      <c r="D100" s="76">
        <v>50</v>
      </c>
      <c r="E100" s="76">
        <v>3.8</v>
      </c>
      <c r="F100" s="76">
        <f t="shared" si="1"/>
        <v>7.6</v>
      </c>
      <c r="G100" s="72" t="s">
        <v>567</v>
      </c>
    </row>
    <row r="101" spans="1:7" ht="58.5" customHeight="1" x14ac:dyDescent="0.25">
      <c r="A101" s="142" t="s">
        <v>31</v>
      </c>
      <c r="B101" s="74" t="s">
        <v>69</v>
      </c>
      <c r="C101" s="72" t="s">
        <v>20</v>
      </c>
      <c r="D101" s="76">
        <v>339</v>
      </c>
      <c r="E101" s="76">
        <v>281.39999999999998</v>
      </c>
      <c r="F101" s="76">
        <f t="shared" si="1"/>
        <v>83.008849557522112</v>
      </c>
      <c r="G101" s="72" t="s">
        <v>504</v>
      </c>
    </row>
    <row r="102" spans="1:7" ht="62.25" customHeight="1" x14ac:dyDescent="0.25">
      <c r="A102" s="142"/>
      <c r="B102" s="74" t="s">
        <v>104</v>
      </c>
      <c r="C102" s="72" t="s">
        <v>20</v>
      </c>
      <c r="D102" s="76">
        <v>5</v>
      </c>
      <c r="E102" s="76">
        <v>4</v>
      </c>
      <c r="F102" s="76">
        <f>E102/D102*100</f>
        <v>80</v>
      </c>
      <c r="G102" s="81" t="s">
        <v>505</v>
      </c>
    </row>
    <row r="103" spans="1:7" ht="227.25" customHeight="1" x14ac:dyDescent="0.25">
      <c r="A103" s="142" t="s">
        <v>32</v>
      </c>
      <c r="B103" s="74" t="s">
        <v>380</v>
      </c>
      <c r="C103" s="72" t="s">
        <v>20</v>
      </c>
      <c r="D103" s="76">
        <v>1068.7</v>
      </c>
      <c r="E103" s="76">
        <v>783</v>
      </c>
      <c r="F103" s="76">
        <f t="shared" si="1"/>
        <v>73.266585571254794</v>
      </c>
      <c r="G103" s="72" t="s">
        <v>533</v>
      </c>
    </row>
    <row r="104" spans="1:7" ht="81.75" customHeight="1" x14ac:dyDescent="0.25">
      <c r="A104" s="142"/>
      <c r="B104" s="74" t="s">
        <v>381</v>
      </c>
      <c r="C104" s="72" t="s">
        <v>20</v>
      </c>
      <c r="D104" s="76">
        <v>20</v>
      </c>
      <c r="E104" s="76">
        <v>0</v>
      </c>
      <c r="F104" s="76">
        <f t="shared" si="1"/>
        <v>0</v>
      </c>
      <c r="G104" s="72"/>
    </row>
    <row r="105" spans="1:7" ht="82.5" customHeight="1" x14ac:dyDescent="0.25">
      <c r="A105" s="142" t="s">
        <v>33</v>
      </c>
      <c r="B105" s="74" t="s">
        <v>217</v>
      </c>
      <c r="C105" s="72" t="s">
        <v>20</v>
      </c>
      <c r="D105" s="76">
        <v>1020</v>
      </c>
      <c r="E105" s="76">
        <v>62</v>
      </c>
      <c r="F105" s="76">
        <f t="shared" si="1"/>
        <v>6.0784313725490193</v>
      </c>
      <c r="G105" s="72" t="s">
        <v>520</v>
      </c>
    </row>
    <row r="106" spans="1:7" s="52" customFormat="1" ht="60" customHeight="1" x14ac:dyDescent="0.25">
      <c r="A106" s="142"/>
      <c r="B106" s="79" t="s">
        <v>155</v>
      </c>
      <c r="C106" s="81" t="s">
        <v>20</v>
      </c>
      <c r="D106" s="51">
        <v>10</v>
      </c>
      <c r="E106" s="51">
        <v>10</v>
      </c>
      <c r="F106" s="51">
        <f t="shared" si="1"/>
        <v>100</v>
      </c>
      <c r="G106" s="81" t="s">
        <v>364</v>
      </c>
    </row>
    <row r="107" spans="1:7" ht="140.25" customHeight="1" x14ac:dyDescent="0.25">
      <c r="A107" s="142"/>
      <c r="B107" s="74" t="s">
        <v>218</v>
      </c>
      <c r="C107" s="72" t="s">
        <v>20</v>
      </c>
      <c r="D107" s="76">
        <v>2000</v>
      </c>
      <c r="E107" s="76">
        <v>915.5</v>
      </c>
      <c r="F107" s="76">
        <f t="shared" si="1"/>
        <v>45.774999999999999</v>
      </c>
      <c r="G107" s="72" t="s">
        <v>521</v>
      </c>
    </row>
    <row r="108" spans="1:7" ht="59.25" customHeight="1" x14ac:dyDescent="0.25">
      <c r="A108" s="142" t="s">
        <v>34</v>
      </c>
      <c r="B108" s="74" t="s">
        <v>84</v>
      </c>
      <c r="C108" s="72" t="s">
        <v>20</v>
      </c>
      <c r="D108" s="76">
        <v>100</v>
      </c>
      <c r="E108" s="76">
        <v>0</v>
      </c>
      <c r="F108" s="76">
        <f t="shared" si="1"/>
        <v>0</v>
      </c>
      <c r="G108" s="72"/>
    </row>
    <row r="109" spans="1:7" ht="88.5" customHeight="1" x14ac:dyDescent="0.25">
      <c r="A109" s="142"/>
      <c r="B109" s="74" t="s">
        <v>262</v>
      </c>
      <c r="C109" s="72" t="s">
        <v>20</v>
      </c>
      <c r="D109" s="76">
        <v>2748</v>
      </c>
      <c r="E109" s="76">
        <v>0</v>
      </c>
      <c r="F109" s="76">
        <f>E109/D109*100</f>
        <v>0</v>
      </c>
      <c r="G109" s="72"/>
    </row>
    <row r="110" spans="1:7" ht="82.5" customHeight="1" x14ac:dyDescent="0.25">
      <c r="A110" s="142"/>
      <c r="B110" s="74" t="s">
        <v>86</v>
      </c>
      <c r="C110" s="72" t="s">
        <v>20</v>
      </c>
      <c r="D110" s="76">
        <v>258.3</v>
      </c>
      <c r="E110" s="76">
        <v>0</v>
      </c>
      <c r="F110" s="76">
        <f t="shared" si="1"/>
        <v>0</v>
      </c>
      <c r="G110" s="72"/>
    </row>
    <row r="111" spans="1:7" ht="60" customHeight="1" x14ac:dyDescent="0.25">
      <c r="A111" s="142"/>
      <c r="B111" s="74" t="s">
        <v>87</v>
      </c>
      <c r="C111" s="72" t="s">
        <v>20</v>
      </c>
      <c r="D111" s="76">
        <v>68.900000000000006</v>
      </c>
      <c r="E111" s="76">
        <v>0</v>
      </c>
      <c r="F111" s="76">
        <f t="shared" si="1"/>
        <v>0</v>
      </c>
      <c r="G111" s="72"/>
    </row>
    <row r="112" spans="1:7" ht="87" customHeight="1" x14ac:dyDescent="0.25">
      <c r="A112" s="142" t="s">
        <v>35</v>
      </c>
      <c r="B112" s="74" t="s">
        <v>425</v>
      </c>
      <c r="C112" s="72" t="s">
        <v>20</v>
      </c>
      <c r="D112" s="76">
        <v>70</v>
      </c>
      <c r="E112" s="76">
        <v>61.9</v>
      </c>
      <c r="F112" s="76">
        <f t="shared" si="1"/>
        <v>88.428571428571416</v>
      </c>
      <c r="G112" s="72" t="s">
        <v>539</v>
      </c>
    </row>
    <row r="113" spans="1:7" ht="83.25" customHeight="1" x14ac:dyDescent="0.25">
      <c r="A113" s="142"/>
      <c r="B113" s="74" t="s">
        <v>426</v>
      </c>
      <c r="C113" s="72" t="s">
        <v>20</v>
      </c>
      <c r="D113" s="76">
        <v>80</v>
      </c>
      <c r="E113" s="76">
        <v>19.3</v>
      </c>
      <c r="F113" s="76">
        <f t="shared" si="1"/>
        <v>24.125000000000004</v>
      </c>
      <c r="G113" s="72" t="s">
        <v>427</v>
      </c>
    </row>
    <row r="114" spans="1:7" ht="84" hidden="1" customHeight="1" x14ac:dyDescent="0.25">
      <c r="A114" s="142"/>
      <c r="B114" s="74" t="s">
        <v>167</v>
      </c>
      <c r="C114" s="72" t="s">
        <v>20</v>
      </c>
      <c r="D114" s="76"/>
      <c r="E114" s="76"/>
      <c r="F114" s="76" t="e">
        <f t="shared" si="1"/>
        <v>#DIV/0!</v>
      </c>
      <c r="G114" s="72"/>
    </row>
    <row r="115" spans="1:7" ht="55.5" customHeight="1" x14ac:dyDescent="0.25">
      <c r="A115" s="143" t="s">
        <v>76</v>
      </c>
      <c r="B115" s="143"/>
      <c r="C115" s="80" t="s">
        <v>102</v>
      </c>
      <c r="D115" s="42">
        <f>SUM(D87:D114)</f>
        <v>8808.9</v>
      </c>
      <c r="E115" s="42">
        <f>SUM(E87:E114)</f>
        <v>2540.23</v>
      </c>
      <c r="F115" s="42">
        <f>E115/D115*100</f>
        <v>28.837085220629138</v>
      </c>
      <c r="G115" s="149"/>
    </row>
    <row r="116" spans="1:7" ht="58.5" customHeight="1" x14ac:dyDescent="0.25">
      <c r="A116" s="143"/>
      <c r="B116" s="143"/>
      <c r="C116" s="80" t="s">
        <v>20</v>
      </c>
      <c r="D116" s="44">
        <f>D87+D88+D89+D90+D91+D92+D93+D94+D95+D96+D97+D98+D99+D100+D101+D102+D103+D104+D105+D106+D107+D108+D109+D110+D111+D112+D113+D114</f>
        <v>8808.9</v>
      </c>
      <c r="E116" s="44">
        <f>E87+E88+E89+E90+E91+E92+E93+E94+E95+E96+E97+E98+E99+E100+E101+E102+E103+E104+E105+E106+E107+E108+E109+E110+E111+E112+E113+E114</f>
        <v>2540.23</v>
      </c>
      <c r="F116" s="42">
        <f>E116/D116*100</f>
        <v>28.837085220629138</v>
      </c>
      <c r="G116" s="149"/>
    </row>
    <row r="117" spans="1:7" s="43" customFormat="1" ht="45.75" customHeight="1" x14ac:dyDescent="0.25">
      <c r="A117" s="151" t="s">
        <v>36</v>
      </c>
      <c r="B117" s="151"/>
      <c r="C117" s="151"/>
      <c r="D117" s="151"/>
      <c r="E117" s="151"/>
      <c r="F117" s="151"/>
      <c r="G117" s="151"/>
    </row>
    <row r="118" spans="1:7" s="52" customFormat="1" ht="87.75" customHeight="1" x14ac:dyDescent="0.25">
      <c r="A118" s="79" t="s">
        <v>30</v>
      </c>
      <c r="B118" s="79" t="s">
        <v>402</v>
      </c>
      <c r="C118" s="81" t="s">
        <v>20</v>
      </c>
      <c r="D118" s="51">
        <v>312</v>
      </c>
      <c r="E118" s="51">
        <v>311.25</v>
      </c>
      <c r="F118" s="51">
        <f t="shared" si="1"/>
        <v>99.759615384615387</v>
      </c>
      <c r="G118" s="81" t="s">
        <v>288</v>
      </c>
    </row>
    <row r="119" spans="1:7" ht="87.75" customHeight="1" x14ac:dyDescent="0.25">
      <c r="A119" s="74" t="s">
        <v>27</v>
      </c>
      <c r="B119" s="74" t="s">
        <v>201</v>
      </c>
      <c r="C119" s="72" t="s">
        <v>20</v>
      </c>
      <c r="D119" s="76">
        <v>50</v>
      </c>
      <c r="E119" s="76">
        <v>0</v>
      </c>
      <c r="F119" s="76">
        <f t="shared" si="1"/>
        <v>0</v>
      </c>
      <c r="G119" s="72"/>
    </row>
    <row r="120" spans="1:7" ht="107.25" customHeight="1" x14ac:dyDescent="0.25">
      <c r="A120" s="74" t="s">
        <v>28</v>
      </c>
      <c r="B120" s="74" t="s">
        <v>176</v>
      </c>
      <c r="C120" s="72" t="s">
        <v>20</v>
      </c>
      <c r="D120" s="76">
        <v>2865</v>
      </c>
      <c r="E120" s="76">
        <v>126.8</v>
      </c>
      <c r="F120" s="76">
        <f t="shared" si="1"/>
        <v>4.4258289703315876</v>
      </c>
      <c r="G120" s="72" t="s">
        <v>355</v>
      </c>
    </row>
    <row r="121" spans="1:7" s="52" customFormat="1" ht="87.75" customHeight="1" x14ac:dyDescent="0.25">
      <c r="A121" s="79" t="s">
        <v>29</v>
      </c>
      <c r="B121" s="79" t="s">
        <v>154</v>
      </c>
      <c r="C121" s="81" t="s">
        <v>20</v>
      </c>
      <c r="D121" s="51">
        <v>200</v>
      </c>
      <c r="E121" s="51">
        <v>30</v>
      </c>
      <c r="F121" s="51">
        <f t="shared" si="1"/>
        <v>15</v>
      </c>
      <c r="G121" s="81" t="s">
        <v>327</v>
      </c>
    </row>
    <row r="122" spans="1:7" ht="88.5" customHeight="1" x14ac:dyDescent="0.25">
      <c r="A122" s="75" t="s">
        <v>32</v>
      </c>
      <c r="B122" s="74" t="s">
        <v>385</v>
      </c>
      <c r="C122" s="72" t="s">
        <v>20</v>
      </c>
      <c r="D122" s="76">
        <v>10</v>
      </c>
      <c r="E122" s="76">
        <v>0</v>
      </c>
      <c r="F122" s="51">
        <f t="shared" si="1"/>
        <v>0</v>
      </c>
      <c r="G122" s="72"/>
    </row>
    <row r="123" spans="1:7" ht="65.25" customHeight="1" x14ac:dyDescent="0.25">
      <c r="A123" s="74" t="s">
        <v>33</v>
      </c>
      <c r="B123" s="74" t="s">
        <v>161</v>
      </c>
      <c r="C123" s="72" t="s">
        <v>20</v>
      </c>
      <c r="D123" s="76">
        <v>1000</v>
      </c>
      <c r="E123" s="76">
        <v>45</v>
      </c>
      <c r="F123" s="76">
        <f t="shared" si="1"/>
        <v>4.5</v>
      </c>
      <c r="G123" s="72" t="s">
        <v>522</v>
      </c>
    </row>
    <row r="124" spans="1:7" ht="123" customHeight="1" x14ac:dyDescent="0.25">
      <c r="A124" s="142" t="s">
        <v>34</v>
      </c>
      <c r="B124" s="73" t="s">
        <v>78</v>
      </c>
      <c r="C124" s="88" t="s">
        <v>20</v>
      </c>
      <c r="D124" s="89">
        <v>1522.7</v>
      </c>
      <c r="E124" s="89">
        <v>187.1</v>
      </c>
      <c r="F124" s="89">
        <f t="shared" si="1"/>
        <v>12.287384251658239</v>
      </c>
      <c r="G124" s="90" t="s">
        <v>555</v>
      </c>
    </row>
    <row r="125" spans="1:7" ht="401.25" customHeight="1" x14ac:dyDescent="0.25">
      <c r="A125" s="142"/>
      <c r="B125" s="73" t="s">
        <v>163</v>
      </c>
      <c r="C125" s="88" t="s">
        <v>20</v>
      </c>
      <c r="D125" s="91">
        <v>1144</v>
      </c>
      <c r="E125" s="89">
        <v>1094.3</v>
      </c>
      <c r="F125" s="89">
        <f t="shared" si="1"/>
        <v>95.6555944055944</v>
      </c>
      <c r="G125" s="88" t="s">
        <v>370</v>
      </c>
    </row>
    <row r="126" spans="1:7" ht="357" customHeight="1" x14ac:dyDescent="0.25">
      <c r="A126" s="142"/>
      <c r="B126" s="74" t="s">
        <v>164</v>
      </c>
      <c r="C126" s="72" t="s">
        <v>20</v>
      </c>
      <c r="D126" s="51">
        <v>527</v>
      </c>
      <c r="E126" s="76">
        <v>253.4</v>
      </c>
      <c r="F126" s="76">
        <f t="shared" si="1"/>
        <v>48.083491461100571</v>
      </c>
      <c r="G126" s="72" t="s">
        <v>556</v>
      </c>
    </row>
    <row r="127" spans="1:7" s="52" customFormat="1" ht="108" customHeight="1" x14ac:dyDescent="0.25">
      <c r="A127" s="142"/>
      <c r="B127" s="79" t="s">
        <v>141</v>
      </c>
      <c r="C127" s="81" t="s">
        <v>20</v>
      </c>
      <c r="D127" s="51">
        <v>4164</v>
      </c>
      <c r="E127" s="51">
        <v>183.9</v>
      </c>
      <c r="F127" s="51">
        <f>E127/D127*100</f>
        <v>4.4164265129683002</v>
      </c>
      <c r="G127" s="81" t="s">
        <v>557</v>
      </c>
    </row>
    <row r="128" spans="1:7" ht="57" customHeight="1" x14ac:dyDescent="0.25">
      <c r="A128" s="143" t="s">
        <v>76</v>
      </c>
      <c r="B128" s="143"/>
      <c r="C128" s="80" t="s">
        <v>102</v>
      </c>
      <c r="D128" s="42">
        <f>SUM(D118:D127)</f>
        <v>11794.7</v>
      </c>
      <c r="E128" s="42">
        <f>SUM(E118:E127)</f>
        <v>2231.75</v>
      </c>
      <c r="F128" s="42">
        <f>E128/D128*100</f>
        <v>18.921634293369056</v>
      </c>
      <c r="G128" s="149"/>
    </row>
    <row r="129" spans="1:7" ht="57" customHeight="1" x14ac:dyDescent="0.25">
      <c r="A129" s="143"/>
      <c r="B129" s="143"/>
      <c r="C129" s="80" t="s">
        <v>20</v>
      </c>
      <c r="D129" s="44">
        <f>D118+D119+D120+D121+D122+D123+D124+D125+D127+D126</f>
        <v>11794.7</v>
      </c>
      <c r="E129" s="44">
        <f>E118+E119+E120+E121+E122+E123+E124+E125+E127+E126</f>
        <v>2231.75</v>
      </c>
      <c r="F129" s="42">
        <f>E129/D129*100</f>
        <v>18.921634293369056</v>
      </c>
      <c r="G129" s="149"/>
    </row>
    <row r="130" spans="1:7" ht="39" customHeight="1" x14ac:dyDescent="0.25">
      <c r="A130" s="151" t="s">
        <v>152</v>
      </c>
      <c r="B130" s="151"/>
      <c r="C130" s="151"/>
      <c r="D130" s="151"/>
      <c r="E130" s="151"/>
      <c r="F130" s="151"/>
      <c r="G130" s="151"/>
    </row>
    <row r="131" spans="1:7" s="52" customFormat="1" ht="41.25" customHeight="1" x14ac:dyDescent="0.25">
      <c r="A131" s="142" t="s">
        <v>24</v>
      </c>
      <c r="B131" s="157" t="s">
        <v>237</v>
      </c>
      <c r="C131" s="51" t="s">
        <v>19</v>
      </c>
      <c r="D131" s="51">
        <v>6241.9</v>
      </c>
      <c r="E131" s="51">
        <v>0</v>
      </c>
      <c r="F131" s="76">
        <f t="shared" si="1"/>
        <v>0</v>
      </c>
      <c r="G131" s="150" t="s">
        <v>601</v>
      </c>
    </row>
    <row r="132" spans="1:7" s="52" customFormat="1" ht="254.25" customHeight="1" x14ac:dyDescent="0.25">
      <c r="A132" s="142"/>
      <c r="B132" s="157"/>
      <c r="C132" s="51" t="s">
        <v>20</v>
      </c>
      <c r="D132" s="51">
        <v>193</v>
      </c>
      <c r="E132" s="51">
        <v>0</v>
      </c>
      <c r="F132" s="76">
        <f t="shared" si="1"/>
        <v>0</v>
      </c>
      <c r="G132" s="150"/>
    </row>
    <row r="133" spans="1:7" ht="83.25" customHeight="1" x14ac:dyDescent="0.25">
      <c r="A133" s="142"/>
      <c r="B133" s="74" t="s">
        <v>42</v>
      </c>
      <c r="C133" s="72" t="s">
        <v>20</v>
      </c>
      <c r="D133" s="76">
        <v>4225.7</v>
      </c>
      <c r="E133" s="76">
        <v>637.9</v>
      </c>
      <c r="F133" s="76">
        <f t="shared" si="1"/>
        <v>15.095723785408335</v>
      </c>
      <c r="G133" s="72" t="s">
        <v>465</v>
      </c>
    </row>
    <row r="134" spans="1:7" ht="76.5" customHeight="1" x14ac:dyDescent="0.25">
      <c r="A134" s="149" t="s">
        <v>25</v>
      </c>
      <c r="B134" s="157" t="s">
        <v>341</v>
      </c>
      <c r="C134" s="72" t="s">
        <v>19</v>
      </c>
      <c r="D134" s="76">
        <v>7467</v>
      </c>
      <c r="E134" s="76">
        <v>0</v>
      </c>
      <c r="F134" s="76">
        <f t="shared" ref="F134:F140" si="3">E134/D134*100</f>
        <v>0</v>
      </c>
      <c r="G134" s="138" t="s">
        <v>602</v>
      </c>
    </row>
    <row r="135" spans="1:7" ht="297" customHeight="1" x14ac:dyDescent="0.25">
      <c r="A135" s="149"/>
      <c r="B135" s="157"/>
      <c r="C135" s="72" t="s">
        <v>20</v>
      </c>
      <c r="D135" s="76">
        <v>311.2</v>
      </c>
      <c r="E135" s="76">
        <v>0</v>
      </c>
      <c r="F135" s="76">
        <f t="shared" si="3"/>
        <v>0</v>
      </c>
      <c r="G135" s="139"/>
    </row>
    <row r="136" spans="1:7" ht="222" customHeight="1" x14ac:dyDescent="0.25">
      <c r="A136" s="149"/>
      <c r="B136" s="75" t="s">
        <v>333</v>
      </c>
      <c r="C136" s="72" t="s">
        <v>20</v>
      </c>
      <c r="D136" s="76">
        <v>6084.1</v>
      </c>
      <c r="E136" s="76">
        <v>1343.9</v>
      </c>
      <c r="F136" s="76">
        <f t="shared" si="3"/>
        <v>22.08872306503838</v>
      </c>
      <c r="G136" s="72" t="s">
        <v>501</v>
      </c>
    </row>
    <row r="137" spans="1:7" ht="0.75" hidden="1" customHeight="1" x14ac:dyDescent="0.25">
      <c r="A137" s="142" t="s">
        <v>26</v>
      </c>
      <c r="B137" s="157" t="s">
        <v>238</v>
      </c>
      <c r="C137" s="72" t="s">
        <v>19</v>
      </c>
      <c r="D137" s="76"/>
      <c r="E137" s="76"/>
      <c r="F137" s="76"/>
      <c r="G137" s="149"/>
    </row>
    <row r="138" spans="1:7" ht="107.25" hidden="1" customHeight="1" x14ac:dyDescent="0.25">
      <c r="A138" s="142"/>
      <c r="B138" s="157"/>
      <c r="C138" s="72" t="s">
        <v>20</v>
      </c>
      <c r="D138" s="76"/>
      <c r="E138" s="76"/>
      <c r="F138" s="76"/>
      <c r="G138" s="149"/>
    </row>
    <row r="139" spans="1:7" ht="56.25" customHeight="1" x14ac:dyDescent="0.25">
      <c r="A139" s="142"/>
      <c r="B139" s="74" t="s">
        <v>134</v>
      </c>
      <c r="C139" s="72" t="s">
        <v>20</v>
      </c>
      <c r="D139" s="76">
        <v>8302.4</v>
      </c>
      <c r="E139" s="76">
        <v>1312.4</v>
      </c>
      <c r="F139" s="76">
        <f t="shared" si="3"/>
        <v>15.80747735594527</v>
      </c>
      <c r="G139" s="72" t="s">
        <v>579</v>
      </c>
    </row>
    <row r="140" spans="1:7" ht="35.25" customHeight="1" x14ac:dyDescent="0.25">
      <c r="A140" s="142" t="s">
        <v>30</v>
      </c>
      <c r="B140" s="157" t="s">
        <v>395</v>
      </c>
      <c r="C140" s="72" t="s">
        <v>19</v>
      </c>
      <c r="D140" s="76">
        <v>8182.8</v>
      </c>
      <c r="E140" s="76">
        <v>0</v>
      </c>
      <c r="F140" s="76">
        <f t="shared" si="3"/>
        <v>0</v>
      </c>
      <c r="G140" s="149" t="s">
        <v>603</v>
      </c>
    </row>
    <row r="141" spans="1:7" ht="219" customHeight="1" x14ac:dyDescent="0.25">
      <c r="A141" s="142"/>
      <c r="B141" s="157"/>
      <c r="C141" s="72" t="s">
        <v>20</v>
      </c>
      <c r="D141" s="76">
        <v>430.7</v>
      </c>
      <c r="E141" s="76">
        <v>0</v>
      </c>
      <c r="F141" s="76">
        <v>0</v>
      </c>
      <c r="G141" s="149"/>
    </row>
    <row r="142" spans="1:7" s="52" customFormat="1" ht="108.75" customHeight="1" x14ac:dyDescent="0.25">
      <c r="A142" s="142"/>
      <c r="B142" s="79" t="s">
        <v>405</v>
      </c>
      <c r="C142" s="81" t="s">
        <v>20</v>
      </c>
      <c r="D142" s="51">
        <v>4791.8</v>
      </c>
      <c r="E142" s="51">
        <v>1408.68</v>
      </c>
      <c r="F142" s="51">
        <f t="shared" si="1"/>
        <v>29.397721106890941</v>
      </c>
      <c r="G142" s="77" t="s">
        <v>492</v>
      </c>
    </row>
    <row r="143" spans="1:7" ht="84.75" customHeight="1" x14ac:dyDescent="0.25">
      <c r="A143" s="142"/>
      <c r="B143" s="74" t="s">
        <v>403</v>
      </c>
      <c r="C143" s="72" t="s">
        <v>20</v>
      </c>
      <c r="D143" s="76">
        <v>500</v>
      </c>
      <c r="E143" s="76">
        <v>96.9</v>
      </c>
      <c r="F143" s="76">
        <f t="shared" si="1"/>
        <v>19.38</v>
      </c>
      <c r="G143" s="72" t="s">
        <v>404</v>
      </c>
    </row>
    <row r="144" spans="1:7" ht="30.75" customHeight="1" x14ac:dyDescent="0.25">
      <c r="A144" s="158" t="s">
        <v>27</v>
      </c>
      <c r="B144" s="157" t="s">
        <v>256</v>
      </c>
      <c r="C144" s="72" t="s">
        <v>19</v>
      </c>
      <c r="D144" s="76">
        <v>7063.5</v>
      </c>
      <c r="E144" s="76">
        <v>4165.8999999999996</v>
      </c>
      <c r="F144" s="76">
        <f t="shared" si="1"/>
        <v>58.977843845119274</v>
      </c>
      <c r="G144" s="149" t="s">
        <v>604</v>
      </c>
    </row>
    <row r="145" spans="1:7" ht="346.5" customHeight="1" x14ac:dyDescent="0.25">
      <c r="A145" s="158"/>
      <c r="B145" s="157"/>
      <c r="C145" s="72" t="s">
        <v>20</v>
      </c>
      <c r="D145" s="76">
        <v>371.9</v>
      </c>
      <c r="E145" s="76">
        <v>219.3</v>
      </c>
      <c r="F145" s="76">
        <f t="shared" si="1"/>
        <v>58.967464372143056</v>
      </c>
      <c r="G145" s="149"/>
    </row>
    <row r="146" spans="1:7" s="52" customFormat="1" ht="111" customHeight="1" x14ac:dyDescent="0.25">
      <c r="A146" s="158"/>
      <c r="B146" s="79" t="s">
        <v>199</v>
      </c>
      <c r="C146" s="92" t="s">
        <v>20</v>
      </c>
      <c r="D146" s="92">
        <v>3529.2</v>
      </c>
      <c r="E146" s="92">
        <v>785</v>
      </c>
      <c r="F146" s="51">
        <f>E146/D146*100</f>
        <v>22.243001246741471</v>
      </c>
      <c r="G146" s="81" t="s">
        <v>574</v>
      </c>
    </row>
    <row r="147" spans="1:7" ht="36.75" customHeight="1" x14ac:dyDescent="0.25">
      <c r="A147" s="142" t="s">
        <v>28</v>
      </c>
      <c r="B147" s="142" t="s">
        <v>304</v>
      </c>
      <c r="C147" s="72" t="s">
        <v>19</v>
      </c>
      <c r="D147" s="76">
        <v>11126.3</v>
      </c>
      <c r="E147" s="76">
        <v>0</v>
      </c>
      <c r="F147" s="76">
        <f t="shared" si="1"/>
        <v>0</v>
      </c>
      <c r="G147" s="149" t="s">
        <v>605</v>
      </c>
    </row>
    <row r="148" spans="1:7" ht="320.25" customHeight="1" x14ac:dyDescent="0.25">
      <c r="A148" s="142"/>
      <c r="B148" s="142"/>
      <c r="C148" s="72" t="s">
        <v>20</v>
      </c>
      <c r="D148" s="76">
        <v>585.70000000000005</v>
      </c>
      <c r="E148" s="76">
        <v>0</v>
      </c>
      <c r="F148" s="76">
        <f t="shared" si="1"/>
        <v>0</v>
      </c>
      <c r="G148" s="149"/>
    </row>
    <row r="149" spans="1:7" ht="173.25" customHeight="1" x14ac:dyDescent="0.25">
      <c r="A149" s="142"/>
      <c r="B149" s="74" t="s">
        <v>184</v>
      </c>
      <c r="C149" s="72" t="s">
        <v>20</v>
      </c>
      <c r="D149" s="76">
        <v>6203.1</v>
      </c>
      <c r="E149" s="76">
        <v>4197.5</v>
      </c>
      <c r="F149" s="76">
        <f t="shared" si="1"/>
        <v>67.667779013718942</v>
      </c>
      <c r="G149" s="72" t="s">
        <v>496</v>
      </c>
    </row>
    <row r="150" spans="1:7" ht="39" customHeight="1" x14ac:dyDescent="0.25">
      <c r="A150" s="142" t="s">
        <v>29</v>
      </c>
      <c r="B150" s="157" t="s">
        <v>537</v>
      </c>
      <c r="C150" s="72" t="s">
        <v>19</v>
      </c>
      <c r="D150" s="76">
        <v>9808</v>
      </c>
      <c r="E150" s="76">
        <v>0</v>
      </c>
      <c r="F150" s="76">
        <f>E150/D150*100</f>
        <v>0</v>
      </c>
      <c r="G150" s="149" t="s">
        <v>606</v>
      </c>
    </row>
    <row r="151" spans="1:7" ht="127.5" customHeight="1" x14ac:dyDescent="0.25">
      <c r="A151" s="142"/>
      <c r="B151" s="157"/>
      <c r="C151" s="72" t="s">
        <v>20</v>
      </c>
      <c r="D151" s="76">
        <v>626</v>
      </c>
      <c r="E151" s="76">
        <v>0</v>
      </c>
      <c r="F151" s="76">
        <f>E151/D151*100</f>
        <v>0</v>
      </c>
      <c r="G151" s="149"/>
    </row>
    <row r="152" spans="1:7" ht="85.5" customHeight="1" x14ac:dyDescent="0.25">
      <c r="A152" s="142"/>
      <c r="B152" s="74" t="s">
        <v>118</v>
      </c>
      <c r="C152" s="72" t="s">
        <v>20</v>
      </c>
      <c r="D152" s="76">
        <v>5518</v>
      </c>
      <c r="E152" s="76">
        <v>63.8</v>
      </c>
      <c r="F152" s="76">
        <f t="shared" si="1"/>
        <v>1.1562160202972092</v>
      </c>
      <c r="G152" s="72" t="s">
        <v>568</v>
      </c>
    </row>
    <row r="153" spans="1:7" ht="191.25" customHeight="1" x14ac:dyDescent="0.25">
      <c r="A153" s="142"/>
      <c r="B153" s="74" t="s">
        <v>125</v>
      </c>
      <c r="C153" s="72" t="s">
        <v>20</v>
      </c>
      <c r="D153" s="76">
        <v>7894</v>
      </c>
      <c r="E153" s="76">
        <v>956.9</v>
      </c>
      <c r="F153" s="76">
        <f t="shared" si="1"/>
        <v>12.121864707372689</v>
      </c>
      <c r="G153" s="72" t="s">
        <v>569</v>
      </c>
    </row>
    <row r="154" spans="1:7" ht="88.5" customHeight="1" x14ac:dyDescent="0.25">
      <c r="A154" s="158" t="s">
        <v>31</v>
      </c>
      <c r="B154" s="157" t="s">
        <v>242</v>
      </c>
      <c r="C154" s="72" t="s">
        <v>19</v>
      </c>
      <c r="D154" s="76">
        <v>6639.3</v>
      </c>
      <c r="E154" s="76">
        <v>5395.2</v>
      </c>
      <c r="F154" s="76">
        <f t="shared" si="1"/>
        <v>81.261578780895576</v>
      </c>
      <c r="G154" s="149" t="s">
        <v>607</v>
      </c>
    </row>
    <row r="155" spans="1:7" ht="130.5" customHeight="1" x14ac:dyDescent="0.25">
      <c r="A155" s="158"/>
      <c r="B155" s="157"/>
      <c r="C155" s="72" t="s">
        <v>20</v>
      </c>
      <c r="D155" s="76">
        <v>499.7</v>
      </c>
      <c r="E155" s="76">
        <v>406.1</v>
      </c>
      <c r="F155" s="76">
        <f t="shared" si="1"/>
        <v>81.268761256754061</v>
      </c>
      <c r="G155" s="149"/>
    </row>
    <row r="156" spans="1:7" s="52" customFormat="1" ht="90" customHeight="1" x14ac:dyDescent="0.25">
      <c r="A156" s="158"/>
      <c r="B156" s="79" t="s">
        <v>150</v>
      </c>
      <c r="C156" s="81" t="s">
        <v>20</v>
      </c>
      <c r="D156" s="51">
        <v>6565.1</v>
      </c>
      <c r="E156" s="51">
        <v>3192.9</v>
      </c>
      <c r="F156" s="51">
        <f>E156/D156*100</f>
        <v>48.634445781480864</v>
      </c>
      <c r="G156" s="72" t="s">
        <v>320</v>
      </c>
    </row>
    <row r="157" spans="1:7" s="52" customFormat="1" ht="86.25" customHeight="1" x14ac:dyDescent="0.25">
      <c r="A157" s="158"/>
      <c r="B157" s="79" t="s">
        <v>149</v>
      </c>
      <c r="C157" s="81" t="s">
        <v>20</v>
      </c>
      <c r="D157" s="51">
        <v>100</v>
      </c>
      <c r="E157" s="51">
        <v>0</v>
      </c>
      <c r="F157" s="51">
        <f t="shared" si="1"/>
        <v>0</v>
      </c>
      <c r="G157" s="81"/>
    </row>
    <row r="158" spans="1:7" s="52" customFormat="1" ht="32.25" customHeight="1" x14ac:dyDescent="0.25">
      <c r="A158" s="142" t="s">
        <v>32</v>
      </c>
      <c r="B158" s="157" t="s">
        <v>382</v>
      </c>
      <c r="C158" s="72" t="s">
        <v>19</v>
      </c>
      <c r="D158" s="51">
        <v>13665</v>
      </c>
      <c r="E158" s="51">
        <v>0</v>
      </c>
      <c r="F158" s="51">
        <f>E158/D158*100</f>
        <v>0</v>
      </c>
      <c r="G158" s="150" t="s">
        <v>608</v>
      </c>
    </row>
    <row r="159" spans="1:7" s="52" customFormat="1" ht="142.5" customHeight="1" x14ac:dyDescent="0.25">
      <c r="A159" s="142"/>
      <c r="B159" s="157"/>
      <c r="C159" s="72" t="s">
        <v>20</v>
      </c>
      <c r="D159" s="51">
        <v>1028.5999999999999</v>
      </c>
      <c r="E159" s="51">
        <v>0</v>
      </c>
      <c r="F159" s="51">
        <f>E159/D159*100</f>
        <v>0</v>
      </c>
      <c r="G159" s="150"/>
    </row>
    <row r="160" spans="1:7" s="52" customFormat="1" ht="201" hidden="1" customHeight="1" x14ac:dyDescent="0.25">
      <c r="A160" s="142"/>
      <c r="B160" s="78" t="s">
        <v>236</v>
      </c>
      <c r="C160" s="72" t="s">
        <v>19</v>
      </c>
      <c r="D160" s="51"/>
      <c r="E160" s="51"/>
      <c r="F160" s="51" t="e">
        <f>E160/D160*100</f>
        <v>#DIV/0!</v>
      </c>
      <c r="G160" s="81" t="s">
        <v>315</v>
      </c>
    </row>
    <row r="161" spans="1:7" s="52" customFormat="1" ht="280.5" customHeight="1" x14ac:dyDescent="0.25">
      <c r="A161" s="142"/>
      <c r="B161" s="79" t="s">
        <v>383</v>
      </c>
      <c r="C161" s="81" t="s">
        <v>20</v>
      </c>
      <c r="D161" s="51">
        <v>12450.9</v>
      </c>
      <c r="E161" s="51">
        <v>3312.6</v>
      </c>
      <c r="F161" s="51">
        <f t="shared" si="1"/>
        <v>26.605305640556104</v>
      </c>
      <c r="G161" s="81" t="s">
        <v>534</v>
      </c>
    </row>
    <row r="162" spans="1:7" s="93" customFormat="1" ht="273" customHeight="1" x14ac:dyDescent="0.25">
      <c r="A162" s="79" t="s">
        <v>33</v>
      </c>
      <c r="B162" s="79" t="s">
        <v>219</v>
      </c>
      <c r="C162" s="81" t="s">
        <v>20</v>
      </c>
      <c r="D162" s="81">
        <v>180253.7</v>
      </c>
      <c r="E162" s="81">
        <v>18415</v>
      </c>
      <c r="F162" s="51">
        <f>E162/D162*100</f>
        <v>10.216156450602677</v>
      </c>
      <c r="G162" s="81" t="s">
        <v>523</v>
      </c>
    </row>
    <row r="163" spans="1:7" s="93" customFormat="1" ht="59.25" customHeight="1" x14ac:dyDescent="0.25">
      <c r="A163" s="145" t="s">
        <v>34</v>
      </c>
      <c r="B163" s="157" t="s">
        <v>373</v>
      </c>
      <c r="C163" s="72" t="s">
        <v>19</v>
      </c>
      <c r="D163" s="76">
        <v>20591</v>
      </c>
      <c r="E163" s="76">
        <v>0</v>
      </c>
      <c r="F163" s="76">
        <f t="shared" ref="F163:F164" si="4">E163/D163*100</f>
        <v>0</v>
      </c>
      <c r="G163" s="152" t="s">
        <v>609</v>
      </c>
    </row>
    <row r="164" spans="1:7" s="93" customFormat="1" ht="132" customHeight="1" x14ac:dyDescent="0.25">
      <c r="A164" s="147"/>
      <c r="B164" s="157"/>
      <c r="C164" s="72" t="s">
        <v>20</v>
      </c>
      <c r="D164" s="76">
        <v>1084.9000000000001</v>
      </c>
      <c r="E164" s="76">
        <v>0</v>
      </c>
      <c r="F164" s="76">
        <f t="shared" si="4"/>
        <v>0</v>
      </c>
      <c r="G164" s="154"/>
    </row>
    <row r="165" spans="1:7" s="52" customFormat="1" ht="379.5" customHeight="1" x14ac:dyDescent="0.25">
      <c r="A165" s="147"/>
      <c r="B165" s="94" t="s">
        <v>89</v>
      </c>
      <c r="C165" s="90" t="s">
        <v>20</v>
      </c>
      <c r="D165" s="91">
        <v>32501.9</v>
      </c>
      <c r="E165" s="91">
        <v>9668.6</v>
      </c>
      <c r="F165" s="91">
        <f>E165/D165*100</f>
        <v>29.747799359422068</v>
      </c>
      <c r="G165" s="90" t="s">
        <v>559</v>
      </c>
    </row>
    <row r="166" spans="1:7" s="52" customFormat="1" ht="87.75" customHeight="1" x14ac:dyDescent="0.25">
      <c r="A166" s="146"/>
      <c r="B166" s="79" t="s">
        <v>88</v>
      </c>
      <c r="C166" s="81" t="s">
        <v>20</v>
      </c>
      <c r="D166" s="76">
        <v>5192.3999999999996</v>
      </c>
      <c r="E166" s="76">
        <v>1298.0999999999999</v>
      </c>
      <c r="F166" s="51">
        <f t="shared" si="1"/>
        <v>25</v>
      </c>
      <c r="G166" s="81" t="s">
        <v>558</v>
      </c>
    </row>
    <row r="167" spans="1:7" s="52" customFormat="1" ht="67.5" customHeight="1" x14ac:dyDescent="0.25">
      <c r="A167" s="142" t="s">
        <v>35</v>
      </c>
      <c r="B167" s="158" t="s">
        <v>428</v>
      </c>
      <c r="C167" s="81" t="s">
        <v>19</v>
      </c>
      <c r="D167" s="76">
        <v>9829.9</v>
      </c>
      <c r="E167" s="76">
        <v>0</v>
      </c>
      <c r="F167" s="51">
        <f t="shared" si="1"/>
        <v>0</v>
      </c>
      <c r="G167" s="150" t="s">
        <v>610</v>
      </c>
    </row>
    <row r="168" spans="1:7" s="52" customFormat="1" ht="183.75" customHeight="1" x14ac:dyDescent="0.25">
      <c r="A168" s="163"/>
      <c r="B168" s="163"/>
      <c r="C168" s="81" t="s">
        <v>20</v>
      </c>
      <c r="D168" s="76">
        <v>733.8</v>
      </c>
      <c r="E168" s="76">
        <v>0</v>
      </c>
      <c r="F168" s="51">
        <f>E168/D168*100</f>
        <v>0</v>
      </c>
      <c r="G168" s="150"/>
    </row>
    <row r="169" spans="1:7" s="52" customFormat="1" ht="79.5" customHeight="1" x14ac:dyDescent="0.25">
      <c r="A169" s="163"/>
      <c r="B169" s="79" t="s">
        <v>429</v>
      </c>
      <c r="C169" s="81" t="s">
        <v>20</v>
      </c>
      <c r="D169" s="51">
        <v>5009</v>
      </c>
      <c r="E169" s="51">
        <v>1260.5999999999999</v>
      </c>
      <c r="F169" s="51">
        <f t="shared" si="1"/>
        <v>25.166699940107804</v>
      </c>
      <c r="G169" s="81" t="s">
        <v>540</v>
      </c>
    </row>
    <row r="170" spans="1:7" s="52" customFormat="1" ht="93.75" customHeight="1" x14ac:dyDescent="0.25">
      <c r="A170" s="163"/>
      <c r="B170" s="79" t="s">
        <v>430</v>
      </c>
      <c r="C170" s="81" t="s">
        <v>20</v>
      </c>
      <c r="D170" s="51">
        <v>3592.7</v>
      </c>
      <c r="E170" s="51">
        <v>2436.5</v>
      </c>
      <c r="F170" s="51">
        <f t="shared" si="1"/>
        <v>67.818075542071426</v>
      </c>
      <c r="G170" s="81" t="s">
        <v>541</v>
      </c>
    </row>
    <row r="171" spans="1:7" ht="56.25" customHeight="1" x14ac:dyDescent="0.25">
      <c r="A171" s="143" t="s">
        <v>76</v>
      </c>
      <c r="B171" s="143"/>
      <c r="C171" s="80" t="s">
        <v>102</v>
      </c>
      <c r="D171" s="42">
        <f>SUM(D131:D170)</f>
        <v>399194.20000000013</v>
      </c>
      <c r="E171" s="42">
        <f>SUM(E131:E170)</f>
        <v>60573.779999999992</v>
      </c>
      <c r="F171" s="42">
        <f>E171/D171*100</f>
        <v>15.174013049287783</v>
      </c>
      <c r="G171" s="149"/>
    </row>
    <row r="172" spans="1:7" ht="57.75" customHeight="1" x14ac:dyDescent="0.25">
      <c r="A172" s="143"/>
      <c r="B172" s="143"/>
      <c r="C172" s="80" t="s">
        <v>19</v>
      </c>
      <c r="D172" s="42">
        <f>D131+D137+D140+D144+D147+D150+D154+D158+D160+D167</f>
        <v>72556.7</v>
      </c>
      <c r="E172" s="42">
        <f>E131+E137+E140+E144+E147+E150+E154+E158+E160+E167</f>
        <v>9561.0999999999985</v>
      </c>
      <c r="F172" s="42">
        <v>0</v>
      </c>
      <c r="G172" s="149"/>
    </row>
    <row r="173" spans="1:7" ht="60.75" customHeight="1" x14ac:dyDescent="0.25">
      <c r="A173" s="143"/>
      <c r="B173" s="143"/>
      <c r="C173" s="80" t="s">
        <v>20</v>
      </c>
      <c r="D173" s="42">
        <f>D132+D133+D136+D138+D139+D141+D142+D143+D145+D146+D148+D149+D151+D152+D153+D155+D156+D157+D159+D161+D162+D165+D166+D168+D169+D170</f>
        <v>297183.40000000002</v>
      </c>
      <c r="E173" s="42">
        <f>E132+E133+E136+E138+E139+E141+E142+E143+E145+E146+E148+E149+E151+E152+E153+E155+E156+E157+E159+E161+E162+E165+E166+E168+E169+E170</f>
        <v>51012.679999999993</v>
      </c>
      <c r="F173" s="42">
        <f>E173/D173*100</f>
        <v>17.165386761171717</v>
      </c>
      <c r="G173" s="149"/>
    </row>
    <row r="174" spans="1:7" ht="33.75" customHeight="1" x14ac:dyDescent="0.25">
      <c r="A174" s="151" t="s">
        <v>51</v>
      </c>
      <c r="B174" s="151"/>
      <c r="C174" s="151"/>
      <c r="D174" s="151"/>
      <c r="E174" s="151"/>
      <c r="F174" s="151"/>
      <c r="G174" s="151"/>
    </row>
    <row r="175" spans="1:7" ht="88.5" customHeight="1" x14ac:dyDescent="0.25">
      <c r="A175" s="74" t="s">
        <v>24</v>
      </c>
      <c r="B175" s="74" t="s">
        <v>271</v>
      </c>
      <c r="C175" s="72" t="s">
        <v>20</v>
      </c>
      <c r="D175" s="76">
        <v>10</v>
      </c>
      <c r="E175" s="76">
        <v>0</v>
      </c>
      <c r="F175" s="76">
        <v>0</v>
      </c>
      <c r="G175" s="72"/>
    </row>
    <row r="176" spans="1:7" ht="105.75" customHeight="1" x14ac:dyDescent="0.25">
      <c r="A176" s="74" t="s">
        <v>25</v>
      </c>
      <c r="B176" s="74" t="s">
        <v>334</v>
      </c>
      <c r="C176" s="72" t="s">
        <v>20</v>
      </c>
      <c r="D176" s="76">
        <v>10</v>
      </c>
      <c r="E176" s="76">
        <v>0</v>
      </c>
      <c r="F176" s="76">
        <v>0</v>
      </c>
      <c r="G176" s="77"/>
    </row>
    <row r="177" spans="1:7" ht="83.25" customHeight="1" x14ac:dyDescent="0.25">
      <c r="A177" s="74" t="s">
        <v>26</v>
      </c>
      <c r="B177" s="74" t="s">
        <v>58</v>
      </c>
      <c r="C177" s="72" t="s">
        <v>20</v>
      </c>
      <c r="D177" s="76">
        <v>10</v>
      </c>
      <c r="E177" s="76">
        <v>10</v>
      </c>
      <c r="F177" s="76">
        <f t="shared" ref="F177:F186" si="5">E177/D177*100</f>
        <v>100</v>
      </c>
      <c r="G177" s="72" t="s">
        <v>580</v>
      </c>
    </row>
    <row r="178" spans="1:7" ht="81.75" customHeight="1" x14ac:dyDescent="0.25">
      <c r="A178" s="74" t="s">
        <v>30</v>
      </c>
      <c r="B178" s="74" t="s">
        <v>406</v>
      </c>
      <c r="C178" s="72" t="s">
        <v>20</v>
      </c>
      <c r="D178" s="76">
        <v>50</v>
      </c>
      <c r="E178" s="76">
        <v>0</v>
      </c>
      <c r="F178" s="76">
        <f t="shared" si="5"/>
        <v>0</v>
      </c>
      <c r="G178" s="72"/>
    </row>
    <row r="179" spans="1:7" ht="86.25" customHeight="1" x14ac:dyDescent="0.25">
      <c r="A179" s="74" t="s">
        <v>27</v>
      </c>
      <c r="B179" s="74" t="s">
        <v>200</v>
      </c>
      <c r="C179" s="72" t="s">
        <v>20</v>
      </c>
      <c r="D179" s="76">
        <v>8.4</v>
      </c>
      <c r="E179" s="76">
        <v>0</v>
      </c>
      <c r="F179" s="76">
        <f t="shared" si="5"/>
        <v>0</v>
      </c>
      <c r="G179" s="72"/>
    </row>
    <row r="180" spans="1:7" ht="80.25" customHeight="1" x14ac:dyDescent="0.25">
      <c r="A180" s="74" t="s">
        <v>28</v>
      </c>
      <c r="B180" s="74" t="s">
        <v>185</v>
      </c>
      <c r="C180" s="72" t="s">
        <v>20</v>
      </c>
      <c r="D180" s="76">
        <v>2</v>
      </c>
      <c r="E180" s="76">
        <v>0</v>
      </c>
      <c r="F180" s="76">
        <f t="shared" si="5"/>
        <v>0</v>
      </c>
      <c r="G180" s="72"/>
    </row>
    <row r="181" spans="1:7" ht="84.75" customHeight="1" x14ac:dyDescent="0.25">
      <c r="A181" s="74" t="s">
        <v>29</v>
      </c>
      <c r="B181" s="74" t="s">
        <v>126</v>
      </c>
      <c r="C181" s="72" t="s">
        <v>20</v>
      </c>
      <c r="D181" s="76">
        <v>5</v>
      </c>
      <c r="E181" s="76">
        <v>0</v>
      </c>
      <c r="F181" s="76">
        <f t="shared" si="5"/>
        <v>0</v>
      </c>
      <c r="G181" s="72"/>
    </row>
    <row r="182" spans="1:7" ht="86.25" customHeight="1" x14ac:dyDescent="0.25">
      <c r="A182" s="74" t="s">
        <v>31</v>
      </c>
      <c r="B182" s="74" t="s">
        <v>313</v>
      </c>
      <c r="C182" s="72" t="s">
        <v>20</v>
      </c>
      <c r="D182" s="76">
        <v>4</v>
      </c>
      <c r="E182" s="76">
        <v>0</v>
      </c>
      <c r="F182" s="76">
        <f t="shared" si="5"/>
        <v>0</v>
      </c>
      <c r="G182" s="72"/>
    </row>
    <row r="183" spans="1:7" ht="83.25" customHeight="1" x14ac:dyDescent="0.25">
      <c r="A183" s="74" t="s">
        <v>32</v>
      </c>
      <c r="B183" s="74" t="s">
        <v>384</v>
      </c>
      <c r="C183" s="72" t="s">
        <v>20</v>
      </c>
      <c r="D183" s="76">
        <v>20</v>
      </c>
      <c r="E183" s="76">
        <v>0</v>
      </c>
      <c r="F183" s="76">
        <f t="shared" si="5"/>
        <v>0</v>
      </c>
      <c r="G183" s="72"/>
    </row>
    <row r="184" spans="1:7" ht="93" customHeight="1" x14ac:dyDescent="0.25">
      <c r="A184" s="74" t="s">
        <v>33</v>
      </c>
      <c r="B184" s="74" t="s">
        <v>220</v>
      </c>
      <c r="C184" s="72" t="s">
        <v>20</v>
      </c>
      <c r="D184" s="76">
        <v>20</v>
      </c>
      <c r="E184" s="76">
        <v>20</v>
      </c>
      <c r="F184" s="76">
        <f t="shared" si="5"/>
        <v>100</v>
      </c>
      <c r="G184" s="72" t="s">
        <v>365</v>
      </c>
    </row>
    <row r="185" spans="1:7" ht="85.5" customHeight="1" x14ac:dyDescent="0.25">
      <c r="A185" s="74" t="s">
        <v>34</v>
      </c>
      <c r="B185" s="74" t="s">
        <v>90</v>
      </c>
      <c r="C185" s="72" t="s">
        <v>20</v>
      </c>
      <c r="D185" s="76">
        <v>50</v>
      </c>
      <c r="E185" s="76">
        <v>0</v>
      </c>
      <c r="F185" s="76">
        <f t="shared" si="5"/>
        <v>0</v>
      </c>
      <c r="G185" s="72"/>
    </row>
    <row r="186" spans="1:7" ht="90" customHeight="1" x14ac:dyDescent="0.25">
      <c r="A186" s="74" t="s">
        <v>35</v>
      </c>
      <c r="B186" s="74" t="s">
        <v>431</v>
      </c>
      <c r="C186" s="72" t="s">
        <v>20</v>
      </c>
      <c r="D186" s="76">
        <v>2</v>
      </c>
      <c r="E186" s="76">
        <v>0</v>
      </c>
      <c r="F186" s="76">
        <f t="shared" si="5"/>
        <v>0</v>
      </c>
      <c r="G186" s="72"/>
    </row>
    <row r="187" spans="1:7" ht="65.25" customHeight="1" x14ac:dyDescent="0.25">
      <c r="A187" s="143" t="s">
        <v>76</v>
      </c>
      <c r="B187" s="143"/>
      <c r="C187" s="80" t="s">
        <v>102</v>
      </c>
      <c r="D187" s="42">
        <f>SUM(D175:D186)</f>
        <v>191.4</v>
      </c>
      <c r="E187" s="42">
        <f>SUM(E175:E186)</f>
        <v>30</v>
      </c>
      <c r="F187" s="42">
        <f>E187/D187*100</f>
        <v>15.67398119122257</v>
      </c>
      <c r="G187" s="149"/>
    </row>
    <row r="188" spans="1:7" ht="60.75" customHeight="1" x14ac:dyDescent="0.25">
      <c r="A188" s="143"/>
      <c r="B188" s="143"/>
      <c r="C188" s="80" t="s">
        <v>20</v>
      </c>
      <c r="D188" s="42">
        <f>D175+D176+D177+D178+D179+D180+D181+D182+D183+D184+D185+D186</f>
        <v>191.4</v>
      </c>
      <c r="E188" s="42">
        <f>E175+E176+E177+E178+E179+E180+E181+E182+E183+E184+E185+E186</f>
        <v>30</v>
      </c>
      <c r="F188" s="42">
        <f>E188/D188*100</f>
        <v>15.67398119122257</v>
      </c>
      <c r="G188" s="149"/>
    </row>
    <row r="189" spans="1:7" ht="36" customHeight="1" x14ac:dyDescent="0.25">
      <c r="A189" s="151" t="s">
        <v>109</v>
      </c>
      <c r="B189" s="151"/>
      <c r="C189" s="151"/>
      <c r="D189" s="151"/>
      <c r="E189" s="151"/>
      <c r="F189" s="151"/>
      <c r="G189" s="151"/>
    </row>
    <row r="190" spans="1:7" ht="303" customHeight="1" x14ac:dyDescent="0.25">
      <c r="A190" s="74" t="s">
        <v>24</v>
      </c>
      <c r="B190" s="74" t="s">
        <v>41</v>
      </c>
      <c r="C190" s="72" t="s">
        <v>20</v>
      </c>
      <c r="D190" s="76">
        <v>8793</v>
      </c>
      <c r="E190" s="76">
        <v>4667.8</v>
      </c>
      <c r="F190" s="76">
        <f t="shared" ref="F190:F226" si="6">E190/D190*100</f>
        <v>53.085408847947235</v>
      </c>
      <c r="G190" s="95" t="s">
        <v>475</v>
      </c>
    </row>
    <row r="191" spans="1:7" ht="2.25" hidden="1" customHeight="1" x14ac:dyDescent="0.25">
      <c r="A191" s="144" t="s">
        <v>25</v>
      </c>
      <c r="B191" s="78"/>
      <c r="C191" s="72"/>
      <c r="D191" s="76"/>
      <c r="E191" s="76"/>
      <c r="F191" s="76"/>
      <c r="G191" s="72"/>
    </row>
    <row r="192" spans="1:7" ht="270.75" customHeight="1" x14ac:dyDescent="0.25">
      <c r="A192" s="144"/>
      <c r="B192" s="75" t="s">
        <v>337</v>
      </c>
      <c r="C192" s="72" t="s">
        <v>20</v>
      </c>
      <c r="D192" s="76">
        <v>4468.6000000000004</v>
      </c>
      <c r="E192" s="76">
        <v>3394.8</v>
      </c>
      <c r="F192" s="76">
        <f t="shared" si="6"/>
        <v>75.970102492950815</v>
      </c>
      <c r="G192" s="72" t="s">
        <v>502</v>
      </c>
    </row>
    <row r="193" spans="1:7" ht="189" customHeight="1" x14ac:dyDescent="0.25">
      <c r="A193" s="160" t="s">
        <v>26</v>
      </c>
      <c r="B193" s="96" t="s">
        <v>476</v>
      </c>
      <c r="C193" s="72" t="s">
        <v>233</v>
      </c>
      <c r="D193" s="76">
        <v>318.7</v>
      </c>
      <c r="E193" s="76">
        <v>0</v>
      </c>
      <c r="F193" s="51">
        <f t="shared" si="6"/>
        <v>0</v>
      </c>
      <c r="G193" s="51" t="s">
        <v>612</v>
      </c>
    </row>
    <row r="194" spans="1:7" ht="109.5" customHeight="1" x14ac:dyDescent="0.25">
      <c r="A194" s="161"/>
      <c r="B194" s="160" t="s">
        <v>265</v>
      </c>
      <c r="C194" s="72" t="s">
        <v>233</v>
      </c>
      <c r="D194" s="76">
        <v>400</v>
      </c>
      <c r="E194" s="76">
        <v>0</v>
      </c>
      <c r="F194" s="51">
        <f t="shared" si="6"/>
        <v>0</v>
      </c>
      <c r="G194" s="97" t="s">
        <v>584</v>
      </c>
    </row>
    <row r="195" spans="1:7" s="52" customFormat="1" ht="201" customHeight="1" x14ac:dyDescent="0.25">
      <c r="A195" s="162"/>
      <c r="B195" s="162"/>
      <c r="C195" s="81" t="s">
        <v>20</v>
      </c>
      <c r="D195" s="51">
        <f>25208.8-400</f>
        <v>24808.799999999999</v>
      </c>
      <c r="E195" s="51">
        <v>12199.1</v>
      </c>
      <c r="F195" s="51">
        <f t="shared" si="6"/>
        <v>49.172471058656612</v>
      </c>
      <c r="G195" s="81" t="s">
        <v>581</v>
      </c>
    </row>
    <row r="196" spans="1:7" ht="138" customHeight="1" x14ac:dyDescent="0.25">
      <c r="A196" s="142" t="s">
        <v>30</v>
      </c>
      <c r="B196" s="98" t="s">
        <v>479</v>
      </c>
      <c r="C196" s="72" t="s">
        <v>19</v>
      </c>
      <c r="D196" s="76">
        <v>212.5</v>
      </c>
      <c r="E196" s="76">
        <v>0</v>
      </c>
      <c r="F196" s="76">
        <f t="shared" si="6"/>
        <v>0</v>
      </c>
      <c r="G196" s="72" t="s">
        <v>480</v>
      </c>
    </row>
    <row r="197" spans="1:7" ht="143.25" customHeight="1" x14ac:dyDescent="0.25">
      <c r="A197" s="142"/>
      <c r="B197" s="98" t="s">
        <v>407</v>
      </c>
      <c r="C197" s="72" t="s">
        <v>20</v>
      </c>
      <c r="D197" s="76">
        <v>12192.3</v>
      </c>
      <c r="E197" s="76">
        <v>4547.84</v>
      </c>
      <c r="F197" s="76">
        <f t="shared" si="6"/>
        <v>37.300919432756743</v>
      </c>
      <c r="G197" s="72" t="s">
        <v>491</v>
      </c>
    </row>
    <row r="198" spans="1:7" ht="87" customHeight="1" x14ac:dyDescent="0.25">
      <c r="A198" s="142"/>
      <c r="B198" s="74" t="s">
        <v>409</v>
      </c>
      <c r="C198" s="72" t="s">
        <v>20</v>
      </c>
      <c r="D198" s="76">
        <v>100</v>
      </c>
      <c r="E198" s="76">
        <v>0</v>
      </c>
      <c r="F198" s="76">
        <v>0</v>
      </c>
      <c r="G198" s="72"/>
    </row>
    <row r="199" spans="1:7" ht="63.75" customHeight="1" x14ac:dyDescent="0.25">
      <c r="A199" s="144" t="s">
        <v>27</v>
      </c>
      <c r="B199" s="75" t="s">
        <v>202</v>
      </c>
      <c r="C199" s="88" t="s">
        <v>20</v>
      </c>
      <c r="D199" s="89">
        <v>1206.5</v>
      </c>
      <c r="E199" s="89">
        <v>540.6</v>
      </c>
      <c r="F199" s="89">
        <f>E199/D199*100</f>
        <v>44.807293825113973</v>
      </c>
      <c r="G199" s="88" t="s">
        <v>351</v>
      </c>
    </row>
    <row r="200" spans="1:7" ht="90.75" hidden="1" customHeight="1" x14ac:dyDescent="0.25">
      <c r="A200" s="144"/>
      <c r="B200" s="144" t="s">
        <v>203</v>
      </c>
      <c r="C200" s="81" t="s">
        <v>264</v>
      </c>
      <c r="D200" s="51"/>
      <c r="E200" s="51"/>
      <c r="F200" s="76" t="e">
        <f>E200/D200*100</f>
        <v>#DIV/0!</v>
      </c>
      <c r="G200" s="72"/>
    </row>
    <row r="201" spans="1:7" ht="162" customHeight="1" x14ac:dyDescent="0.25">
      <c r="A201" s="144"/>
      <c r="B201" s="144"/>
      <c r="C201" s="72" t="s">
        <v>20</v>
      </c>
      <c r="D201" s="76">
        <v>3752.9</v>
      </c>
      <c r="E201" s="76">
        <v>2121.6999999999998</v>
      </c>
      <c r="F201" s="76">
        <f t="shared" si="6"/>
        <v>56.534946308188324</v>
      </c>
      <c r="G201" s="72" t="s">
        <v>484</v>
      </c>
    </row>
    <row r="202" spans="1:7" ht="162.75" hidden="1" customHeight="1" x14ac:dyDescent="0.25">
      <c r="A202" s="142" t="s">
        <v>28</v>
      </c>
      <c r="B202" s="74" t="s">
        <v>254</v>
      </c>
      <c r="C202" s="72" t="s">
        <v>233</v>
      </c>
      <c r="D202" s="76"/>
      <c r="E202" s="76"/>
      <c r="F202" s="76" t="e">
        <f t="shared" si="6"/>
        <v>#DIV/0!</v>
      </c>
      <c r="G202" s="72"/>
    </row>
    <row r="203" spans="1:7" ht="168" customHeight="1" x14ac:dyDescent="0.25">
      <c r="A203" s="142"/>
      <c r="B203" s="74" t="s">
        <v>188</v>
      </c>
      <c r="C203" s="72" t="s">
        <v>20</v>
      </c>
      <c r="D203" s="76">
        <v>1681</v>
      </c>
      <c r="E203" s="76">
        <v>841.5</v>
      </c>
      <c r="F203" s="76">
        <f t="shared" si="6"/>
        <v>50.059488399762046</v>
      </c>
      <c r="G203" s="72" t="s">
        <v>497</v>
      </c>
    </row>
    <row r="204" spans="1:7" s="52" customFormat="1" ht="78" customHeight="1" x14ac:dyDescent="0.25">
      <c r="A204" s="145" t="s">
        <v>29</v>
      </c>
      <c r="B204" s="160" t="s">
        <v>331</v>
      </c>
      <c r="C204" s="81" t="s">
        <v>19</v>
      </c>
      <c r="D204" s="51">
        <v>2572.6999999999998</v>
      </c>
      <c r="E204" s="51">
        <v>0</v>
      </c>
      <c r="F204" s="51">
        <f t="shared" si="6"/>
        <v>0</v>
      </c>
      <c r="G204" s="152" t="s">
        <v>614</v>
      </c>
    </row>
    <row r="205" spans="1:7" s="52" customFormat="1" ht="326.25" customHeight="1" x14ac:dyDescent="0.25">
      <c r="A205" s="147"/>
      <c r="B205" s="162"/>
      <c r="C205" s="81" t="s">
        <v>20</v>
      </c>
      <c r="D205" s="51">
        <v>198.2</v>
      </c>
      <c r="E205" s="51">
        <v>27.4</v>
      </c>
      <c r="F205" s="51">
        <f t="shared" si="6"/>
        <v>13.824419778002017</v>
      </c>
      <c r="G205" s="154"/>
    </row>
    <row r="206" spans="1:7" s="52" customFormat="1" ht="118.5" customHeight="1" x14ac:dyDescent="0.25">
      <c r="A206" s="147"/>
      <c r="B206" s="145" t="s">
        <v>129</v>
      </c>
      <c r="C206" s="81" t="s">
        <v>19</v>
      </c>
      <c r="D206" s="51">
        <v>100</v>
      </c>
      <c r="E206" s="51">
        <v>0</v>
      </c>
      <c r="F206" s="76">
        <f t="shared" si="6"/>
        <v>0</v>
      </c>
      <c r="G206" s="97" t="s">
        <v>550</v>
      </c>
    </row>
    <row r="207" spans="1:7" ht="165" customHeight="1" x14ac:dyDescent="0.25">
      <c r="A207" s="147"/>
      <c r="B207" s="146"/>
      <c r="C207" s="72" t="s">
        <v>20</v>
      </c>
      <c r="D207" s="76">
        <f>9629.7+35.5</f>
        <v>9665.2000000000007</v>
      </c>
      <c r="E207" s="76">
        <v>5636</v>
      </c>
      <c r="F207" s="76">
        <f t="shared" si="6"/>
        <v>58.312295658651657</v>
      </c>
      <c r="G207" s="72" t="s">
        <v>507</v>
      </c>
    </row>
    <row r="208" spans="1:7" ht="210.75" customHeight="1" x14ac:dyDescent="0.25">
      <c r="A208" s="147"/>
      <c r="B208" s="160" t="s">
        <v>332</v>
      </c>
      <c r="C208" s="81" t="s">
        <v>19</v>
      </c>
      <c r="D208" s="76">
        <v>18650</v>
      </c>
      <c r="E208" s="76">
        <v>0</v>
      </c>
      <c r="F208" s="51">
        <f t="shared" si="6"/>
        <v>0</v>
      </c>
      <c r="G208" s="138" t="s">
        <v>615</v>
      </c>
    </row>
    <row r="209" spans="1:7" ht="342" customHeight="1" x14ac:dyDescent="0.25">
      <c r="A209" s="147"/>
      <c r="B209" s="162"/>
      <c r="C209" s="81" t="s">
        <v>20</v>
      </c>
      <c r="D209" s="76">
        <v>1200</v>
      </c>
      <c r="E209" s="76">
        <v>0</v>
      </c>
      <c r="F209" s="51">
        <f t="shared" si="6"/>
        <v>0</v>
      </c>
      <c r="G209" s="139"/>
    </row>
    <row r="210" spans="1:7" ht="89.25" customHeight="1" x14ac:dyDescent="0.25">
      <c r="A210" s="146"/>
      <c r="B210" s="74" t="s">
        <v>328</v>
      </c>
      <c r="C210" s="72" t="s">
        <v>20</v>
      </c>
      <c r="D210" s="76">
        <v>10</v>
      </c>
      <c r="E210" s="76">
        <v>0</v>
      </c>
      <c r="F210" s="76">
        <f t="shared" ref="F210" si="7">E210/D210*100</f>
        <v>0</v>
      </c>
      <c r="G210" s="72"/>
    </row>
    <row r="211" spans="1:7" ht="57.75" customHeight="1" x14ac:dyDescent="0.25">
      <c r="A211" s="142" t="s">
        <v>31</v>
      </c>
      <c r="B211" s="74" t="s">
        <v>138</v>
      </c>
      <c r="C211" s="72" t="s">
        <v>20</v>
      </c>
      <c r="D211" s="76">
        <v>455.3</v>
      </c>
      <c r="E211" s="76">
        <v>108</v>
      </c>
      <c r="F211" s="76">
        <f t="shared" si="6"/>
        <v>23.720623764550844</v>
      </c>
      <c r="G211" s="72" t="s">
        <v>506</v>
      </c>
    </row>
    <row r="212" spans="1:7" ht="177.75" customHeight="1" x14ac:dyDescent="0.25">
      <c r="A212" s="142"/>
      <c r="B212" s="74" t="s">
        <v>282</v>
      </c>
      <c r="C212" s="72" t="s">
        <v>20</v>
      </c>
      <c r="D212" s="76">
        <v>10761</v>
      </c>
      <c r="E212" s="76">
        <v>4599.8999999999996</v>
      </c>
      <c r="F212" s="76">
        <f t="shared" si="6"/>
        <v>42.746027320880955</v>
      </c>
      <c r="G212" s="72" t="s">
        <v>507</v>
      </c>
    </row>
    <row r="213" spans="1:7" ht="0.75" hidden="1" customHeight="1" x14ac:dyDescent="0.25">
      <c r="A213" s="144" t="s">
        <v>32</v>
      </c>
      <c r="B213" s="142" t="s">
        <v>239</v>
      </c>
      <c r="C213" s="72" t="s">
        <v>19</v>
      </c>
      <c r="D213" s="76"/>
      <c r="E213" s="76"/>
      <c r="F213" s="76" t="e">
        <f t="shared" si="6"/>
        <v>#DIV/0!</v>
      </c>
      <c r="G213" s="149"/>
    </row>
    <row r="214" spans="1:7" ht="238.5" hidden="1" customHeight="1" x14ac:dyDescent="0.25">
      <c r="A214" s="144"/>
      <c r="B214" s="142"/>
      <c r="C214" s="72" t="s">
        <v>20</v>
      </c>
      <c r="D214" s="76"/>
      <c r="E214" s="76"/>
      <c r="F214" s="76" t="e">
        <f t="shared" si="6"/>
        <v>#DIV/0!</v>
      </c>
      <c r="G214" s="149"/>
    </row>
    <row r="215" spans="1:7" ht="171.75" hidden="1" customHeight="1" x14ac:dyDescent="0.25">
      <c r="A215" s="144"/>
      <c r="B215" s="74" t="s">
        <v>267</v>
      </c>
      <c r="C215" s="72" t="s">
        <v>19</v>
      </c>
      <c r="D215" s="76"/>
      <c r="E215" s="76"/>
      <c r="F215" s="76" t="e">
        <f t="shared" si="6"/>
        <v>#DIV/0!</v>
      </c>
      <c r="G215" s="72"/>
    </row>
    <row r="216" spans="1:7" ht="250.5" customHeight="1" x14ac:dyDescent="0.25">
      <c r="A216" s="144"/>
      <c r="B216" s="75" t="s">
        <v>386</v>
      </c>
      <c r="C216" s="72" t="s">
        <v>20</v>
      </c>
      <c r="D216" s="76">
        <v>6525.7</v>
      </c>
      <c r="E216" s="76">
        <v>3284.4</v>
      </c>
      <c r="F216" s="76">
        <f t="shared" si="6"/>
        <v>50.330232771963168</v>
      </c>
      <c r="G216" s="72" t="s">
        <v>513</v>
      </c>
    </row>
    <row r="217" spans="1:7" ht="84.75" hidden="1" customHeight="1" x14ac:dyDescent="0.25">
      <c r="A217" s="144"/>
      <c r="B217" s="74" t="s">
        <v>235</v>
      </c>
      <c r="C217" s="72" t="s">
        <v>20</v>
      </c>
      <c r="D217" s="76">
        <v>0</v>
      </c>
      <c r="E217" s="76">
        <v>0</v>
      </c>
      <c r="F217" s="76">
        <v>0</v>
      </c>
      <c r="G217" s="72" t="s">
        <v>272</v>
      </c>
    </row>
    <row r="218" spans="1:7" ht="79.5" hidden="1" customHeight="1" x14ac:dyDescent="0.25">
      <c r="A218" s="144"/>
      <c r="B218" s="74" t="s">
        <v>297</v>
      </c>
      <c r="C218" s="72" t="s">
        <v>20</v>
      </c>
      <c r="D218" s="76">
        <v>0</v>
      </c>
      <c r="E218" s="76">
        <v>0</v>
      </c>
      <c r="F218" s="76">
        <v>0</v>
      </c>
      <c r="G218" s="72" t="s">
        <v>272</v>
      </c>
    </row>
    <row r="219" spans="1:7" ht="409.6" customHeight="1" x14ac:dyDescent="0.25">
      <c r="A219" s="145" t="s">
        <v>33</v>
      </c>
      <c r="B219" s="75" t="s">
        <v>224</v>
      </c>
      <c r="C219" s="72" t="s">
        <v>20</v>
      </c>
      <c r="D219" s="76">
        <v>104695.8</v>
      </c>
      <c r="E219" s="76">
        <v>22082.5</v>
      </c>
      <c r="F219" s="76">
        <f t="shared" si="6"/>
        <v>21.092059089285339</v>
      </c>
      <c r="G219" s="72" t="s">
        <v>524</v>
      </c>
    </row>
    <row r="220" spans="1:7" ht="85.5" customHeight="1" x14ac:dyDescent="0.25">
      <c r="A220" s="146"/>
      <c r="B220" s="75" t="s">
        <v>367</v>
      </c>
      <c r="C220" s="72" t="s">
        <v>20</v>
      </c>
      <c r="D220" s="76">
        <v>14411</v>
      </c>
      <c r="E220" s="76">
        <v>12608.3</v>
      </c>
      <c r="F220" s="76">
        <f t="shared" ref="F220" si="8">E220/D220*100</f>
        <v>87.490805634584689</v>
      </c>
      <c r="G220" s="88" t="s">
        <v>525</v>
      </c>
    </row>
    <row r="221" spans="1:7" ht="409.6" customHeight="1" x14ac:dyDescent="0.25">
      <c r="A221" s="164" t="s">
        <v>34</v>
      </c>
      <c r="B221" s="144" t="s">
        <v>94</v>
      </c>
      <c r="C221" s="138" t="s">
        <v>20</v>
      </c>
      <c r="D221" s="140">
        <v>34324.800000000003</v>
      </c>
      <c r="E221" s="140">
        <v>18699.599999999999</v>
      </c>
      <c r="F221" s="140">
        <f t="shared" si="6"/>
        <v>54.478394630121649</v>
      </c>
      <c r="G221" s="138" t="s">
        <v>565</v>
      </c>
    </row>
    <row r="222" spans="1:7" s="52" customFormat="1" ht="264.75" customHeight="1" x14ac:dyDescent="0.25">
      <c r="A222" s="165"/>
      <c r="B222" s="144"/>
      <c r="C222" s="139"/>
      <c r="D222" s="141"/>
      <c r="E222" s="141"/>
      <c r="F222" s="141"/>
      <c r="G222" s="139"/>
    </row>
    <row r="223" spans="1:7" ht="106.5" customHeight="1" x14ac:dyDescent="0.25">
      <c r="A223" s="166"/>
      <c r="B223" s="74" t="s">
        <v>95</v>
      </c>
      <c r="C223" s="72" t="s">
        <v>20</v>
      </c>
      <c r="D223" s="76">
        <v>3650.3</v>
      </c>
      <c r="E223" s="76">
        <v>877.8</v>
      </c>
      <c r="F223" s="76">
        <f t="shared" si="6"/>
        <v>24.047338574911649</v>
      </c>
      <c r="G223" s="72" t="s">
        <v>564</v>
      </c>
    </row>
    <row r="224" spans="1:7" ht="159.75" customHeight="1" x14ac:dyDescent="0.25">
      <c r="A224" s="145" t="s">
        <v>35</v>
      </c>
      <c r="B224" s="74" t="s">
        <v>535</v>
      </c>
      <c r="C224" s="72" t="s">
        <v>233</v>
      </c>
      <c r="D224" s="76">
        <v>531.1</v>
      </c>
      <c r="E224" s="76">
        <v>0</v>
      </c>
      <c r="F224" s="76">
        <f t="shared" si="6"/>
        <v>0</v>
      </c>
      <c r="G224" s="72" t="s">
        <v>613</v>
      </c>
    </row>
    <row r="225" spans="1:7" ht="120" customHeight="1" x14ac:dyDescent="0.25">
      <c r="A225" s="147"/>
      <c r="B225" s="144" t="s">
        <v>436</v>
      </c>
      <c r="C225" s="72" t="s">
        <v>20</v>
      </c>
      <c r="D225" s="76">
        <v>6204.3</v>
      </c>
      <c r="E225" s="76">
        <v>3472.4</v>
      </c>
      <c r="F225" s="76">
        <f t="shared" si="6"/>
        <v>55.96763534967684</v>
      </c>
      <c r="G225" s="72" t="s">
        <v>545</v>
      </c>
    </row>
    <row r="226" spans="1:7" s="52" customFormat="1" ht="0.75" hidden="1" customHeight="1" x14ac:dyDescent="0.25">
      <c r="A226" s="147"/>
      <c r="B226" s="144"/>
      <c r="C226" s="81" t="s">
        <v>264</v>
      </c>
      <c r="D226" s="51"/>
      <c r="E226" s="51"/>
      <c r="F226" s="76" t="e">
        <f t="shared" si="6"/>
        <v>#DIV/0!</v>
      </c>
      <c r="G226" s="81"/>
    </row>
    <row r="227" spans="1:7" s="52" customFormat="1" ht="53.25" hidden="1" customHeight="1" x14ac:dyDescent="0.25">
      <c r="A227" s="146"/>
      <c r="B227" s="75" t="s">
        <v>294</v>
      </c>
      <c r="C227" s="81" t="s">
        <v>20</v>
      </c>
      <c r="D227" s="51"/>
      <c r="E227" s="51"/>
      <c r="F227" s="76">
        <v>0</v>
      </c>
      <c r="G227" s="72"/>
    </row>
    <row r="228" spans="1:7" ht="54" customHeight="1" x14ac:dyDescent="0.25">
      <c r="A228" s="143" t="s">
        <v>76</v>
      </c>
      <c r="B228" s="143"/>
      <c r="C228" s="80" t="s">
        <v>102</v>
      </c>
      <c r="D228" s="42">
        <f>SUM(D190:D226)</f>
        <v>271889.69999999995</v>
      </c>
      <c r="E228" s="42">
        <f>SUM(E190:E226)</f>
        <v>99709.64</v>
      </c>
      <c r="F228" s="42">
        <f>E228/D228*100</f>
        <v>36.67282725311037</v>
      </c>
      <c r="G228" s="171"/>
    </row>
    <row r="229" spans="1:7" ht="53.25" customHeight="1" x14ac:dyDescent="0.25">
      <c r="A229" s="143"/>
      <c r="B229" s="143"/>
      <c r="C229" s="80" t="s">
        <v>19</v>
      </c>
      <c r="D229" s="42">
        <f>D191+D196+D200+D202+D213+D215+D222+D204+D208+D226</f>
        <v>21435.200000000001</v>
      </c>
      <c r="E229" s="42">
        <f>E191+E196+E200+E202+E213+E215+E222+E204+E208+E226</f>
        <v>0</v>
      </c>
      <c r="F229" s="42">
        <f>E229/D229*100</f>
        <v>0</v>
      </c>
      <c r="G229" s="171"/>
    </row>
    <row r="230" spans="1:7" ht="58.5" customHeight="1" x14ac:dyDescent="0.25">
      <c r="A230" s="143"/>
      <c r="B230" s="143"/>
      <c r="C230" s="80" t="s">
        <v>20</v>
      </c>
      <c r="D230" s="42">
        <f>D190+D192+D195+D197+D198+D199+D201+D203+D207+D211+D212+D214+D216+D217+D219+D221+D223+D225+D226+D227+D218+D210+D205+D209+D220</f>
        <v>249104.7</v>
      </c>
      <c r="E230" s="42">
        <f>E190+E192+E195+E197+E198+E199+E201+E203+E207+E211+E212+E214+E216+E217+E219+E221+E223+E225+E226+E227+E218+E210+E205+E209+E220</f>
        <v>99709.639999999985</v>
      </c>
      <c r="F230" s="42">
        <f>E230/D230*100</f>
        <v>40.027201413702748</v>
      </c>
      <c r="G230" s="171"/>
    </row>
    <row r="231" spans="1:7" ht="43.5" customHeight="1" x14ac:dyDescent="0.25">
      <c r="A231" s="151" t="s">
        <v>52</v>
      </c>
      <c r="B231" s="151"/>
      <c r="C231" s="151"/>
      <c r="D231" s="151"/>
      <c r="E231" s="151"/>
      <c r="F231" s="151"/>
      <c r="G231" s="151"/>
    </row>
    <row r="232" spans="1:7" ht="58.5" customHeight="1" x14ac:dyDescent="0.25">
      <c r="A232" s="74" t="s">
        <v>30</v>
      </c>
      <c r="B232" s="74" t="s">
        <v>410</v>
      </c>
      <c r="C232" s="72" t="s">
        <v>20</v>
      </c>
      <c r="D232" s="76">
        <v>50</v>
      </c>
      <c r="E232" s="76">
        <v>0</v>
      </c>
      <c r="F232" s="76">
        <v>0</v>
      </c>
      <c r="G232" s="72"/>
    </row>
    <row r="233" spans="1:7" ht="58.5" hidden="1" customHeight="1" x14ac:dyDescent="0.25">
      <c r="A233" s="142" t="s">
        <v>28</v>
      </c>
      <c r="B233" s="142" t="s">
        <v>186</v>
      </c>
      <c r="C233" s="72" t="s">
        <v>264</v>
      </c>
      <c r="D233" s="76"/>
      <c r="E233" s="76"/>
      <c r="F233" s="76" t="e">
        <f t="shared" si="1"/>
        <v>#DIV/0!</v>
      </c>
      <c r="G233" s="72"/>
    </row>
    <row r="234" spans="1:7" ht="91.5" customHeight="1" x14ac:dyDescent="0.25">
      <c r="A234" s="142"/>
      <c r="B234" s="142"/>
      <c r="C234" s="72" t="s">
        <v>20</v>
      </c>
      <c r="D234" s="76">
        <v>50</v>
      </c>
      <c r="E234" s="76">
        <v>48.9</v>
      </c>
      <c r="F234" s="76">
        <f>E234/D234*100</f>
        <v>97.8</v>
      </c>
      <c r="G234" s="72" t="s">
        <v>359</v>
      </c>
    </row>
    <row r="235" spans="1:7" ht="57" customHeight="1" x14ac:dyDescent="0.25">
      <c r="A235" s="74" t="s">
        <v>33</v>
      </c>
      <c r="B235" s="74" t="s">
        <v>222</v>
      </c>
      <c r="C235" s="72" t="s">
        <v>20</v>
      </c>
      <c r="D235" s="76">
        <v>5000</v>
      </c>
      <c r="E235" s="76">
        <v>438.5</v>
      </c>
      <c r="F235" s="76">
        <f t="shared" si="1"/>
        <v>8.77</v>
      </c>
      <c r="G235" s="72" t="s">
        <v>526</v>
      </c>
    </row>
    <row r="236" spans="1:7" ht="57" customHeight="1" x14ac:dyDescent="0.25">
      <c r="A236" s="145" t="s">
        <v>34</v>
      </c>
      <c r="B236" s="145" t="s">
        <v>374</v>
      </c>
      <c r="C236" s="88" t="s">
        <v>233</v>
      </c>
      <c r="D236" s="89">
        <v>20000</v>
      </c>
      <c r="E236" s="89">
        <v>0</v>
      </c>
      <c r="F236" s="89">
        <f t="shared" si="1"/>
        <v>0</v>
      </c>
      <c r="G236" s="138" t="s">
        <v>611</v>
      </c>
    </row>
    <row r="237" spans="1:7" ht="215.25" customHeight="1" x14ac:dyDescent="0.25">
      <c r="A237" s="147"/>
      <c r="B237" s="146"/>
      <c r="C237" s="88" t="s">
        <v>20</v>
      </c>
      <c r="D237" s="89">
        <v>1816.5</v>
      </c>
      <c r="E237" s="89">
        <v>0</v>
      </c>
      <c r="F237" s="89">
        <f t="shared" si="1"/>
        <v>0</v>
      </c>
      <c r="G237" s="139"/>
    </row>
    <row r="238" spans="1:7" ht="58.5" customHeight="1" x14ac:dyDescent="0.25">
      <c r="A238" s="147"/>
      <c r="B238" s="73" t="s">
        <v>92</v>
      </c>
      <c r="C238" s="88" t="s">
        <v>20</v>
      </c>
      <c r="D238" s="89">
        <v>11323.3</v>
      </c>
      <c r="E238" s="89">
        <v>0</v>
      </c>
      <c r="F238" s="89">
        <f t="shared" si="1"/>
        <v>0</v>
      </c>
      <c r="G238" s="88"/>
    </row>
    <row r="239" spans="1:7" ht="409.6" customHeight="1" x14ac:dyDescent="0.25">
      <c r="A239" s="147"/>
      <c r="B239" s="145" t="s">
        <v>112</v>
      </c>
      <c r="C239" s="138" t="s">
        <v>20</v>
      </c>
      <c r="D239" s="140">
        <v>31378.3</v>
      </c>
      <c r="E239" s="140">
        <v>1318.6</v>
      </c>
      <c r="F239" s="140">
        <f t="shared" si="1"/>
        <v>4.2022671718990514</v>
      </c>
      <c r="G239" s="138" t="s">
        <v>560</v>
      </c>
    </row>
    <row r="240" spans="1:7" ht="49.5" customHeight="1" x14ac:dyDescent="0.25">
      <c r="A240" s="146"/>
      <c r="B240" s="146"/>
      <c r="C240" s="139"/>
      <c r="D240" s="141"/>
      <c r="E240" s="141"/>
      <c r="F240" s="141"/>
      <c r="G240" s="139"/>
    </row>
    <row r="241" spans="1:7" ht="56.25" customHeight="1" x14ac:dyDescent="0.25">
      <c r="A241" s="74" t="s">
        <v>35</v>
      </c>
      <c r="B241" s="74" t="s">
        <v>432</v>
      </c>
      <c r="C241" s="72" t="s">
        <v>20</v>
      </c>
      <c r="D241" s="76">
        <v>136.22999999999999</v>
      </c>
      <c r="E241" s="76">
        <v>136.19999999999999</v>
      </c>
      <c r="F241" s="76">
        <f t="shared" si="1"/>
        <v>99.977978418850483</v>
      </c>
      <c r="G241" s="72" t="s">
        <v>542</v>
      </c>
    </row>
    <row r="242" spans="1:7" ht="54.75" customHeight="1" x14ac:dyDescent="0.25">
      <c r="A242" s="143" t="s">
        <v>76</v>
      </c>
      <c r="B242" s="143"/>
      <c r="C242" s="80" t="s">
        <v>102</v>
      </c>
      <c r="D242" s="42">
        <f>SUM(D232:D241)</f>
        <v>69754.33</v>
      </c>
      <c r="E242" s="42">
        <f>SUM(E232:E241)</f>
        <v>1942.2</v>
      </c>
      <c r="F242" s="42">
        <f>E242/D242*100</f>
        <v>2.7843432801949355</v>
      </c>
      <c r="G242" s="149"/>
    </row>
    <row r="243" spans="1:7" ht="55.5" customHeight="1" x14ac:dyDescent="0.25">
      <c r="A243" s="143"/>
      <c r="B243" s="143"/>
      <c r="C243" s="80" t="s">
        <v>233</v>
      </c>
      <c r="D243" s="42">
        <f>D233+D236</f>
        <v>20000</v>
      </c>
      <c r="E243" s="42">
        <f>E233+E236</f>
        <v>0</v>
      </c>
      <c r="F243" s="42">
        <f>E243/D243*100</f>
        <v>0</v>
      </c>
      <c r="G243" s="149"/>
    </row>
    <row r="244" spans="1:7" ht="54" customHeight="1" x14ac:dyDescent="0.25">
      <c r="A244" s="143"/>
      <c r="B244" s="143"/>
      <c r="C244" s="80" t="s">
        <v>20</v>
      </c>
      <c r="D244" s="42">
        <f>D232+D235+D238+D239+D241+D234+D237</f>
        <v>49754.33</v>
      </c>
      <c r="E244" s="42">
        <f>E232+E235+E238+E239+E241+E234+E237</f>
        <v>1942.2</v>
      </c>
      <c r="F244" s="42">
        <f>E244/D244*100</f>
        <v>3.9035798492312126</v>
      </c>
      <c r="G244" s="149"/>
    </row>
    <row r="245" spans="1:7" ht="35.25" customHeight="1" x14ac:dyDescent="0.25">
      <c r="A245" s="151" t="s">
        <v>53</v>
      </c>
      <c r="B245" s="151"/>
      <c r="C245" s="151"/>
      <c r="D245" s="151"/>
      <c r="E245" s="151"/>
      <c r="F245" s="151"/>
      <c r="G245" s="151"/>
    </row>
    <row r="246" spans="1:7" ht="1.5" hidden="1" customHeight="1" x14ac:dyDescent="0.25">
      <c r="A246" s="74" t="s">
        <v>24</v>
      </c>
      <c r="B246" s="74" t="s">
        <v>47</v>
      </c>
      <c r="C246" s="72" t="s">
        <v>20</v>
      </c>
      <c r="D246" s="76"/>
      <c r="E246" s="76"/>
      <c r="F246" s="76" t="e">
        <f t="shared" si="1"/>
        <v>#DIV/0!</v>
      </c>
      <c r="G246" s="77"/>
    </row>
    <row r="247" spans="1:7" ht="0.75" customHeight="1" x14ac:dyDescent="0.25">
      <c r="A247" s="142" t="s">
        <v>28</v>
      </c>
      <c r="B247" s="142" t="s">
        <v>251</v>
      </c>
      <c r="C247" s="72" t="s">
        <v>19</v>
      </c>
      <c r="D247" s="76"/>
      <c r="E247" s="76"/>
      <c r="F247" s="76" t="e">
        <f>E247/D247*100</f>
        <v>#DIV/0!</v>
      </c>
      <c r="G247" s="167"/>
    </row>
    <row r="248" spans="1:7" ht="175.5" hidden="1" customHeight="1" x14ac:dyDescent="0.25">
      <c r="A248" s="142"/>
      <c r="B248" s="142"/>
      <c r="C248" s="72" t="s">
        <v>20</v>
      </c>
      <c r="D248" s="76"/>
      <c r="E248" s="76"/>
      <c r="F248" s="76" t="e">
        <f>E248/D248*100</f>
        <v>#DIV/0!</v>
      </c>
      <c r="G248" s="167"/>
    </row>
    <row r="249" spans="1:7" ht="34.5" hidden="1" customHeight="1" x14ac:dyDescent="0.25">
      <c r="A249" s="142"/>
      <c r="B249" s="142" t="s">
        <v>252</v>
      </c>
      <c r="C249" s="72" t="s">
        <v>19</v>
      </c>
      <c r="D249" s="76"/>
      <c r="E249" s="76"/>
      <c r="F249" s="76" t="e">
        <f>E249/D249*100</f>
        <v>#DIV/0!</v>
      </c>
      <c r="G249" s="167"/>
    </row>
    <row r="250" spans="1:7" ht="106.5" hidden="1" customHeight="1" x14ac:dyDescent="0.25">
      <c r="A250" s="142"/>
      <c r="B250" s="142"/>
      <c r="C250" s="72" t="s">
        <v>20</v>
      </c>
      <c r="D250" s="76"/>
      <c r="E250" s="76"/>
      <c r="F250" s="76" t="e">
        <f>E250/D250*100</f>
        <v>#DIV/0!</v>
      </c>
      <c r="G250" s="167"/>
    </row>
    <row r="251" spans="1:7" ht="60.75" customHeight="1" x14ac:dyDescent="0.25">
      <c r="A251" s="142"/>
      <c r="B251" s="74" t="s">
        <v>187</v>
      </c>
      <c r="C251" s="72" t="s">
        <v>20</v>
      </c>
      <c r="D251" s="76">
        <v>205.3</v>
      </c>
      <c r="E251" s="76">
        <v>205.3</v>
      </c>
      <c r="F251" s="76">
        <f>E251/D251*100</f>
        <v>100</v>
      </c>
      <c r="G251" s="77" t="s">
        <v>360</v>
      </c>
    </row>
    <row r="252" spans="1:7" s="52" customFormat="1" ht="1.5" hidden="1" customHeight="1" x14ac:dyDescent="0.25">
      <c r="A252" s="79" t="s">
        <v>29</v>
      </c>
      <c r="B252" s="79" t="s">
        <v>127</v>
      </c>
      <c r="C252" s="81" t="s">
        <v>20</v>
      </c>
      <c r="D252" s="51">
        <v>0</v>
      </c>
      <c r="E252" s="51">
        <v>0</v>
      </c>
      <c r="F252" s="51">
        <v>0</v>
      </c>
      <c r="G252" s="72"/>
    </row>
    <row r="253" spans="1:7" ht="60" customHeight="1" x14ac:dyDescent="0.25">
      <c r="A253" s="74" t="s">
        <v>33</v>
      </c>
      <c r="B253" s="74" t="s">
        <v>221</v>
      </c>
      <c r="C253" s="72" t="s">
        <v>20</v>
      </c>
      <c r="D253" s="76">
        <v>11000</v>
      </c>
      <c r="E253" s="76">
        <v>47</v>
      </c>
      <c r="F253" s="76">
        <f>E253/D253*100</f>
        <v>0.42727272727272725</v>
      </c>
      <c r="G253" s="77" t="s">
        <v>434</v>
      </c>
    </row>
    <row r="254" spans="1:7" ht="58.5" customHeight="1" x14ac:dyDescent="0.25">
      <c r="A254" s="74" t="s">
        <v>34</v>
      </c>
      <c r="B254" s="74" t="s">
        <v>93</v>
      </c>
      <c r="C254" s="72" t="s">
        <v>20</v>
      </c>
      <c r="D254" s="76">
        <v>1850</v>
      </c>
      <c r="E254" s="76">
        <v>0</v>
      </c>
      <c r="F254" s="76">
        <v>0</v>
      </c>
      <c r="G254" s="77"/>
    </row>
    <row r="255" spans="1:7" ht="55.5" customHeight="1" x14ac:dyDescent="0.25">
      <c r="A255" s="74" t="s">
        <v>35</v>
      </c>
      <c r="B255" s="74" t="s">
        <v>433</v>
      </c>
      <c r="C255" s="72" t="s">
        <v>20</v>
      </c>
      <c r="D255" s="76">
        <v>492.6</v>
      </c>
      <c r="E255" s="76">
        <v>126.2</v>
      </c>
      <c r="F255" s="76">
        <f>E255/D255*100</f>
        <v>25.619163621599672</v>
      </c>
      <c r="G255" s="77" t="s">
        <v>543</v>
      </c>
    </row>
    <row r="256" spans="1:7" ht="52.5" customHeight="1" x14ac:dyDescent="0.25">
      <c r="A256" s="143" t="s">
        <v>76</v>
      </c>
      <c r="B256" s="143"/>
      <c r="C256" s="80" t="s">
        <v>102</v>
      </c>
      <c r="D256" s="42">
        <f>SUM(D246:D255)</f>
        <v>13547.9</v>
      </c>
      <c r="E256" s="42">
        <f>SUM(E246:E255)</f>
        <v>378.5</v>
      </c>
      <c r="F256" s="42">
        <f>E256/D256*100</f>
        <v>2.7937909196259199</v>
      </c>
      <c r="G256" s="149"/>
    </row>
    <row r="257" spans="1:7" ht="52.5" customHeight="1" x14ac:dyDescent="0.25">
      <c r="A257" s="143"/>
      <c r="B257" s="143"/>
      <c r="C257" s="80" t="s">
        <v>233</v>
      </c>
      <c r="D257" s="42">
        <f>D247+D249</f>
        <v>0</v>
      </c>
      <c r="E257" s="42">
        <f>E247+E249</f>
        <v>0</v>
      </c>
      <c r="F257" s="42">
        <v>0</v>
      </c>
      <c r="G257" s="149"/>
    </row>
    <row r="258" spans="1:7" ht="58.5" customHeight="1" x14ac:dyDescent="0.25">
      <c r="A258" s="143"/>
      <c r="B258" s="143"/>
      <c r="C258" s="80" t="s">
        <v>20</v>
      </c>
      <c r="D258" s="42">
        <f>D246+D248+D250+D251+D252+D253+D254+D255</f>
        <v>13547.9</v>
      </c>
      <c r="E258" s="42">
        <f>E246+E248+E250+E251+E252+E253+E254+E255</f>
        <v>378.5</v>
      </c>
      <c r="F258" s="42">
        <f>E258/D258*100</f>
        <v>2.7937909196259199</v>
      </c>
      <c r="G258" s="149"/>
    </row>
    <row r="259" spans="1:7" ht="42" customHeight="1" x14ac:dyDescent="0.25">
      <c r="A259" s="151" t="s">
        <v>54</v>
      </c>
      <c r="B259" s="151"/>
      <c r="C259" s="151"/>
      <c r="D259" s="151"/>
      <c r="E259" s="151"/>
      <c r="F259" s="151"/>
      <c r="G259" s="151"/>
    </row>
    <row r="260" spans="1:7" ht="72" hidden="1" customHeight="1" x14ac:dyDescent="0.25">
      <c r="A260" s="74" t="s">
        <v>24</v>
      </c>
      <c r="B260" s="74" t="s">
        <v>46</v>
      </c>
      <c r="C260" s="72" t="s">
        <v>20</v>
      </c>
      <c r="D260" s="76"/>
      <c r="E260" s="76"/>
      <c r="F260" s="76" t="e">
        <f>E260/D260*100</f>
        <v>#DIV/0!</v>
      </c>
      <c r="G260" s="77"/>
    </row>
    <row r="261" spans="1:7" s="52" customFormat="1" ht="66" customHeight="1" x14ac:dyDescent="0.25">
      <c r="A261" s="158" t="s">
        <v>30</v>
      </c>
      <c r="B261" s="79" t="s">
        <v>585</v>
      </c>
      <c r="C261" s="81" t="s">
        <v>20</v>
      </c>
      <c r="D261" s="51">
        <v>50</v>
      </c>
      <c r="E261" s="51">
        <v>0</v>
      </c>
      <c r="F261" s="51">
        <v>0</v>
      </c>
      <c r="G261" s="72"/>
    </row>
    <row r="262" spans="1:7" s="52" customFormat="1" ht="82.5" customHeight="1" x14ac:dyDescent="0.25">
      <c r="A262" s="158"/>
      <c r="B262" s="79" t="s">
        <v>586</v>
      </c>
      <c r="C262" s="81" t="s">
        <v>20</v>
      </c>
      <c r="D262" s="51">
        <v>15</v>
      </c>
      <c r="E262" s="51">
        <v>0</v>
      </c>
      <c r="F262" s="51">
        <v>0</v>
      </c>
      <c r="G262" s="72"/>
    </row>
    <row r="263" spans="1:7" s="52" customFormat="1" ht="88.5" hidden="1" customHeight="1" x14ac:dyDescent="0.25">
      <c r="A263" s="79" t="s">
        <v>27</v>
      </c>
      <c r="B263" s="79" t="s">
        <v>316</v>
      </c>
      <c r="C263" s="81" t="s">
        <v>20</v>
      </c>
      <c r="D263" s="51">
        <v>0</v>
      </c>
      <c r="E263" s="51">
        <v>0</v>
      </c>
      <c r="F263" s="51">
        <v>0</v>
      </c>
      <c r="G263" s="72" t="s">
        <v>272</v>
      </c>
    </row>
    <row r="264" spans="1:7" ht="112.5" customHeight="1" x14ac:dyDescent="0.25">
      <c r="A264" s="142" t="s">
        <v>28</v>
      </c>
      <c r="B264" s="74" t="s">
        <v>189</v>
      </c>
      <c r="C264" s="72" t="s">
        <v>20</v>
      </c>
      <c r="D264" s="76">
        <v>80</v>
      </c>
      <c r="E264" s="76">
        <v>23.1</v>
      </c>
      <c r="F264" s="76">
        <f t="shared" ref="F264:F270" si="9">E264/D264*100</f>
        <v>28.875</v>
      </c>
      <c r="G264" s="77" t="s">
        <v>361</v>
      </c>
    </row>
    <row r="265" spans="1:7" ht="80.25" customHeight="1" x14ac:dyDescent="0.25">
      <c r="A265" s="142"/>
      <c r="B265" s="74" t="s">
        <v>308</v>
      </c>
      <c r="C265" s="72" t="s">
        <v>20</v>
      </c>
      <c r="D265" s="76">
        <v>50</v>
      </c>
      <c r="E265" s="76">
        <v>49.8</v>
      </c>
      <c r="F265" s="76">
        <f t="shared" si="9"/>
        <v>99.6</v>
      </c>
      <c r="G265" s="77" t="s">
        <v>317</v>
      </c>
    </row>
    <row r="266" spans="1:7" ht="138" customHeight="1" x14ac:dyDescent="0.25">
      <c r="A266" s="74" t="s">
        <v>33</v>
      </c>
      <c r="B266" s="74" t="s">
        <v>259</v>
      </c>
      <c r="C266" s="72" t="s">
        <v>20</v>
      </c>
      <c r="D266" s="61">
        <v>15050</v>
      </c>
      <c r="E266" s="76">
        <v>10265.799999999999</v>
      </c>
      <c r="F266" s="76">
        <f t="shared" si="9"/>
        <v>68.21129568106312</v>
      </c>
      <c r="G266" s="77" t="s">
        <v>527</v>
      </c>
    </row>
    <row r="267" spans="1:7" ht="0.75" hidden="1" customHeight="1" x14ac:dyDescent="0.25">
      <c r="A267" s="75" t="s">
        <v>34</v>
      </c>
      <c r="B267" s="75" t="s">
        <v>91</v>
      </c>
      <c r="C267" s="72" t="s">
        <v>20</v>
      </c>
      <c r="D267" s="61">
        <v>0</v>
      </c>
      <c r="E267" s="76">
        <v>0</v>
      </c>
      <c r="F267" s="76" t="e">
        <f t="shared" si="9"/>
        <v>#DIV/0!</v>
      </c>
      <c r="G267" s="77"/>
    </row>
    <row r="268" spans="1:7" ht="59.25" customHeight="1" x14ac:dyDescent="0.25">
      <c r="A268" s="74" t="s">
        <v>35</v>
      </c>
      <c r="B268" s="74" t="s">
        <v>435</v>
      </c>
      <c r="C268" s="72" t="s">
        <v>20</v>
      </c>
      <c r="D268" s="76">
        <v>2450.5</v>
      </c>
      <c r="E268" s="76">
        <v>1684.5</v>
      </c>
      <c r="F268" s="76">
        <f t="shared" si="9"/>
        <v>68.741073250357061</v>
      </c>
      <c r="G268" s="77" t="s">
        <v>544</v>
      </c>
    </row>
    <row r="269" spans="1:7" ht="53.25" customHeight="1" x14ac:dyDescent="0.25">
      <c r="A269" s="143" t="s">
        <v>76</v>
      </c>
      <c r="B269" s="143"/>
      <c r="C269" s="80" t="s">
        <v>102</v>
      </c>
      <c r="D269" s="42">
        <f>SUM(D260:D268)</f>
        <v>17695.5</v>
      </c>
      <c r="E269" s="42">
        <f>SUM(E260:E268)</f>
        <v>12023.199999999999</v>
      </c>
      <c r="F269" s="42">
        <f t="shared" si="9"/>
        <v>67.944957757621992</v>
      </c>
      <c r="G269" s="149"/>
    </row>
    <row r="270" spans="1:7" ht="54.75" customHeight="1" x14ac:dyDescent="0.25">
      <c r="A270" s="143"/>
      <c r="B270" s="143"/>
      <c r="C270" s="80" t="s">
        <v>20</v>
      </c>
      <c r="D270" s="42">
        <f>D260+D261+D262+D264+D265+D266+D267+D268+D263</f>
        <v>17695.5</v>
      </c>
      <c r="E270" s="42">
        <f>E260+E261+E262+E264+E265+E266+E267+E268+E263</f>
        <v>12023.199999999999</v>
      </c>
      <c r="F270" s="42">
        <f t="shared" si="9"/>
        <v>67.944957757621992</v>
      </c>
      <c r="G270" s="149"/>
    </row>
    <row r="271" spans="1:7" s="45" customFormat="1" ht="38.25" customHeight="1" x14ac:dyDescent="0.25">
      <c r="A271" s="156" t="s">
        <v>230</v>
      </c>
      <c r="B271" s="156"/>
      <c r="C271" s="156"/>
      <c r="D271" s="156"/>
      <c r="E271" s="156"/>
      <c r="F271" s="156"/>
      <c r="G271" s="156"/>
    </row>
    <row r="272" spans="1:7" ht="82.5" customHeight="1" x14ac:dyDescent="0.25">
      <c r="A272" s="74" t="s">
        <v>24</v>
      </c>
      <c r="B272" s="74" t="s">
        <v>347</v>
      </c>
      <c r="C272" s="72" t="s">
        <v>20</v>
      </c>
      <c r="D272" s="76">
        <v>50</v>
      </c>
      <c r="E272" s="76">
        <v>0</v>
      </c>
      <c r="F272" s="76">
        <v>0</v>
      </c>
      <c r="G272" s="72"/>
    </row>
    <row r="273" spans="1:7" ht="72" customHeight="1" x14ac:dyDescent="0.25">
      <c r="A273" s="74" t="s">
        <v>26</v>
      </c>
      <c r="B273" s="74" t="s">
        <v>477</v>
      </c>
      <c r="C273" s="72" t="s">
        <v>20</v>
      </c>
      <c r="D273" s="76">
        <v>1148.4000000000001</v>
      </c>
      <c r="E273" s="76">
        <v>6</v>
      </c>
      <c r="F273" s="76">
        <f t="shared" ref="F273:F290" si="10">E273/D273*100</f>
        <v>0.52246603970741889</v>
      </c>
      <c r="G273" s="72" t="s">
        <v>478</v>
      </c>
    </row>
    <row r="274" spans="1:7" ht="60" hidden="1" customHeight="1" x14ac:dyDescent="0.25">
      <c r="A274" s="142" t="s">
        <v>30</v>
      </c>
      <c r="B274" s="142" t="s">
        <v>247</v>
      </c>
      <c r="C274" s="72" t="s">
        <v>168</v>
      </c>
      <c r="D274" s="76"/>
      <c r="E274" s="76"/>
      <c r="F274" s="76" t="e">
        <f t="shared" si="10"/>
        <v>#DIV/0!</v>
      </c>
      <c r="G274" s="149"/>
    </row>
    <row r="275" spans="1:7" ht="73.5" hidden="1" customHeight="1" x14ac:dyDescent="0.25">
      <c r="A275" s="142"/>
      <c r="B275" s="142"/>
      <c r="C275" s="72" t="s">
        <v>233</v>
      </c>
      <c r="D275" s="76"/>
      <c r="E275" s="76"/>
      <c r="F275" s="76" t="e">
        <f t="shared" si="10"/>
        <v>#DIV/0!</v>
      </c>
      <c r="G275" s="149"/>
    </row>
    <row r="276" spans="1:7" ht="3" hidden="1" customHeight="1" x14ac:dyDescent="0.25">
      <c r="A276" s="142"/>
      <c r="B276" s="142"/>
      <c r="C276" s="72" t="s">
        <v>20</v>
      </c>
      <c r="D276" s="76"/>
      <c r="E276" s="76"/>
      <c r="F276" s="76" t="e">
        <f t="shared" si="10"/>
        <v>#DIV/0!</v>
      </c>
      <c r="G276" s="149"/>
    </row>
    <row r="277" spans="1:7" ht="64.5" customHeight="1" x14ac:dyDescent="0.25">
      <c r="A277" s="142"/>
      <c r="B277" s="74" t="s">
        <v>248</v>
      </c>
      <c r="C277" s="72" t="s">
        <v>20</v>
      </c>
      <c r="D277" s="76">
        <v>100</v>
      </c>
      <c r="E277" s="76">
        <v>0</v>
      </c>
      <c r="F277" s="76">
        <f t="shared" si="10"/>
        <v>0</v>
      </c>
      <c r="G277" s="72"/>
    </row>
    <row r="278" spans="1:7" ht="1.5" hidden="1" customHeight="1" x14ac:dyDescent="0.25">
      <c r="A278" s="142" t="s">
        <v>27</v>
      </c>
      <c r="B278" s="142" t="s">
        <v>257</v>
      </c>
      <c r="C278" s="72" t="s">
        <v>168</v>
      </c>
      <c r="D278" s="76"/>
      <c r="E278" s="76"/>
      <c r="F278" s="76"/>
      <c r="G278" s="149"/>
    </row>
    <row r="279" spans="1:7" ht="45.75" hidden="1" customHeight="1" x14ac:dyDescent="0.25">
      <c r="A279" s="142"/>
      <c r="B279" s="142"/>
      <c r="C279" s="72" t="s">
        <v>233</v>
      </c>
      <c r="D279" s="76"/>
      <c r="E279" s="76"/>
      <c r="F279" s="76"/>
      <c r="G279" s="149"/>
    </row>
    <row r="280" spans="1:7" ht="69" hidden="1" customHeight="1" x14ac:dyDescent="0.25">
      <c r="A280" s="142"/>
      <c r="B280" s="142"/>
      <c r="C280" s="72" t="s">
        <v>20</v>
      </c>
      <c r="D280" s="76"/>
      <c r="E280" s="76"/>
      <c r="F280" s="76"/>
      <c r="G280" s="149"/>
    </row>
    <row r="281" spans="1:7" ht="79.5" customHeight="1" x14ac:dyDescent="0.25">
      <c r="A281" s="142"/>
      <c r="B281" s="74" t="s">
        <v>258</v>
      </c>
      <c r="C281" s="72" t="s">
        <v>20</v>
      </c>
      <c r="D281" s="76">
        <v>50</v>
      </c>
      <c r="E281" s="76">
        <v>40</v>
      </c>
      <c r="F281" s="76">
        <f t="shared" si="10"/>
        <v>80</v>
      </c>
      <c r="G281" s="72" t="s">
        <v>352</v>
      </c>
    </row>
    <row r="282" spans="1:7" ht="78" customHeight="1" x14ac:dyDescent="0.25">
      <c r="A282" s="74" t="s">
        <v>28</v>
      </c>
      <c r="B282" s="74" t="s">
        <v>253</v>
      </c>
      <c r="C282" s="72" t="s">
        <v>20</v>
      </c>
      <c r="D282" s="76">
        <v>97.7</v>
      </c>
      <c r="E282" s="76">
        <v>97.7</v>
      </c>
      <c r="F282" s="76">
        <f t="shared" si="10"/>
        <v>100</v>
      </c>
      <c r="G282" s="77" t="s">
        <v>362</v>
      </c>
    </row>
    <row r="283" spans="1:7" ht="92.25" customHeight="1" x14ac:dyDescent="0.25">
      <c r="A283" s="74" t="s">
        <v>29</v>
      </c>
      <c r="B283" s="74" t="s">
        <v>250</v>
      </c>
      <c r="C283" s="72" t="s">
        <v>20</v>
      </c>
      <c r="D283" s="76">
        <v>750</v>
      </c>
      <c r="E283" s="76">
        <v>717.7</v>
      </c>
      <c r="F283" s="76">
        <f t="shared" si="10"/>
        <v>95.693333333333342</v>
      </c>
      <c r="G283" s="72" t="s">
        <v>571</v>
      </c>
    </row>
    <row r="284" spans="1:7" ht="3" hidden="1" customHeight="1" x14ac:dyDescent="0.25">
      <c r="A284" s="142" t="s">
        <v>31</v>
      </c>
      <c r="B284" s="142" t="s">
        <v>244</v>
      </c>
      <c r="C284" s="72" t="s">
        <v>168</v>
      </c>
      <c r="D284" s="76"/>
      <c r="E284" s="76"/>
      <c r="F284" s="76" t="e">
        <f t="shared" si="10"/>
        <v>#DIV/0!</v>
      </c>
      <c r="G284" s="149"/>
    </row>
    <row r="285" spans="1:7" ht="43.5" hidden="1" customHeight="1" x14ac:dyDescent="0.25">
      <c r="A285" s="142"/>
      <c r="B285" s="142"/>
      <c r="C285" s="72" t="s">
        <v>233</v>
      </c>
      <c r="D285" s="76"/>
      <c r="E285" s="76"/>
      <c r="F285" s="76" t="e">
        <f t="shared" si="10"/>
        <v>#DIV/0!</v>
      </c>
      <c r="G285" s="149"/>
    </row>
    <row r="286" spans="1:7" ht="39" hidden="1" customHeight="1" x14ac:dyDescent="0.25">
      <c r="A286" s="142"/>
      <c r="B286" s="142"/>
      <c r="C286" s="72" t="s">
        <v>20</v>
      </c>
      <c r="D286" s="76"/>
      <c r="E286" s="76"/>
      <c r="F286" s="76" t="e">
        <f t="shared" si="10"/>
        <v>#DIV/0!</v>
      </c>
      <c r="G286" s="149"/>
    </row>
    <row r="287" spans="1:7" ht="64.5" customHeight="1" x14ac:dyDescent="0.25">
      <c r="A287" s="142"/>
      <c r="B287" s="74" t="s">
        <v>135</v>
      </c>
      <c r="C287" s="72" t="s">
        <v>20</v>
      </c>
      <c r="D287" s="76">
        <v>450</v>
      </c>
      <c r="E287" s="76">
        <v>0</v>
      </c>
      <c r="F287" s="76">
        <f t="shared" si="10"/>
        <v>0</v>
      </c>
      <c r="G287" s="77"/>
    </row>
    <row r="288" spans="1:7" ht="1.5" hidden="1" customHeight="1" x14ac:dyDescent="0.25">
      <c r="A288" s="142" t="s">
        <v>32</v>
      </c>
      <c r="B288" s="142" t="s">
        <v>240</v>
      </c>
      <c r="C288" s="72" t="s">
        <v>168</v>
      </c>
      <c r="D288" s="76"/>
      <c r="E288" s="76"/>
      <c r="F288" s="76" t="e">
        <f t="shared" si="10"/>
        <v>#DIV/0!</v>
      </c>
      <c r="G288" s="149"/>
    </row>
    <row r="289" spans="1:7" ht="36.75" hidden="1" customHeight="1" x14ac:dyDescent="0.25">
      <c r="A289" s="142"/>
      <c r="B289" s="142"/>
      <c r="C289" s="72" t="s">
        <v>233</v>
      </c>
      <c r="D289" s="76"/>
      <c r="E289" s="76"/>
      <c r="F289" s="76" t="e">
        <f t="shared" si="10"/>
        <v>#DIV/0!</v>
      </c>
      <c r="G289" s="149"/>
    </row>
    <row r="290" spans="1:7" ht="65.25" hidden="1" customHeight="1" x14ac:dyDescent="0.25">
      <c r="A290" s="142"/>
      <c r="B290" s="142"/>
      <c r="C290" s="72" t="s">
        <v>20</v>
      </c>
      <c r="D290" s="76"/>
      <c r="E290" s="76"/>
      <c r="F290" s="76" t="e">
        <f t="shared" si="10"/>
        <v>#DIV/0!</v>
      </c>
      <c r="G290" s="149"/>
    </row>
    <row r="291" spans="1:7" ht="85.5" customHeight="1" x14ac:dyDescent="0.25">
      <c r="A291" s="142"/>
      <c r="B291" s="74" t="s">
        <v>234</v>
      </c>
      <c r="C291" s="72" t="s">
        <v>20</v>
      </c>
      <c r="D291" s="76">
        <v>191.2</v>
      </c>
      <c r="E291" s="76">
        <v>191.1</v>
      </c>
      <c r="F291" s="76">
        <f t="shared" ref="F291:F298" si="11">E291/D291*100</f>
        <v>99.94769874476988</v>
      </c>
      <c r="G291" s="72" t="s">
        <v>393</v>
      </c>
    </row>
    <row r="292" spans="1:7" ht="61.5" customHeight="1" x14ac:dyDescent="0.25">
      <c r="A292" s="74" t="s">
        <v>33</v>
      </c>
      <c r="B292" s="74" t="s">
        <v>157</v>
      </c>
      <c r="C292" s="72" t="s">
        <v>20</v>
      </c>
      <c r="D292" s="76">
        <v>500</v>
      </c>
      <c r="E292" s="76">
        <v>0</v>
      </c>
      <c r="F292" s="76">
        <f t="shared" si="11"/>
        <v>0</v>
      </c>
      <c r="G292" s="72"/>
    </row>
    <row r="293" spans="1:7" ht="63" hidden="1" customHeight="1" x14ac:dyDescent="0.25">
      <c r="A293" s="144" t="s">
        <v>34</v>
      </c>
      <c r="B293" s="142" t="s">
        <v>260</v>
      </c>
      <c r="C293" s="72" t="s">
        <v>168</v>
      </c>
      <c r="D293" s="76"/>
      <c r="E293" s="76"/>
      <c r="F293" s="76" t="e">
        <f t="shared" si="11"/>
        <v>#DIV/0!</v>
      </c>
      <c r="G293" s="149"/>
    </row>
    <row r="294" spans="1:7" ht="39" hidden="1" customHeight="1" x14ac:dyDescent="0.25">
      <c r="A294" s="144"/>
      <c r="B294" s="142"/>
      <c r="C294" s="72" t="s">
        <v>233</v>
      </c>
      <c r="D294" s="76"/>
      <c r="E294" s="76"/>
      <c r="F294" s="76" t="e">
        <f t="shared" si="11"/>
        <v>#DIV/0!</v>
      </c>
      <c r="G294" s="149"/>
    </row>
    <row r="295" spans="1:7" ht="310.5" hidden="1" customHeight="1" x14ac:dyDescent="0.25">
      <c r="A295" s="144"/>
      <c r="B295" s="142"/>
      <c r="C295" s="72" t="s">
        <v>20</v>
      </c>
      <c r="D295" s="76"/>
      <c r="E295" s="76"/>
      <c r="F295" s="76" t="e">
        <f t="shared" si="11"/>
        <v>#DIV/0!</v>
      </c>
      <c r="G295" s="149"/>
    </row>
    <row r="296" spans="1:7" ht="1.5" customHeight="1" x14ac:dyDescent="0.25">
      <c r="A296" s="144"/>
      <c r="B296" s="145" t="s">
        <v>261</v>
      </c>
      <c r="C296" s="72" t="s">
        <v>233</v>
      </c>
      <c r="D296" s="76">
        <v>0</v>
      </c>
      <c r="E296" s="76">
        <v>0</v>
      </c>
      <c r="F296" s="76">
        <v>0</v>
      </c>
      <c r="G296" s="138" t="s">
        <v>561</v>
      </c>
    </row>
    <row r="297" spans="1:7" ht="169.5" hidden="1" customHeight="1" x14ac:dyDescent="0.25">
      <c r="A297" s="144"/>
      <c r="B297" s="147"/>
      <c r="C297" s="72" t="s">
        <v>116</v>
      </c>
      <c r="D297" s="76">
        <v>0</v>
      </c>
      <c r="E297" s="76">
        <v>0</v>
      </c>
      <c r="F297" s="76">
        <v>0</v>
      </c>
      <c r="G297" s="169"/>
    </row>
    <row r="298" spans="1:7" ht="210" customHeight="1" x14ac:dyDescent="0.25">
      <c r="A298" s="144"/>
      <c r="B298" s="146"/>
      <c r="C298" s="72" t="s">
        <v>20</v>
      </c>
      <c r="D298" s="76">
        <f>1569+74300</f>
        <v>75869</v>
      </c>
      <c r="E298" s="76">
        <v>120</v>
      </c>
      <c r="F298" s="76">
        <f t="shared" si="11"/>
        <v>0.15816736743597518</v>
      </c>
      <c r="G298" s="139"/>
    </row>
    <row r="299" spans="1:7" ht="78" customHeight="1" x14ac:dyDescent="0.25">
      <c r="A299" s="74" t="s">
        <v>35</v>
      </c>
      <c r="B299" s="74" t="s">
        <v>437</v>
      </c>
      <c r="C299" s="72" t="s">
        <v>20</v>
      </c>
      <c r="D299" s="76">
        <v>5736</v>
      </c>
      <c r="E299" s="76">
        <v>0</v>
      </c>
      <c r="F299" s="76">
        <v>0</v>
      </c>
      <c r="G299" s="72"/>
    </row>
    <row r="300" spans="1:7" ht="57.75" customHeight="1" x14ac:dyDescent="0.25">
      <c r="A300" s="143" t="s">
        <v>76</v>
      </c>
      <c r="B300" s="143"/>
      <c r="C300" s="80" t="s">
        <v>102</v>
      </c>
      <c r="D300" s="42">
        <f>SUM(D272:D299)</f>
        <v>84942.3</v>
      </c>
      <c r="E300" s="42">
        <f>SUM(E272:E299)</f>
        <v>1172.5</v>
      </c>
      <c r="F300" s="42">
        <f>E300/D300*100</f>
        <v>1.3803487779351393</v>
      </c>
      <c r="G300" s="72"/>
    </row>
    <row r="301" spans="1:7" ht="57.75" customHeight="1" x14ac:dyDescent="0.25">
      <c r="A301" s="143"/>
      <c r="B301" s="143"/>
      <c r="C301" s="80" t="s">
        <v>168</v>
      </c>
      <c r="D301" s="42">
        <f>D274+D278+D284+D288+D293</f>
        <v>0</v>
      </c>
      <c r="E301" s="42">
        <f>E274+E278+E284+E288+E293</f>
        <v>0</v>
      </c>
      <c r="F301" s="42">
        <v>0</v>
      </c>
      <c r="G301" s="72"/>
    </row>
    <row r="302" spans="1:7" ht="52.5" customHeight="1" x14ac:dyDescent="0.25">
      <c r="A302" s="143"/>
      <c r="B302" s="143"/>
      <c r="C302" s="80" t="s">
        <v>233</v>
      </c>
      <c r="D302" s="42">
        <f>D275+D279+D285+D289+D294</f>
        <v>0</v>
      </c>
      <c r="E302" s="42">
        <f>E275+E279+E285+E289+E294</f>
        <v>0</v>
      </c>
      <c r="F302" s="42">
        <v>0</v>
      </c>
      <c r="G302" s="72"/>
    </row>
    <row r="303" spans="1:7" ht="60" customHeight="1" x14ac:dyDescent="0.25">
      <c r="A303" s="143"/>
      <c r="B303" s="143"/>
      <c r="C303" s="80" t="s">
        <v>20</v>
      </c>
      <c r="D303" s="42">
        <f>D272+D273+D276+D277+D280+D281+D282+D283+D286+D287+D290+D291+D292+D295+D298+D299</f>
        <v>84942.3</v>
      </c>
      <c r="E303" s="42">
        <f>E272+E273+E276+E277+E280+E281+E282+E283+E286+E287+E290+E291+E292+E295+E298+E299</f>
        <v>1172.5</v>
      </c>
      <c r="F303" s="42">
        <f>E303/D303*100</f>
        <v>1.3803487779351393</v>
      </c>
      <c r="G303" s="72"/>
    </row>
    <row r="304" spans="1:7" ht="33" customHeight="1" x14ac:dyDescent="0.25">
      <c r="A304" s="151" t="s">
        <v>55</v>
      </c>
      <c r="B304" s="151"/>
      <c r="C304" s="151"/>
      <c r="D304" s="151"/>
      <c r="E304" s="151"/>
      <c r="F304" s="151"/>
      <c r="G304" s="151"/>
    </row>
    <row r="305" spans="1:7" s="52" customFormat="1" ht="84.75" customHeight="1" x14ac:dyDescent="0.25">
      <c r="A305" s="79" t="s">
        <v>30</v>
      </c>
      <c r="B305" s="79" t="s">
        <v>411</v>
      </c>
      <c r="C305" s="81" t="s">
        <v>20</v>
      </c>
      <c r="D305" s="51">
        <v>123.7</v>
      </c>
      <c r="E305" s="51">
        <v>123.65</v>
      </c>
      <c r="F305" s="51">
        <f t="shared" ref="F305:F314" si="12">E305/D305*100</f>
        <v>99.959579628132573</v>
      </c>
      <c r="G305" s="77" t="s">
        <v>483</v>
      </c>
    </row>
    <row r="306" spans="1:7" ht="64.5" hidden="1" customHeight="1" x14ac:dyDescent="0.25">
      <c r="A306" s="74" t="s">
        <v>29</v>
      </c>
      <c r="B306" s="74" t="s">
        <v>128</v>
      </c>
      <c r="C306" s="72" t="s">
        <v>20</v>
      </c>
      <c r="D306" s="76">
        <v>0</v>
      </c>
      <c r="E306" s="76">
        <v>0</v>
      </c>
      <c r="F306" s="76">
        <v>0</v>
      </c>
      <c r="G306" s="72"/>
    </row>
    <row r="307" spans="1:7" ht="39.75" hidden="1" customHeight="1" x14ac:dyDescent="0.25">
      <c r="A307" s="142" t="s">
        <v>34</v>
      </c>
      <c r="B307" s="142" t="s">
        <v>281</v>
      </c>
      <c r="C307" s="72" t="s">
        <v>168</v>
      </c>
      <c r="D307" s="76"/>
      <c r="E307" s="76"/>
      <c r="F307" s="76" t="e">
        <f t="shared" si="12"/>
        <v>#DIV/0!</v>
      </c>
      <c r="G307" s="149"/>
    </row>
    <row r="308" spans="1:7" ht="87.75" hidden="1" customHeight="1" x14ac:dyDescent="0.25">
      <c r="A308" s="142"/>
      <c r="B308" s="142"/>
      <c r="C308" s="72" t="s">
        <v>19</v>
      </c>
      <c r="D308" s="76"/>
      <c r="E308" s="76"/>
      <c r="F308" s="76" t="e">
        <f t="shared" si="12"/>
        <v>#DIV/0!</v>
      </c>
      <c r="G308" s="149"/>
    </row>
    <row r="309" spans="1:7" ht="99" hidden="1" customHeight="1" x14ac:dyDescent="0.25">
      <c r="A309" s="142"/>
      <c r="B309" s="142"/>
      <c r="C309" s="72" t="s">
        <v>20</v>
      </c>
      <c r="D309" s="76"/>
      <c r="E309" s="76"/>
      <c r="F309" s="76" t="e">
        <f t="shared" si="12"/>
        <v>#DIV/0!</v>
      </c>
      <c r="G309" s="149"/>
    </row>
    <row r="310" spans="1:7" ht="87" customHeight="1" x14ac:dyDescent="0.25">
      <c r="A310" s="142"/>
      <c r="B310" s="74" t="s">
        <v>136</v>
      </c>
      <c r="C310" s="72" t="s">
        <v>20</v>
      </c>
      <c r="D310" s="76">
        <v>4502.3</v>
      </c>
      <c r="E310" s="76">
        <v>0</v>
      </c>
      <c r="F310" s="76">
        <f t="shared" si="12"/>
        <v>0</v>
      </c>
      <c r="G310" s="72"/>
    </row>
    <row r="311" spans="1:7" ht="54" customHeight="1" x14ac:dyDescent="0.25">
      <c r="A311" s="143" t="s">
        <v>76</v>
      </c>
      <c r="B311" s="143"/>
      <c r="C311" s="80" t="s">
        <v>102</v>
      </c>
      <c r="D311" s="42">
        <f>SUM(D305:D310)</f>
        <v>4626</v>
      </c>
      <c r="E311" s="42">
        <f>SUM(E305:E310)</f>
        <v>123.65</v>
      </c>
      <c r="F311" s="42">
        <f t="shared" si="12"/>
        <v>2.6729355814958931</v>
      </c>
      <c r="G311" s="149"/>
    </row>
    <row r="312" spans="1:7" ht="49.5" customHeight="1" x14ac:dyDescent="0.25">
      <c r="A312" s="143"/>
      <c r="B312" s="143"/>
      <c r="C312" s="80" t="s">
        <v>168</v>
      </c>
      <c r="D312" s="42">
        <f>D307</f>
        <v>0</v>
      </c>
      <c r="E312" s="42">
        <f>E307</f>
        <v>0</v>
      </c>
      <c r="F312" s="42">
        <v>0</v>
      </c>
      <c r="G312" s="149"/>
    </row>
    <row r="313" spans="1:7" ht="54.75" customHeight="1" x14ac:dyDescent="0.25">
      <c r="A313" s="143"/>
      <c r="B313" s="143"/>
      <c r="C313" s="80" t="s">
        <v>19</v>
      </c>
      <c r="D313" s="42">
        <f>D308</f>
        <v>0</v>
      </c>
      <c r="E313" s="42">
        <f>E308</f>
        <v>0</v>
      </c>
      <c r="F313" s="42">
        <v>0</v>
      </c>
      <c r="G313" s="149"/>
    </row>
    <row r="314" spans="1:7" ht="61.5" customHeight="1" x14ac:dyDescent="0.25">
      <c r="A314" s="143"/>
      <c r="B314" s="143"/>
      <c r="C314" s="80" t="s">
        <v>20</v>
      </c>
      <c r="D314" s="42">
        <f>D309+D306+D310+D305</f>
        <v>4626</v>
      </c>
      <c r="E314" s="42">
        <f>E309+E306+E310+E305</f>
        <v>123.65</v>
      </c>
      <c r="F314" s="42">
        <f t="shared" si="12"/>
        <v>2.6729355814958931</v>
      </c>
      <c r="G314" s="149"/>
    </row>
    <row r="315" spans="1:7" ht="43.5" customHeight="1" x14ac:dyDescent="0.25">
      <c r="A315" s="151" t="s">
        <v>50</v>
      </c>
      <c r="B315" s="151"/>
      <c r="C315" s="151"/>
      <c r="D315" s="151"/>
      <c r="E315" s="151"/>
      <c r="F315" s="151"/>
      <c r="G315" s="151"/>
    </row>
    <row r="316" spans="1:7" ht="63" customHeight="1" x14ac:dyDescent="0.25">
      <c r="A316" s="74" t="s">
        <v>24</v>
      </c>
      <c r="B316" s="74" t="s">
        <v>44</v>
      </c>
      <c r="C316" s="72" t="s">
        <v>20</v>
      </c>
      <c r="D316" s="76">
        <v>60</v>
      </c>
      <c r="E316" s="76">
        <v>8.5</v>
      </c>
      <c r="F316" s="76">
        <f t="shared" ref="F316:F326" si="13">E316/D316*100</f>
        <v>14.166666666666666</v>
      </c>
      <c r="G316" s="72" t="s">
        <v>467</v>
      </c>
    </row>
    <row r="317" spans="1:7" ht="67.5" customHeight="1" x14ac:dyDescent="0.25">
      <c r="A317" s="74" t="s">
        <v>25</v>
      </c>
      <c r="B317" s="74" t="s">
        <v>338</v>
      </c>
      <c r="C317" s="72" t="s">
        <v>20</v>
      </c>
      <c r="D317" s="76">
        <v>160</v>
      </c>
      <c r="E317" s="76">
        <v>29</v>
      </c>
      <c r="F317" s="76">
        <f t="shared" si="13"/>
        <v>18.125</v>
      </c>
      <c r="G317" s="72" t="s">
        <v>473</v>
      </c>
    </row>
    <row r="318" spans="1:7" ht="55.5" customHeight="1" x14ac:dyDescent="0.25">
      <c r="A318" s="74" t="s">
        <v>26</v>
      </c>
      <c r="B318" s="74" t="s">
        <v>62</v>
      </c>
      <c r="C318" s="72" t="s">
        <v>20</v>
      </c>
      <c r="D318" s="76">
        <v>25</v>
      </c>
      <c r="E318" s="76">
        <v>0</v>
      </c>
      <c r="F318" s="76">
        <f t="shared" si="13"/>
        <v>0</v>
      </c>
      <c r="G318" s="72"/>
    </row>
    <row r="319" spans="1:7" ht="84" customHeight="1" x14ac:dyDescent="0.25">
      <c r="A319" s="74" t="s">
        <v>30</v>
      </c>
      <c r="B319" s="74" t="s">
        <v>412</v>
      </c>
      <c r="C319" s="72" t="s">
        <v>20</v>
      </c>
      <c r="D319" s="76">
        <v>400</v>
      </c>
      <c r="E319" s="76">
        <v>320</v>
      </c>
      <c r="F319" s="76">
        <f t="shared" si="13"/>
        <v>80</v>
      </c>
      <c r="G319" s="72" t="s">
        <v>488</v>
      </c>
    </row>
    <row r="320" spans="1:7" ht="57.75" customHeight="1" x14ac:dyDescent="0.25">
      <c r="A320" s="74" t="s">
        <v>27</v>
      </c>
      <c r="B320" s="74" t="s">
        <v>204</v>
      </c>
      <c r="C320" s="72" t="s">
        <v>20</v>
      </c>
      <c r="D320" s="76">
        <v>37.1</v>
      </c>
      <c r="E320" s="76">
        <v>3.8</v>
      </c>
      <c r="F320" s="76">
        <f t="shared" si="13"/>
        <v>10.242587601078167</v>
      </c>
      <c r="G320" s="72" t="s">
        <v>575</v>
      </c>
    </row>
    <row r="321" spans="1:7" ht="67.5" customHeight="1" x14ac:dyDescent="0.25">
      <c r="A321" s="74" t="s">
        <v>28</v>
      </c>
      <c r="B321" s="74" t="s">
        <v>190</v>
      </c>
      <c r="C321" s="72" t="s">
        <v>20</v>
      </c>
      <c r="D321" s="76">
        <v>23.4</v>
      </c>
      <c r="E321" s="76">
        <v>0</v>
      </c>
      <c r="F321" s="76">
        <f t="shared" si="13"/>
        <v>0</v>
      </c>
      <c r="G321" s="72"/>
    </row>
    <row r="322" spans="1:7" ht="54.75" customHeight="1" x14ac:dyDescent="0.25">
      <c r="A322" s="74" t="s">
        <v>31</v>
      </c>
      <c r="B322" s="74" t="s">
        <v>70</v>
      </c>
      <c r="C322" s="72" t="s">
        <v>20</v>
      </c>
      <c r="D322" s="76">
        <v>133.80000000000001</v>
      </c>
      <c r="E322" s="76">
        <v>10</v>
      </c>
      <c r="F322" s="76">
        <f t="shared" si="13"/>
        <v>7.4738415545590424</v>
      </c>
      <c r="G322" s="72" t="s">
        <v>508</v>
      </c>
    </row>
    <row r="323" spans="1:7" ht="55.5" customHeight="1" x14ac:dyDescent="0.25">
      <c r="A323" s="74" t="s">
        <v>32</v>
      </c>
      <c r="B323" s="74" t="s">
        <v>387</v>
      </c>
      <c r="C323" s="72" t="s">
        <v>20</v>
      </c>
      <c r="D323" s="76">
        <v>70</v>
      </c>
      <c r="E323" s="76">
        <v>0</v>
      </c>
      <c r="F323" s="76">
        <f t="shared" si="13"/>
        <v>0</v>
      </c>
      <c r="G323" s="72"/>
    </row>
    <row r="324" spans="1:7" s="52" customFormat="1" ht="60.75" customHeight="1" x14ac:dyDescent="0.25">
      <c r="A324" s="79" t="s">
        <v>33</v>
      </c>
      <c r="B324" s="79" t="s">
        <v>223</v>
      </c>
      <c r="C324" s="81" t="s">
        <v>20</v>
      </c>
      <c r="D324" s="99">
        <v>440</v>
      </c>
      <c r="E324" s="51">
        <v>380</v>
      </c>
      <c r="F324" s="51">
        <f t="shared" si="13"/>
        <v>86.36363636363636</v>
      </c>
      <c r="G324" s="81" t="s">
        <v>528</v>
      </c>
    </row>
    <row r="325" spans="1:7" ht="64.5" customHeight="1" x14ac:dyDescent="0.25">
      <c r="A325" s="74" t="s">
        <v>34</v>
      </c>
      <c r="B325" s="74" t="s">
        <v>96</v>
      </c>
      <c r="C325" s="72" t="s">
        <v>20</v>
      </c>
      <c r="D325" s="76">
        <v>4239.2</v>
      </c>
      <c r="E325" s="76">
        <v>1757.9</v>
      </c>
      <c r="F325" s="76">
        <f t="shared" si="13"/>
        <v>41.467729760332141</v>
      </c>
      <c r="G325" s="72" t="s">
        <v>562</v>
      </c>
    </row>
    <row r="326" spans="1:7" ht="85.5" customHeight="1" x14ac:dyDescent="0.25">
      <c r="A326" s="74" t="s">
        <v>35</v>
      </c>
      <c r="B326" s="74" t="s">
        <v>438</v>
      </c>
      <c r="C326" s="72" t="s">
        <v>20</v>
      </c>
      <c r="D326" s="76">
        <v>60</v>
      </c>
      <c r="E326" s="76">
        <v>0</v>
      </c>
      <c r="F326" s="76">
        <f t="shared" si="13"/>
        <v>0</v>
      </c>
      <c r="G326" s="72"/>
    </row>
    <row r="327" spans="1:7" ht="59.25" customHeight="1" x14ac:dyDescent="0.25">
      <c r="A327" s="143" t="s">
        <v>76</v>
      </c>
      <c r="B327" s="143"/>
      <c r="C327" s="80" t="s">
        <v>102</v>
      </c>
      <c r="D327" s="42">
        <f>SUM(D316:D326)</f>
        <v>5648.5</v>
      </c>
      <c r="E327" s="42">
        <f>SUM(E316:E326)</f>
        <v>2509.1999999999998</v>
      </c>
      <c r="F327" s="42">
        <f>E327/D327*100</f>
        <v>44.422413030007959</v>
      </c>
      <c r="G327" s="149"/>
    </row>
    <row r="328" spans="1:7" ht="62.25" customHeight="1" x14ac:dyDescent="0.25">
      <c r="A328" s="143"/>
      <c r="B328" s="143"/>
      <c r="C328" s="80" t="s">
        <v>20</v>
      </c>
      <c r="D328" s="42">
        <f>D316+D317+D318+D319+D320+D321+D322+D323+D324+D325+D326</f>
        <v>5648.5</v>
      </c>
      <c r="E328" s="42">
        <f>E316+E317+E318+E319+E320+E321+E322+E323+E324+E325+E326</f>
        <v>2509.1999999999998</v>
      </c>
      <c r="F328" s="42">
        <f>E328/D328*100</f>
        <v>44.422413030007959</v>
      </c>
      <c r="G328" s="149"/>
    </row>
    <row r="329" spans="1:7" ht="38.25" customHeight="1" x14ac:dyDescent="0.25">
      <c r="A329" s="151" t="s">
        <v>107</v>
      </c>
      <c r="B329" s="151"/>
      <c r="C329" s="151"/>
      <c r="D329" s="151"/>
      <c r="E329" s="151"/>
      <c r="F329" s="151"/>
      <c r="G329" s="151"/>
    </row>
    <row r="330" spans="1:7" ht="66.75" customHeight="1" x14ac:dyDescent="0.25">
      <c r="A330" s="142" t="s">
        <v>24</v>
      </c>
      <c r="B330" s="74" t="s">
        <v>45</v>
      </c>
      <c r="C330" s="72" t="s">
        <v>20</v>
      </c>
      <c r="D330" s="76">
        <v>6533.5</v>
      </c>
      <c r="E330" s="51">
        <v>2553.9</v>
      </c>
      <c r="F330" s="76">
        <f t="shared" ref="F330:F378" si="14">E330/D330*100</f>
        <v>39.089308946200354</v>
      </c>
      <c r="G330" s="72" t="s">
        <v>468</v>
      </c>
    </row>
    <row r="331" spans="1:7" ht="88.5" customHeight="1" x14ac:dyDescent="0.25">
      <c r="A331" s="142"/>
      <c r="B331" s="74" t="s">
        <v>40</v>
      </c>
      <c r="C331" s="72" t="s">
        <v>20</v>
      </c>
      <c r="D331" s="76">
        <v>1788.8</v>
      </c>
      <c r="E331" s="76">
        <v>450.1</v>
      </c>
      <c r="F331" s="76">
        <f t="shared" si="14"/>
        <v>25.162119856887301</v>
      </c>
      <c r="G331" s="72" t="s">
        <v>474</v>
      </c>
    </row>
    <row r="332" spans="1:7" ht="3.75" hidden="1" customHeight="1" x14ac:dyDescent="0.25">
      <c r="A332" s="142"/>
      <c r="B332" s="74" t="s">
        <v>49</v>
      </c>
      <c r="C332" s="72" t="s">
        <v>20</v>
      </c>
      <c r="D332" s="76">
        <v>0</v>
      </c>
      <c r="E332" s="76">
        <v>0</v>
      </c>
      <c r="F332" s="76">
        <v>0</v>
      </c>
      <c r="G332" s="72" t="s">
        <v>272</v>
      </c>
    </row>
    <row r="333" spans="1:7" ht="1.5" hidden="1" customHeight="1" x14ac:dyDescent="0.25">
      <c r="A333" s="144" t="s">
        <v>25</v>
      </c>
      <c r="B333" s="142" t="s">
        <v>268</v>
      </c>
      <c r="C333" s="72" t="s">
        <v>19</v>
      </c>
      <c r="D333" s="76"/>
      <c r="E333" s="76"/>
      <c r="F333" s="76" t="e">
        <f t="shared" si="14"/>
        <v>#DIV/0!</v>
      </c>
      <c r="G333" s="149"/>
    </row>
    <row r="334" spans="1:7" ht="18" hidden="1" customHeight="1" x14ac:dyDescent="0.25">
      <c r="A334" s="144"/>
      <c r="B334" s="142"/>
      <c r="C334" s="72" t="s">
        <v>116</v>
      </c>
      <c r="D334" s="76"/>
      <c r="E334" s="76"/>
      <c r="F334" s="76" t="e">
        <f t="shared" si="14"/>
        <v>#DIV/0!</v>
      </c>
      <c r="G334" s="149"/>
    </row>
    <row r="335" spans="1:7" ht="114" customHeight="1" x14ac:dyDescent="0.25">
      <c r="A335" s="144"/>
      <c r="B335" s="142" t="s">
        <v>340</v>
      </c>
      <c r="C335" s="72" t="s">
        <v>19</v>
      </c>
      <c r="D335" s="76">
        <v>150</v>
      </c>
      <c r="E335" s="76">
        <v>150</v>
      </c>
      <c r="F335" s="76">
        <f t="shared" si="14"/>
        <v>100</v>
      </c>
      <c r="G335" s="72" t="s">
        <v>549</v>
      </c>
    </row>
    <row r="336" spans="1:7" ht="69.75" customHeight="1" x14ac:dyDescent="0.25">
      <c r="A336" s="144"/>
      <c r="B336" s="142"/>
      <c r="C336" s="72" t="s">
        <v>20</v>
      </c>
      <c r="D336" s="76">
        <v>16873.8</v>
      </c>
      <c r="E336" s="76">
        <v>8305.5</v>
      </c>
      <c r="F336" s="76">
        <f t="shared" si="14"/>
        <v>49.221277957543649</v>
      </c>
      <c r="G336" s="72" t="s">
        <v>339</v>
      </c>
    </row>
    <row r="337" spans="1:7" ht="3" hidden="1" customHeight="1" x14ac:dyDescent="0.25">
      <c r="A337" s="144" t="s">
        <v>26</v>
      </c>
      <c r="B337" s="144" t="s">
        <v>241</v>
      </c>
      <c r="C337" s="72" t="s">
        <v>168</v>
      </c>
      <c r="D337" s="76">
        <v>0</v>
      </c>
      <c r="E337" s="76">
        <v>0</v>
      </c>
      <c r="F337" s="76">
        <v>0</v>
      </c>
      <c r="G337" s="149" t="s">
        <v>600</v>
      </c>
    </row>
    <row r="338" spans="1:7" ht="60.75" customHeight="1" x14ac:dyDescent="0.25">
      <c r="A338" s="144"/>
      <c r="B338" s="144"/>
      <c r="C338" s="72" t="s">
        <v>19</v>
      </c>
      <c r="D338" s="76">
        <v>3018</v>
      </c>
      <c r="E338" s="76">
        <v>723.9</v>
      </c>
      <c r="F338" s="76">
        <f t="shared" si="14"/>
        <v>23.986083499005964</v>
      </c>
      <c r="G338" s="149"/>
    </row>
    <row r="339" spans="1:7" ht="294" customHeight="1" x14ac:dyDescent="0.25">
      <c r="A339" s="144"/>
      <c r="B339" s="144"/>
      <c r="C339" s="72" t="s">
        <v>20</v>
      </c>
      <c r="D339" s="76">
        <v>227.2</v>
      </c>
      <c r="E339" s="76">
        <v>54.5</v>
      </c>
      <c r="F339" s="76">
        <f t="shared" si="14"/>
        <v>23.987676056338028</v>
      </c>
      <c r="G339" s="149"/>
    </row>
    <row r="340" spans="1:7" ht="91.5" customHeight="1" x14ac:dyDescent="0.25">
      <c r="A340" s="144"/>
      <c r="B340" s="144" t="s">
        <v>59</v>
      </c>
      <c r="C340" s="72" t="s">
        <v>20</v>
      </c>
      <c r="D340" s="76">
        <v>9690</v>
      </c>
      <c r="E340" s="76">
        <v>4770.3999999999996</v>
      </c>
      <c r="F340" s="76">
        <f t="shared" si="14"/>
        <v>49.230134158926724</v>
      </c>
      <c r="G340" s="72" t="s">
        <v>322</v>
      </c>
    </row>
    <row r="341" spans="1:7" ht="60" hidden="1" customHeight="1" x14ac:dyDescent="0.25">
      <c r="A341" s="144"/>
      <c r="B341" s="144"/>
      <c r="C341" s="72" t="s">
        <v>264</v>
      </c>
      <c r="D341" s="76">
        <v>0</v>
      </c>
      <c r="E341" s="76">
        <v>0</v>
      </c>
      <c r="F341" s="76">
        <v>0</v>
      </c>
      <c r="G341" s="72"/>
    </row>
    <row r="342" spans="1:7" ht="115.5" customHeight="1" x14ac:dyDescent="0.25">
      <c r="A342" s="144"/>
      <c r="B342" s="100" t="s">
        <v>269</v>
      </c>
      <c r="C342" s="72" t="s">
        <v>20</v>
      </c>
      <c r="D342" s="76">
        <v>748</v>
      </c>
      <c r="E342" s="76">
        <v>748</v>
      </c>
      <c r="F342" s="76">
        <f t="shared" si="14"/>
        <v>100</v>
      </c>
      <c r="G342" s="72" t="s">
        <v>325</v>
      </c>
    </row>
    <row r="343" spans="1:7" ht="1.5" hidden="1" customHeight="1" x14ac:dyDescent="0.25">
      <c r="A343" s="142" t="s">
        <v>30</v>
      </c>
      <c r="B343" s="142" t="s">
        <v>249</v>
      </c>
      <c r="C343" s="72" t="s">
        <v>168</v>
      </c>
      <c r="D343" s="76"/>
      <c r="E343" s="76"/>
      <c r="F343" s="76" t="e">
        <f t="shared" si="14"/>
        <v>#DIV/0!</v>
      </c>
      <c r="G343" s="149"/>
    </row>
    <row r="344" spans="1:7" ht="40.5" hidden="1" customHeight="1" x14ac:dyDescent="0.25">
      <c r="A344" s="142"/>
      <c r="B344" s="142"/>
      <c r="C344" s="72" t="s">
        <v>19</v>
      </c>
      <c r="D344" s="76"/>
      <c r="E344" s="76"/>
      <c r="F344" s="76" t="e">
        <f t="shared" si="14"/>
        <v>#DIV/0!</v>
      </c>
      <c r="G344" s="149"/>
    </row>
    <row r="345" spans="1:7" ht="48" hidden="1" customHeight="1" x14ac:dyDescent="0.25">
      <c r="A345" s="142"/>
      <c r="B345" s="142"/>
      <c r="C345" s="72" t="s">
        <v>20</v>
      </c>
      <c r="D345" s="76"/>
      <c r="E345" s="76"/>
      <c r="F345" s="76" t="e">
        <f t="shared" si="14"/>
        <v>#DIV/0!</v>
      </c>
      <c r="G345" s="149"/>
    </row>
    <row r="346" spans="1:7" ht="81.75" customHeight="1" x14ac:dyDescent="0.25">
      <c r="A346" s="142"/>
      <c r="B346" s="74" t="s">
        <v>413</v>
      </c>
      <c r="C346" s="72" t="s">
        <v>20</v>
      </c>
      <c r="D346" s="51">
        <v>11588.4</v>
      </c>
      <c r="E346" s="51">
        <v>4600</v>
      </c>
      <c r="F346" s="76">
        <f t="shared" si="14"/>
        <v>39.694867281074181</v>
      </c>
      <c r="G346" s="72" t="s">
        <v>414</v>
      </c>
    </row>
    <row r="347" spans="1:7" ht="109.5" customHeight="1" x14ac:dyDescent="0.25">
      <c r="A347" s="142"/>
      <c r="B347" s="100" t="s">
        <v>415</v>
      </c>
      <c r="C347" s="72" t="s">
        <v>20</v>
      </c>
      <c r="D347" s="76">
        <v>912.7</v>
      </c>
      <c r="E347" s="76">
        <v>648.11</v>
      </c>
      <c r="F347" s="76">
        <f t="shared" si="14"/>
        <v>71.010189547496438</v>
      </c>
      <c r="G347" s="72" t="s">
        <v>489</v>
      </c>
    </row>
    <row r="348" spans="1:7" ht="54.75" customHeight="1" x14ac:dyDescent="0.25">
      <c r="A348" s="145" t="s">
        <v>27</v>
      </c>
      <c r="B348" s="172" t="s">
        <v>353</v>
      </c>
      <c r="C348" s="72" t="s">
        <v>168</v>
      </c>
      <c r="D348" s="76">
        <v>1885.9</v>
      </c>
      <c r="E348" s="76">
        <v>1105.9000000000001</v>
      </c>
      <c r="F348" s="76">
        <f t="shared" ref="F348" si="15">E348/D348*100</f>
        <v>58.640436926666318</v>
      </c>
      <c r="G348" s="138" t="s">
        <v>599</v>
      </c>
    </row>
    <row r="349" spans="1:7" ht="38.25" customHeight="1" x14ac:dyDescent="0.25">
      <c r="A349" s="147"/>
      <c r="B349" s="173"/>
      <c r="C349" s="72" t="s">
        <v>233</v>
      </c>
      <c r="D349" s="76">
        <v>595.5</v>
      </c>
      <c r="E349" s="76">
        <v>349.2</v>
      </c>
      <c r="F349" s="76">
        <f t="shared" si="14"/>
        <v>58.639798488664987</v>
      </c>
      <c r="G349" s="169"/>
    </row>
    <row r="350" spans="1:7" ht="147" customHeight="1" x14ac:dyDescent="0.25">
      <c r="A350" s="147"/>
      <c r="B350" s="174"/>
      <c r="C350" s="72" t="s">
        <v>20</v>
      </c>
      <c r="D350" s="76">
        <v>306.7</v>
      </c>
      <c r="E350" s="76">
        <v>179.9</v>
      </c>
      <c r="F350" s="76">
        <f t="shared" si="14"/>
        <v>58.656667753505054</v>
      </c>
      <c r="G350" s="139"/>
    </row>
    <row r="351" spans="1:7" ht="112.5" customHeight="1" x14ac:dyDescent="0.25">
      <c r="A351" s="147"/>
      <c r="B351" s="75" t="s">
        <v>205</v>
      </c>
      <c r="C351" s="72" t="s">
        <v>20</v>
      </c>
      <c r="D351" s="76">
        <v>12986.4</v>
      </c>
      <c r="E351" s="76">
        <v>5522</v>
      </c>
      <c r="F351" s="76">
        <f t="shared" si="14"/>
        <v>42.521407010410897</v>
      </c>
      <c r="G351" s="72" t="s">
        <v>354</v>
      </c>
    </row>
    <row r="352" spans="1:7" ht="113.25" customHeight="1" x14ac:dyDescent="0.25">
      <c r="A352" s="146"/>
      <c r="B352" s="74" t="s">
        <v>206</v>
      </c>
      <c r="C352" s="72" t="s">
        <v>20</v>
      </c>
      <c r="D352" s="76">
        <v>101</v>
      </c>
      <c r="E352" s="76">
        <v>93</v>
      </c>
      <c r="F352" s="76">
        <f t="shared" si="14"/>
        <v>92.079207920792086</v>
      </c>
      <c r="G352" s="72" t="s">
        <v>576</v>
      </c>
    </row>
    <row r="353" spans="1:7" ht="141.75" customHeight="1" x14ac:dyDescent="0.25">
      <c r="A353" s="142" t="s">
        <v>28</v>
      </c>
      <c r="B353" s="142" t="s">
        <v>171</v>
      </c>
      <c r="C353" s="72" t="s">
        <v>19</v>
      </c>
      <c r="D353" s="76">
        <v>150</v>
      </c>
      <c r="E353" s="76">
        <v>150</v>
      </c>
      <c r="F353" s="76">
        <f t="shared" si="14"/>
        <v>100</v>
      </c>
      <c r="G353" s="72" t="s">
        <v>499</v>
      </c>
    </row>
    <row r="354" spans="1:7" ht="81" customHeight="1" x14ac:dyDescent="0.25">
      <c r="A354" s="142"/>
      <c r="B354" s="142"/>
      <c r="C354" s="72" t="s">
        <v>20</v>
      </c>
      <c r="D354" s="76">
        <v>9404.2000000000007</v>
      </c>
      <c r="E354" s="76">
        <v>4606.3</v>
      </c>
      <c r="F354" s="76">
        <f t="shared" si="14"/>
        <v>48.981306224878246</v>
      </c>
      <c r="G354" s="72" t="s">
        <v>500</v>
      </c>
    </row>
    <row r="355" spans="1:7" ht="86.25" customHeight="1" x14ac:dyDescent="0.25">
      <c r="A355" s="142"/>
      <c r="B355" s="74" t="s">
        <v>192</v>
      </c>
      <c r="C355" s="72" t="s">
        <v>20</v>
      </c>
      <c r="D355" s="76">
        <v>766</v>
      </c>
      <c r="E355" s="76">
        <v>751</v>
      </c>
      <c r="F355" s="76">
        <f t="shared" si="14"/>
        <v>98.041775456919055</v>
      </c>
      <c r="G355" s="72" t="s">
        <v>498</v>
      </c>
    </row>
    <row r="356" spans="1:7" ht="114.75" customHeight="1" x14ac:dyDescent="0.25">
      <c r="A356" s="145" t="s">
        <v>29</v>
      </c>
      <c r="B356" s="145" t="s">
        <v>117</v>
      </c>
      <c r="C356" s="72" t="s">
        <v>233</v>
      </c>
      <c r="D356" s="76">
        <v>300</v>
      </c>
      <c r="E356" s="76">
        <v>0</v>
      </c>
      <c r="F356" s="76">
        <f t="shared" si="14"/>
        <v>0</v>
      </c>
      <c r="G356" s="81" t="s">
        <v>570</v>
      </c>
    </row>
    <row r="357" spans="1:7" ht="87" customHeight="1" x14ac:dyDescent="0.25">
      <c r="A357" s="147"/>
      <c r="B357" s="146"/>
      <c r="C357" s="72" t="s">
        <v>20</v>
      </c>
      <c r="D357" s="76">
        <v>14359</v>
      </c>
      <c r="E357" s="76">
        <v>6215</v>
      </c>
      <c r="F357" s="76">
        <f t="shared" si="14"/>
        <v>43.282958423288534</v>
      </c>
      <c r="G357" s="72" t="s">
        <v>329</v>
      </c>
    </row>
    <row r="358" spans="1:7" ht="56.25" customHeight="1" x14ac:dyDescent="0.25">
      <c r="A358" s="146"/>
      <c r="B358" s="74" t="s">
        <v>130</v>
      </c>
      <c r="C358" s="72" t="s">
        <v>20</v>
      </c>
      <c r="D358" s="76">
        <v>430</v>
      </c>
      <c r="E358" s="76">
        <v>140.9</v>
      </c>
      <c r="F358" s="76">
        <f t="shared" si="14"/>
        <v>32.767441860465119</v>
      </c>
      <c r="G358" s="72" t="s">
        <v>330</v>
      </c>
    </row>
    <row r="359" spans="1:7" ht="87" customHeight="1" x14ac:dyDescent="0.25">
      <c r="A359" s="142" t="s">
        <v>31</v>
      </c>
      <c r="B359" s="74" t="s">
        <v>71</v>
      </c>
      <c r="C359" s="72" t="s">
        <v>20</v>
      </c>
      <c r="D359" s="76">
        <v>8727.6</v>
      </c>
      <c r="E359" s="76">
        <v>4097.6000000000004</v>
      </c>
      <c r="F359" s="76">
        <f t="shared" si="14"/>
        <v>46.949906045189977</v>
      </c>
      <c r="G359" s="72" t="s">
        <v>318</v>
      </c>
    </row>
    <row r="360" spans="1:7" ht="120" customHeight="1" x14ac:dyDescent="0.25">
      <c r="A360" s="142"/>
      <c r="B360" s="74" t="s">
        <v>73</v>
      </c>
      <c r="C360" s="72" t="s">
        <v>20</v>
      </c>
      <c r="D360" s="76">
        <v>310</v>
      </c>
      <c r="E360" s="76">
        <v>287.60000000000002</v>
      </c>
      <c r="F360" s="76">
        <f t="shared" si="14"/>
        <v>92.774193548387103</v>
      </c>
      <c r="G360" s="81" t="s">
        <v>509</v>
      </c>
    </row>
    <row r="361" spans="1:7" ht="113.25" customHeight="1" x14ac:dyDescent="0.25">
      <c r="A361" s="142" t="s">
        <v>32</v>
      </c>
      <c r="B361" s="144" t="s">
        <v>388</v>
      </c>
      <c r="C361" s="72" t="s">
        <v>20</v>
      </c>
      <c r="D361" s="76">
        <v>13110.3</v>
      </c>
      <c r="E361" s="76">
        <v>5867</v>
      </c>
      <c r="F361" s="76">
        <f t="shared" si="14"/>
        <v>44.751073583365752</v>
      </c>
      <c r="G361" s="72" t="s">
        <v>389</v>
      </c>
    </row>
    <row r="362" spans="1:7" ht="101.25" hidden="1" customHeight="1" x14ac:dyDescent="0.25">
      <c r="A362" s="142"/>
      <c r="B362" s="144"/>
      <c r="C362" s="72" t="s">
        <v>264</v>
      </c>
      <c r="D362" s="76"/>
      <c r="E362" s="76"/>
      <c r="F362" s="76" t="e">
        <f t="shared" si="14"/>
        <v>#DIV/0!</v>
      </c>
      <c r="G362" s="72"/>
    </row>
    <row r="363" spans="1:7" ht="115.5" customHeight="1" x14ac:dyDescent="0.25">
      <c r="A363" s="142"/>
      <c r="B363" s="74" t="s">
        <v>390</v>
      </c>
      <c r="C363" s="72" t="s">
        <v>20</v>
      </c>
      <c r="D363" s="76">
        <v>206.7</v>
      </c>
      <c r="E363" s="76">
        <v>21.1</v>
      </c>
      <c r="F363" s="76">
        <f t="shared" si="14"/>
        <v>10.208030962747944</v>
      </c>
      <c r="G363" s="72" t="s">
        <v>514</v>
      </c>
    </row>
    <row r="364" spans="1:7" ht="124.5" customHeight="1" x14ac:dyDescent="0.25">
      <c r="A364" s="142" t="s">
        <v>33</v>
      </c>
      <c r="B364" s="73" t="s">
        <v>159</v>
      </c>
      <c r="C364" s="88" t="s">
        <v>20</v>
      </c>
      <c r="D364" s="101">
        <v>31287.599999999999</v>
      </c>
      <c r="E364" s="102">
        <v>22600</v>
      </c>
      <c r="F364" s="89">
        <f t="shared" si="14"/>
        <v>72.233089147138159</v>
      </c>
      <c r="G364" s="88" t="s">
        <v>389</v>
      </c>
    </row>
    <row r="365" spans="1:7" ht="90.75" customHeight="1" x14ac:dyDescent="0.25">
      <c r="A365" s="142"/>
      <c r="B365" s="74" t="s">
        <v>160</v>
      </c>
      <c r="C365" s="72" t="s">
        <v>20</v>
      </c>
      <c r="D365" s="76">
        <v>3500</v>
      </c>
      <c r="E365" s="76">
        <v>537.20000000000005</v>
      </c>
      <c r="F365" s="76">
        <f t="shared" si="14"/>
        <v>15.348571428571431</v>
      </c>
      <c r="G365" s="72" t="s">
        <v>529</v>
      </c>
    </row>
    <row r="366" spans="1:7" ht="133.5" customHeight="1" x14ac:dyDescent="0.25">
      <c r="A366" s="144" t="s">
        <v>34</v>
      </c>
      <c r="B366" s="144" t="s">
        <v>97</v>
      </c>
      <c r="C366" s="72" t="s">
        <v>20</v>
      </c>
      <c r="D366" s="76">
        <v>37028.199999999997</v>
      </c>
      <c r="E366" s="76">
        <v>15326.9</v>
      </c>
      <c r="F366" s="76">
        <f t="shared" si="14"/>
        <v>41.392506251991726</v>
      </c>
      <c r="G366" s="72" t="s">
        <v>371</v>
      </c>
    </row>
    <row r="367" spans="1:7" ht="111" hidden="1" customHeight="1" x14ac:dyDescent="0.25">
      <c r="A367" s="144"/>
      <c r="B367" s="144"/>
      <c r="C367" s="72" t="s">
        <v>264</v>
      </c>
      <c r="D367" s="76"/>
      <c r="E367" s="76"/>
      <c r="F367" s="76" t="e">
        <f t="shared" si="14"/>
        <v>#DIV/0!</v>
      </c>
      <c r="G367" s="72"/>
    </row>
    <row r="368" spans="1:7" ht="84.75" customHeight="1" x14ac:dyDescent="0.25">
      <c r="A368" s="142" t="s">
        <v>35</v>
      </c>
      <c r="B368" s="74" t="s">
        <v>441</v>
      </c>
      <c r="C368" s="72" t="s">
        <v>20</v>
      </c>
      <c r="D368" s="76">
        <v>5797.3</v>
      </c>
      <c r="E368" s="76">
        <v>2925.9</v>
      </c>
      <c r="F368" s="76">
        <f t="shared" si="14"/>
        <v>50.470046400910775</v>
      </c>
      <c r="G368" s="72" t="s">
        <v>442</v>
      </c>
    </row>
    <row r="369" spans="1:7" ht="63" customHeight="1" x14ac:dyDescent="0.25">
      <c r="A369" s="142"/>
      <c r="B369" s="74" t="s">
        <v>439</v>
      </c>
      <c r="C369" s="72" t="s">
        <v>20</v>
      </c>
      <c r="D369" s="76">
        <v>4799.2</v>
      </c>
      <c r="E369" s="76">
        <v>2565.6</v>
      </c>
      <c r="F369" s="76">
        <f t="shared" si="14"/>
        <v>53.458909818303049</v>
      </c>
      <c r="G369" s="72" t="s">
        <v>440</v>
      </c>
    </row>
    <row r="370" spans="1:7" ht="53.25" hidden="1" customHeight="1" x14ac:dyDescent="0.25">
      <c r="A370" s="142"/>
      <c r="B370" s="142" t="s">
        <v>232</v>
      </c>
      <c r="C370" s="72" t="s">
        <v>168</v>
      </c>
      <c r="D370" s="76"/>
      <c r="E370" s="76"/>
      <c r="F370" s="76" t="e">
        <f t="shared" si="14"/>
        <v>#DIV/0!</v>
      </c>
      <c r="G370" s="149"/>
    </row>
    <row r="371" spans="1:7" ht="34.5" hidden="1" customHeight="1" x14ac:dyDescent="0.25">
      <c r="A371" s="142"/>
      <c r="B371" s="142"/>
      <c r="C371" s="72" t="s">
        <v>19</v>
      </c>
      <c r="D371" s="76"/>
      <c r="E371" s="76"/>
      <c r="F371" s="76" t="e">
        <f t="shared" si="14"/>
        <v>#DIV/0!</v>
      </c>
      <c r="G371" s="149"/>
    </row>
    <row r="372" spans="1:7" ht="34.5" hidden="1" customHeight="1" x14ac:dyDescent="0.25">
      <c r="A372" s="142"/>
      <c r="B372" s="142"/>
      <c r="C372" s="72" t="s">
        <v>20</v>
      </c>
      <c r="D372" s="76"/>
      <c r="E372" s="76"/>
      <c r="F372" s="76" t="e">
        <f t="shared" si="14"/>
        <v>#DIV/0!</v>
      </c>
      <c r="G372" s="149"/>
    </row>
    <row r="373" spans="1:7" ht="57.75" customHeight="1" x14ac:dyDescent="0.25">
      <c r="A373" s="142"/>
      <c r="B373" s="74" t="s">
        <v>443</v>
      </c>
      <c r="C373" s="72" t="s">
        <v>20</v>
      </c>
      <c r="D373" s="76">
        <v>50</v>
      </c>
      <c r="E373" s="76">
        <v>50</v>
      </c>
      <c r="F373" s="76">
        <f t="shared" si="14"/>
        <v>100</v>
      </c>
      <c r="G373" s="72" t="s">
        <v>536</v>
      </c>
    </row>
    <row r="374" spans="1:7" ht="120.75" customHeight="1" x14ac:dyDescent="0.25">
      <c r="A374" s="142"/>
      <c r="B374" s="74" t="s">
        <v>444</v>
      </c>
      <c r="C374" s="72" t="s">
        <v>20</v>
      </c>
      <c r="D374" s="76">
        <v>150</v>
      </c>
      <c r="E374" s="76">
        <v>0</v>
      </c>
      <c r="F374" s="76">
        <f t="shared" si="14"/>
        <v>0</v>
      </c>
      <c r="G374" s="72"/>
    </row>
    <row r="375" spans="1:7" ht="49.5" customHeight="1" x14ac:dyDescent="0.25">
      <c r="A375" s="143" t="s">
        <v>76</v>
      </c>
      <c r="B375" s="143"/>
      <c r="C375" s="80" t="s">
        <v>102</v>
      </c>
      <c r="D375" s="42">
        <f>SUM(D330:D374)</f>
        <v>197782</v>
      </c>
      <c r="E375" s="42">
        <f>SUM(E330:E374)</f>
        <v>96396.51</v>
      </c>
      <c r="F375" s="42">
        <f t="shared" si="14"/>
        <v>48.738767936414838</v>
      </c>
      <c r="G375" s="149"/>
    </row>
    <row r="376" spans="1:7" ht="53.25" customHeight="1" x14ac:dyDescent="0.25">
      <c r="A376" s="143"/>
      <c r="B376" s="143"/>
      <c r="C376" s="80" t="s">
        <v>169</v>
      </c>
      <c r="D376" s="42">
        <f>D337+D343+D370</f>
        <v>0</v>
      </c>
      <c r="E376" s="42">
        <f>E337+E343+E370</f>
        <v>0</v>
      </c>
      <c r="F376" s="42">
        <v>0</v>
      </c>
      <c r="G376" s="149"/>
    </row>
    <row r="377" spans="1:7" ht="50.25" customHeight="1" x14ac:dyDescent="0.25">
      <c r="A377" s="143"/>
      <c r="B377" s="143"/>
      <c r="C377" s="80" t="s">
        <v>19</v>
      </c>
      <c r="D377" s="42">
        <f>D333+D335+D338+D341+D344+D353+D362+D367+D371</f>
        <v>3318</v>
      </c>
      <c r="E377" s="42">
        <f>E333+E335+E338+E341+E344+E353+E362+E367+E371</f>
        <v>1023.9</v>
      </c>
      <c r="F377" s="42">
        <f t="shared" si="14"/>
        <v>30.858951175406872</v>
      </c>
      <c r="G377" s="149"/>
    </row>
    <row r="378" spans="1:7" ht="60" customHeight="1" x14ac:dyDescent="0.25">
      <c r="A378" s="143"/>
      <c r="B378" s="143"/>
      <c r="C378" s="80" t="s">
        <v>20</v>
      </c>
      <c r="D378" s="42">
        <f>D330+D331+D332+D336+D339+D340+D342+D345+D346+D347+D351+D352+D354+D355+D357+D358+D359+D360+D361+D363+D364+D365+D366+D368+D369+D372+D374+D373+D334</f>
        <v>191375.90000000002</v>
      </c>
      <c r="E378" s="42">
        <f>E330+E331+E332+E336+E339+E340+E342+E345+E346+E347+E351+E352+E354+E355+E357+E358+E359+E360+E361+E363+E364+E365+E366+E368+E369+E372+E374+E373+E334</f>
        <v>93737.609999999986</v>
      </c>
      <c r="F378" s="42">
        <f t="shared" si="14"/>
        <v>48.980885262982419</v>
      </c>
      <c r="G378" s="149"/>
    </row>
    <row r="379" spans="1:7" ht="40.5" customHeight="1" x14ac:dyDescent="0.25">
      <c r="A379" s="151" t="s">
        <v>108</v>
      </c>
      <c r="B379" s="151"/>
      <c r="C379" s="151"/>
      <c r="D379" s="151"/>
      <c r="E379" s="151"/>
      <c r="F379" s="151"/>
      <c r="G379" s="151"/>
    </row>
    <row r="380" spans="1:7" ht="83.25" customHeight="1" x14ac:dyDescent="0.25">
      <c r="A380" s="74" t="s">
        <v>24</v>
      </c>
      <c r="B380" s="74" t="s">
        <v>43</v>
      </c>
      <c r="C380" s="72" t="s">
        <v>20</v>
      </c>
      <c r="D380" s="76">
        <v>200</v>
      </c>
      <c r="E380" s="76">
        <v>97.8</v>
      </c>
      <c r="F380" s="76">
        <f t="shared" ref="F380:F390" si="16">E380/D380*100</f>
        <v>48.9</v>
      </c>
      <c r="G380" s="72" t="s">
        <v>466</v>
      </c>
    </row>
    <row r="381" spans="1:7" ht="104.25" customHeight="1" x14ac:dyDescent="0.25">
      <c r="A381" s="74" t="s">
        <v>25</v>
      </c>
      <c r="B381" s="74" t="s">
        <v>343</v>
      </c>
      <c r="C381" s="72" t="s">
        <v>20</v>
      </c>
      <c r="D381" s="76">
        <v>313</v>
      </c>
      <c r="E381" s="76">
        <v>201.2</v>
      </c>
      <c r="F381" s="51">
        <f t="shared" si="16"/>
        <v>64.281150159744399</v>
      </c>
      <c r="G381" s="95" t="s">
        <v>503</v>
      </c>
    </row>
    <row r="382" spans="1:7" s="52" customFormat="1" ht="91.5" customHeight="1" x14ac:dyDescent="0.25">
      <c r="A382" s="79" t="s">
        <v>26</v>
      </c>
      <c r="B382" s="79" t="s">
        <v>61</v>
      </c>
      <c r="C382" s="81" t="s">
        <v>20</v>
      </c>
      <c r="D382" s="51">
        <v>58</v>
      </c>
      <c r="E382" s="51">
        <v>14.6</v>
      </c>
      <c r="F382" s="51">
        <f t="shared" si="16"/>
        <v>25.172413793103448</v>
      </c>
      <c r="G382" s="81" t="s">
        <v>582</v>
      </c>
    </row>
    <row r="383" spans="1:7" ht="57" customHeight="1" x14ac:dyDescent="0.25">
      <c r="A383" s="74" t="s">
        <v>30</v>
      </c>
      <c r="B383" s="74" t="s">
        <v>416</v>
      </c>
      <c r="C383" s="72" t="s">
        <v>20</v>
      </c>
      <c r="D383" s="76">
        <v>100</v>
      </c>
      <c r="E383" s="76">
        <v>40.950000000000003</v>
      </c>
      <c r="F383" s="76">
        <v>0</v>
      </c>
      <c r="G383" s="72" t="s">
        <v>493</v>
      </c>
    </row>
    <row r="384" spans="1:7" ht="143.25" customHeight="1" x14ac:dyDescent="0.25">
      <c r="A384" s="74" t="s">
        <v>27</v>
      </c>
      <c r="B384" s="74" t="s">
        <v>208</v>
      </c>
      <c r="C384" s="72" t="s">
        <v>20</v>
      </c>
      <c r="D384" s="76">
        <v>699.4</v>
      </c>
      <c r="E384" s="76">
        <v>596.70000000000005</v>
      </c>
      <c r="F384" s="76">
        <f t="shared" si="16"/>
        <v>85.315985130111542</v>
      </c>
      <c r="G384" s="72" t="s">
        <v>578</v>
      </c>
    </row>
    <row r="385" spans="1:7" ht="144.75" hidden="1" customHeight="1" x14ac:dyDescent="0.25">
      <c r="A385" s="142" t="s">
        <v>28</v>
      </c>
      <c r="B385" s="74" t="s">
        <v>255</v>
      </c>
      <c r="C385" s="72" t="s">
        <v>19</v>
      </c>
      <c r="D385" s="76"/>
      <c r="E385" s="76"/>
      <c r="F385" s="76" t="e">
        <f t="shared" si="16"/>
        <v>#DIV/0!</v>
      </c>
      <c r="G385" s="72"/>
    </row>
    <row r="386" spans="1:7" ht="57.75" customHeight="1" x14ac:dyDescent="0.25">
      <c r="A386" s="142"/>
      <c r="B386" s="74" t="s">
        <v>193</v>
      </c>
      <c r="C386" s="72" t="s">
        <v>20</v>
      </c>
      <c r="D386" s="76">
        <v>79.400000000000006</v>
      </c>
      <c r="E386" s="76">
        <v>14.1</v>
      </c>
      <c r="F386" s="76">
        <f>E386/D386*100</f>
        <v>17.758186397984886</v>
      </c>
      <c r="G386" s="72" t="s">
        <v>363</v>
      </c>
    </row>
    <row r="387" spans="1:7" ht="98.25" customHeight="1" x14ac:dyDescent="0.25">
      <c r="A387" s="74" t="s">
        <v>29</v>
      </c>
      <c r="B387" s="74" t="s">
        <v>132</v>
      </c>
      <c r="C387" s="72" t="s">
        <v>20</v>
      </c>
      <c r="D387" s="76">
        <v>200</v>
      </c>
      <c r="E387" s="76">
        <v>200</v>
      </c>
      <c r="F387" s="76">
        <f>E387/D387*100</f>
        <v>100</v>
      </c>
      <c r="G387" s="72" t="s">
        <v>286</v>
      </c>
    </row>
    <row r="388" spans="1:7" ht="138" hidden="1" customHeight="1" x14ac:dyDescent="0.25">
      <c r="A388" s="142" t="s">
        <v>31</v>
      </c>
      <c r="B388" s="74" t="s">
        <v>245</v>
      </c>
      <c r="C388" s="72" t="s">
        <v>19</v>
      </c>
      <c r="D388" s="76"/>
      <c r="E388" s="76"/>
      <c r="F388" s="76" t="e">
        <f t="shared" si="16"/>
        <v>#DIV/0!</v>
      </c>
      <c r="G388" s="72"/>
    </row>
    <row r="389" spans="1:7" ht="106.5" hidden="1" customHeight="1" x14ac:dyDescent="0.25">
      <c r="A389" s="142"/>
      <c r="B389" s="142" t="s">
        <v>75</v>
      </c>
      <c r="C389" s="72" t="s">
        <v>264</v>
      </c>
      <c r="D389" s="76"/>
      <c r="E389" s="76"/>
      <c r="F389" s="76"/>
      <c r="G389" s="72"/>
    </row>
    <row r="390" spans="1:7" ht="58.5" customHeight="1" x14ac:dyDescent="0.25">
      <c r="A390" s="142"/>
      <c r="B390" s="142"/>
      <c r="C390" s="72" t="s">
        <v>20</v>
      </c>
      <c r="D390" s="76">
        <v>2498.5</v>
      </c>
      <c r="E390" s="76">
        <v>50</v>
      </c>
      <c r="F390" s="76">
        <f t="shared" si="16"/>
        <v>2.0012007204322591</v>
      </c>
      <c r="G390" s="72" t="s">
        <v>319</v>
      </c>
    </row>
    <row r="391" spans="1:7" ht="111" customHeight="1" x14ac:dyDescent="0.25">
      <c r="A391" s="74" t="s">
        <v>32</v>
      </c>
      <c r="B391" s="74" t="s">
        <v>394</v>
      </c>
      <c r="C391" s="72" t="s">
        <v>20</v>
      </c>
      <c r="D391" s="76">
        <v>9423.9</v>
      </c>
      <c r="E391" s="76">
        <v>2109.3200000000002</v>
      </c>
      <c r="F391" s="76">
        <f t="shared" ref="F391:F397" si="17">E391/D391*100</f>
        <v>22.382665350863235</v>
      </c>
      <c r="G391" s="72" t="s">
        <v>516</v>
      </c>
    </row>
    <row r="392" spans="1:7" ht="250.5" customHeight="1" x14ac:dyDescent="0.25">
      <c r="A392" s="75" t="s">
        <v>33</v>
      </c>
      <c r="B392" s="75" t="s">
        <v>225</v>
      </c>
      <c r="C392" s="72" t="s">
        <v>20</v>
      </c>
      <c r="D392" s="76">
        <v>11090.8</v>
      </c>
      <c r="E392" s="76">
        <v>6285</v>
      </c>
      <c r="F392" s="76">
        <f t="shared" si="17"/>
        <v>56.66859018285426</v>
      </c>
      <c r="G392" s="72" t="s">
        <v>530</v>
      </c>
    </row>
    <row r="393" spans="1:7" ht="63.75" customHeight="1" x14ac:dyDescent="0.25">
      <c r="A393" s="74" t="s">
        <v>34</v>
      </c>
      <c r="B393" s="74" t="s">
        <v>101</v>
      </c>
      <c r="C393" s="72" t="s">
        <v>20</v>
      </c>
      <c r="D393" s="76">
        <v>15610.4</v>
      </c>
      <c r="E393" s="76">
        <v>6291.6</v>
      </c>
      <c r="F393" s="76">
        <f t="shared" si="17"/>
        <v>40.303899964126479</v>
      </c>
      <c r="G393" s="72" t="s">
        <v>372</v>
      </c>
    </row>
    <row r="394" spans="1:7" ht="60.75" customHeight="1" x14ac:dyDescent="0.25">
      <c r="A394" s="74" t="s">
        <v>35</v>
      </c>
      <c r="B394" s="74" t="s">
        <v>449</v>
      </c>
      <c r="C394" s="72" t="s">
        <v>20</v>
      </c>
      <c r="D394" s="76">
        <v>7</v>
      </c>
      <c r="E394" s="76">
        <v>4.5999999999999996</v>
      </c>
      <c r="F394" s="76">
        <f t="shared" si="17"/>
        <v>65.714285714285708</v>
      </c>
      <c r="G394" s="72" t="s">
        <v>547</v>
      </c>
    </row>
    <row r="395" spans="1:7" ht="50.25" customHeight="1" x14ac:dyDescent="0.25">
      <c r="A395" s="143" t="s">
        <v>76</v>
      </c>
      <c r="B395" s="143"/>
      <c r="C395" s="80" t="s">
        <v>102</v>
      </c>
      <c r="D395" s="42">
        <f>SUM(D380:D394)</f>
        <v>40280.400000000001</v>
      </c>
      <c r="E395" s="42">
        <f>SUM(E380:E394)</f>
        <v>15905.87</v>
      </c>
      <c r="F395" s="42">
        <f t="shared" si="17"/>
        <v>39.487865065888123</v>
      </c>
      <c r="G395" s="149"/>
    </row>
    <row r="396" spans="1:7" ht="51" customHeight="1" x14ac:dyDescent="0.25">
      <c r="A396" s="143"/>
      <c r="B396" s="143"/>
      <c r="C396" s="80" t="s">
        <v>19</v>
      </c>
      <c r="D396" s="42">
        <f>D385+D388+D389</f>
        <v>0</v>
      </c>
      <c r="E396" s="42">
        <f>E385+E388+E389</f>
        <v>0</v>
      </c>
      <c r="F396" s="42">
        <v>0</v>
      </c>
      <c r="G396" s="149"/>
    </row>
    <row r="397" spans="1:7" ht="58.5" customHeight="1" x14ac:dyDescent="0.25">
      <c r="A397" s="143"/>
      <c r="B397" s="143"/>
      <c r="C397" s="80" t="s">
        <v>20</v>
      </c>
      <c r="D397" s="42">
        <f>D380+D381+D382+D383+D384+D387+D390+D391+D392+D393+D394+D386</f>
        <v>40280.400000000001</v>
      </c>
      <c r="E397" s="42">
        <f>E380+E381+E382+E383+E384+E387+E390+E391+E392+E393+E394+E386</f>
        <v>15905.87</v>
      </c>
      <c r="F397" s="42">
        <f t="shared" si="17"/>
        <v>39.487865065888123</v>
      </c>
      <c r="G397" s="149"/>
    </row>
    <row r="398" spans="1:7" ht="34.5" customHeight="1" x14ac:dyDescent="0.25">
      <c r="A398" s="151" t="s">
        <v>106</v>
      </c>
      <c r="B398" s="151"/>
      <c r="C398" s="151"/>
      <c r="D398" s="151"/>
      <c r="E398" s="151"/>
      <c r="F398" s="151"/>
      <c r="G398" s="151"/>
    </row>
    <row r="399" spans="1:7" ht="91.5" customHeight="1" x14ac:dyDescent="0.25">
      <c r="A399" s="74" t="s">
        <v>24</v>
      </c>
      <c r="B399" s="74" t="s">
        <v>463</v>
      </c>
      <c r="C399" s="72" t="s">
        <v>20</v>
      </c>
      <c r="D399" s="76">
        <v>50</v>
      </c>
      <c r="E399" s="76">
        <v>0</v>
      </c>
      <c r="F399" s="76">
        <v>0</v>
      </c>
      <c r="G399" s="72"/>
    </row>
    <row r="400" spans="1:7" ht="90" customHeight="1" x14ac:dyDescent="0.25">
      <c r="A400" s="74" t="s">
        <v>26</v>
      </c>
      <c r="B400" s="74" t="s">
        <v>464</v>
      </c>
      <c r="C400" s="72" t="s">
        <v>20</v>
      </c>
      <c r="D400" s="76">
        <v>100</v>
      </c>
      <c r="E400" s="76">
        <v>6</v>
      </c>
      <c r="F400" s="76">
        <f t="shared" ref="F400:F408" si="18">E400/D400*100</f>
        <v>6</v>
      </c>
      <c r="G400" s="72" t="s">
        <v>583</v>
      </c>
    </row>
    <row r="401" spans="1:7" ht="81.75" customHeight="1" x14ac:dyDescent="0.25">
      <c r="A401" s="74" t="s">
        <v>30</v>
      </c>
      <c r="B401" s="74" t="s">
        <v>417</v>
      </c>
      <c r="C401" s="72" t="s">
        <v>20</v>
      </c>
      <c r="D401" s="76">
        <v>50</v>
      </c>
      <c r="E401" s="76">
        <v>0</v>
      </c>
      <c r="F401" s="76">
        <v>0</v>
      </c>
      <c r="G401" s="72"/>
    </row>
    <row r="402" spans="1:7" ht="93" customHeight="1" x14ac:dyDescent="0.25">
      <c r="A402" s="74" t="s">
        <v>27</v>
      </c>
      <c r="B402" s="74" t="s">
        <v>209</v>
      </c>
      <c r="C402" s="72" t="s">
        <v>20</v>
      </c>
      <c r="D402" s="76">
        <v>55</v>
      </c>
      <c r="E402" s="76">
        <v>0</v>
      </c>
      <c r="F402" s="76">
        <v>0</v>
      </c>
      <c r="G402" s="72"/>
    </row>
    <row r="403" spans="1:7" ht="87.75" customHeight="1" x14ac:dyDescent="0.25">
      <c r="A403" s="74" t="s">
        <v>28</v>
      </c>
      <c r="B403" s="74" t="s">
        <v>177</v>
      </c>
      <c r="C403" s="72" t="s">
        <v>20</v>
      </c>
      <c r="D403" s="76">
        <v>100</v>
      </c>
      <c r="E403" s="76">
        <v>0</v>
      </c>
      <c r="F403" s="76">
        <f t="shared" si="18"/>
        <v>0</v>
      </c>
      <c r="G403" s="77"/>
    </row>
    <row r="404" spans="1:7" ht="57.75" customHeight="1" x14ac:dyDescent="0.25">
      <c r="A404" s="74" t="s">
        <v>31</v>
      </c>
      <c r="B404" s="74" t="s">
        <v>211</v>
      </c>
      <c r="C404" s="72" t="s">
        <v>20</v>
      </c>
      <c r="D404" s="76">
        <v>30</v>
      </c>
      <c r="E404" s="76">
        <v>0</v>
      </c>
      <c r="F404" s="76">
        <f t="shared" si="18"/>
        <v>0</v>
      </c>
      <c r="G404" s="72"/>
    </row>
    <row r="405" spans="1:7" ht="88.5" customHeight="1" x14ac:dyDescent="0.25">
      <c r="A405" s="74" t="s">
        <v>32</v>
      </c>
      <c r="B405" s="74" t="s">
        <v>379</v>
      </c>
      <c r="C405" s="72" t="s">
        <v>20</v>
      </c>
      <c r="D405" s="76">
        <v>20</v>
      </c>
      <c r="E405" s="76">
        <v>0</v>
      </c>
      <c r="F405" s="76">
        <f t="shared" si="18"/>
        <v>0</v>
      </c>
      <c r="G405" s="72"/>
    </row>
    <row r="406" spans="1:7" ht="90" customHeight="1" x14ac:dyDescent="0.25">
      <c r="A406" s="74" t="s">
        <v>33</v>
      </c>
      <c r="B406" s="74" t="s">
        <v>156</v>
      </c>
      <c r="C406" s="72" t="s">
        <v>20</v>
      </c>
      <c r="D406" s="76">
        <v>200</v>
      </c>
      <c r="E406" s="76">
        <v>0</v>
      </c>
      <c r="F406" s="76">
        <f t="shared" si="18"/>
        <v>0</v>
      </c>
      <c r="G406" s="72"/>
    </row>
    <row r="407" spans="1:7" ht="0.75" hidden="1" customHeight="1" x14ac:dyDescent="0.25">
      <c r="A407" s="74" t="s">
        <v>34</v>
      </c>
      <c r="B407" s="74" t="s">
        <v>100</v>
      </c>
      <c r="C407" s="72" t="s">
        <v>20</v>
      </c>
      <c r="D407" s="76"/>
      <c r="E407" s="76"/>
      <c r="F407" s="76" t="e">
        <f t="shared" si="18"/>
        <v>#DIV/0!</v>
      </c>
      <c r="G407" s="72"/>
    </row>
    <row r="408" spans="1:7" ht="90" customHeight="1" x14ac:dyDescent="0.25">
      <c r="A408" s="74" t="s">
        <v>35</v>
      </c>
      <c r="B408" s="74" t="s">
        <v>450</v>
      </c>
      <c r="C408" s="72" t="s">
        <v>20</v>
      </c>
      <c r="D408" s="76">
        <v>120</v>
      </c>
      <c r="E408" s="76">
        <v>120</v>
      </c>
      <c r="F408" s="76">
        <f t="shared" si="18"/>
        <v>100</v>
      </c>
      <c r="G408" s="72" t="s">
        <v>546</v>
      </c>
    </row>
    <row r="409" spans="1:7" ht="54.75" customHeight="1" x14ac:dyDescent="0.25">
      <c r="A409" s="143" t="s">
        <v>76</v>
      </c>
      <c r="B409" s="143"/>
      <c r="C409" s="80" t="s">
        <v>102</v>
      </c>
      <c r="D409" s="42">
        <f>SUM(D399:D408)</f>
        <v>725</v>
      </c>
      <c r="E409" s="42">
        <f>SUM(E399:E408)</f>
        <v>126</v>
      </c>
      <c r="F409" s="42">
        <f>E409/D409*100</f>
        <v>17.379310344827587</v>
      </c>
      <c r="G409" s="149"/>
    </row>
    <row r="410" spans="1:7" ht="54.75" customHeight="1" x14ac:dyDescent="0.25">
      <c r="A410" s="143"/>
      <c r="B410" s="143"/>
      <c r="C410" s="80" t="s">
        <v>20</v>
      </c>
      <c r="D410" s="42">
        <f>D399+D400+D401+D402+D403+D404+D405+D406+D407+D408</f>
        <v>725</v>
      </c>
      <c r="E410" s="42">
        <f>E399+E400+E401+E402+E403+E404+E405+E406+E407+E408</f>
        <v>126</v>
      </c>
      <c r="F410" s="42">
        <f>E410/D410*100</f>
        <v>17.379310344827587</v>
      </c>
      <c r="G410" s="149"/>
    </row>
    <row r="411" spans="1:7" ht="39.75" customHeight="1" x14ac:dyDescent="0.25">
      <c r="A411" s="151" t="s">
        <v>103</v>
      </c>
      <c r="B411" s="151"/>
      <c r="C411" s="151"/>
      <c r="D411" s="151"/>
      <c r="E411" s="151"/>
      <c r="F411" s="151"/>
      <c r="G411" s="151"/>
    </row>
    <row r="412" spans="1:7" ht="225" customHeight="1" x14ac:dyDescent="0.25">
      <c r="A412" s="74" t="s">
        <v>25</v>
      </c>
      <c r="B412" s="74" t="s">
        <v>335</v>
      </c>
      <c r="C412" s="72" t="s">
        <v>20</v>
      </c>
      <c r="D412" s="76">
        <v>130</v>
      </c>
      <c r="E412" s="76">
        <v>115</v>
      </c>
      <c r="F412" s="76">
        <f t="shared" ref="F412:F418" si="19">E412/D412*100</f>
        <v>88.461538461538453</v>
      </c>
      <c r="G412" s="72" t="s">
        <v>336</v>
      </c>
    </row>
    <row r="413" spans="1:7" s="52" customFormat="1" ht="114" customHeight="1" x14ac:dyDescent="0.25">
      <c r="A413" s="79" t="s">
        <v>30</v>
      </c>
      <c r="B413" s="79" t="s">
        <v>418</v>
      </c>
      <c r="C413" s="81" t="s">
        <v>20</v>
      </c>
      <c r="D413" s="51">
        <v>65</v>
      </c>
      <c r="E413" s="51">
        <v>30</v>
      </c>
      <c r="F413" s="76">
        <f t="shared" si="19"/>
        <v>46.153846153846153</v>
      </c>
      <c r="G413" s="72" t="s">
        <v>290</v>
      </c>
    </row>
    <row r="414" spans="1:7" ht="107.25" customHeight="1" x14ac:dyDescent="0.25">
      <c r="A414" s="74" t="s">
        <v>27</v>
      </c>
      <c r="B414" s="74" t="s">
        <v>210</v>
      </c>
      <c r="C414" s="72" t="s">
        <v>20</v>
      </c>
      <c r="D414" s="76">
        <v>50</v>
      </c>
      <c r="E414" s="76">
        <v>50</v>
      </c>
      <c r="F414" s="76">
        <f t="shared" si="19"/>
        <v>100</v>
      </c>
      <c r="G414" s="72" t="s">
        <v>577</v>
      </c>
    </row>
    <row r="415" spans="1:7" ht="111" customHeight="1" x14ac:dyDescent="0.25">
      <c r="A415" s="74" t="s">
        <v>29</v>
      </c>
      <c r="B415" s="74" t="s">
        <v>133</v>
      </c>
      <c r="C415" s="72" t="s">
        <v>20</v>
      </c>
      <c r="D415" s="76">
        <v>30</v>
      </c>
      <c r="E415" s="76">
        <v>0</v>
      </c>
      <c r="F415" s="76">
        <f t="shared" si="19"/>
        <v>0</v>
      </c>
      <c r="G415" s="77"/>
    </row>
    <row r="416" spans="1:7" ht="110.25" customHeight="1" x14ac:dyDescent="0.25">
      <c r="A416" s="74" t="s">
        <v>32</v>
      </c>
      <c r="B416" s="74" t="s">
        <v>391</v>
      </c>
      <c r="C416" s="72" t="s">
        <v>20</v>
      </c>
      <c r="D416" s="76">
        <v>50</v>
      </c>
      <c r="E416" s="76">
        <v>50</v>
      </c>
      <c r="F416" s="76">
        <f t="shared" si="19"/>
        <v>100</v>
      </c>
      <c r="G416" s="72" t="s">
        <v>515</v>
      </c>
    </row>
    <row r="417" spans="1:7" ht="111.75" customHeight="1" x14ac:dyDescent="0.25">
      <c r="A417" s="74" t="s">
        <v>33</v>
      </c>
      <c r="B417" s="74" t="s">
        <v>226</v>
      </c>
      <c r="C417" s="72" t="s">
        <v>20</v>
      </c>
      <c r="D417" s="76">
        <v>700</v>
      </c>
      <c r="E417" s="76">
        <v>600</v>
      </c>
      <c r="F417" s="76">
        <f t="shared" si="19"/>
        <v>85.714285714285708</v>
      </c>
      <c r="G417" s="72" t="s">
        <v>366</v>
      </c>
    </row>
    <row r="418" spans="1:7" ht="86.25" customHeight="1" x14ac:dyDescent="0.25">
      <c r="A418" s="74" t="s">
        <v>34</v>
      </c>
      <c r="B418" s="74" t="s">
        <v>99</v>
      </c>
      <c r="C418" s="72" t="s">
        <v>20</v>
      </c>
      <c r="D418" s="76">
        <v>158.4</v>
      </c>
      <c r="E418" s="76">
        <v>158.4</v>
      </c>
      <c r="F418" s="76">
        <f t="shared" si="19"/>
        <v>100</v>
      </c>
      <c r="G418" s="72" t="s">
        <v>310</v>
      </c>
    </row>
    <row r="419" spans="1:7" ht="109.5" customHeight="1" x14ac:dyDescent="0.25">
      <c r="A419" s="74" t="s">
        <v>35</v>
      </c>
      <c r="B419" s="74" t="s">
        <v>451</v>
      </c>
      <c r="C419" s="72" t="s">
        <v>20</v>
      </c>
      <c r="D419" s="76">
        <v>1</v>
      </c>
      <c r="E419" s="76">
        <v>0</v>
      </c>
      <c r="F419" s="76">
        <v>0</v>
      </c>
      <c r="G419" s="72"/>
    </row>
    <row r="420" spans="1:7" ht="61.5" customHeight="1" x14ac:dyDescent="0.25">
      <c r="A420" s="143" t="s">
        <v>76</v>
      </c>
      <c r="B420" s="143"/>
      <c r="C420" s="80" t="s">
        <v>102</v>
      </c>
      <c r="D420" s="42">
        <f>SUM(D412:D419)</f>
        <v>1184.4000000000001</v>
      </c>
      <c r="E420" s="42">
        <f>SUM(E412:E419)</f>
        <v>1003.4</v>
      </c>
      <c r="F420" s="42">
        <f>E420/D420*100</f>
        <v>84.718000675447485</v>
      </c>
      <c r="G420" s="149"/>
    </row>
    <row r="421" spans="1:7" ht="57.75" customHeight="1" x14ac:dyDescent="0.25">
      <c r="A421" s="143"/>
      <c r="B421" s="143"/>
      <c r="C421" s="80" t="s">
        <v>20</v>
      </c>
      <c r="D421" s="42">
        <f>D412+D413+D414+D415+D416+D417+D418+D419</f>
        <v>1184.4000000000001</v>
      </c>
      <c r="E421" s="42">
        <f>E412+E413+E414+E415+E416+E417+E418+E419</f>
        <v>1003.4</v>
      </c>
      <c r="F421" s="42">
        <f>E421/D421*100</f>
        <v>84.718000675447485</v>
      </c>
      <c r="G421" s="149"/>
    </row>
    <row r="422" spans="1:7" ht="41.25" customHeight="1" x14ac:dyDescent="0.25">
      <c r="A422" s="151" t="s">
        <v>56</v>
      </c>
      <c r="B422" s="151"/>
      <c r="C422" s="151"/>
      <c r="D422" s="151"/>
      <c r="E422" s="151"/>
      <c r="F422" s="151"/>
      <c r="G422" s="151"/>
    </row>
    <row r="423" spans="1:7" ht="81" customHeight="1" x14ac:dyDescent="0.25">
      <c r="A423" s="74" t="s">
        <v>34</v>
      </c>
      <c r="B423" s="74" t="s">
        <v>98</v>
      </c>
      <c r="C423" s="72" t="s">
        <v>20</v>
      </c>
      <c r="D423" s="76">
        <v>350</v>
      </c>
      <c r="E423" s="76">
        <v>140</v>
      </c>
      <c r="F423" s="76">
        <f>E423/D423*100</f>
        <v>40</v>
      </c>
      <c r="G423" s="72" t="s">
        <v>563</v>
      </c>
    </row>
    <row r="424" spans="1:7" ht="60" customHeight="1" x14ac:dyDescent="0.25">
      <c r="A424" s="143" t="s">
        <v>76</v>
      </c>
      <c r="B424" s="143"/>
      <c r="C424" s="80" t="s">
        <v>102</v>
      </c>
      <c r="D424" s="42">
        <f>SUM(D423:D423)</f>
        <v>350</v>
      </c>
      <c r="E424" s="42">
        <f>SUM(E423:E423)</f>
        <v>140</v>
      </c>
      <c r="F424" s="42">
        <f>E424/D424*100</f>
        <v>40</v>
      </c>
      <c r="G424" s="149"/>
    </row>
    <row r="425" spans="1:7" ht="54" customHeight="1" x14ac:dyDescent="0.25">
      <c r="A425" s="143"/>
      <c r="B425" s="143"/>
      <c r="C425" s="80" t="s">
        <v>20</v>
      </c>
      <c r="D425" s="42">
        <f>D423</f>
        <v>350</v>
      </c>
      <c r="E425" s="42">
        <f>E423</f>
        <v>140</v>
      </c>
      <c r="F425" s="42">
        <f>E425/D425*100</f>
        <v>40</v>
      </c>
      <c r="G425" s="149"/>
    </row>
    <row r="426" spans="1:7" s="105" customFormat="1" ht="33.75" customHeight="1" x14ac:dyDescent="0.25">
      <c r="A426" s="168" t="s">
        <v>110</v>
      </c>
      <c r="B426" s="168"/>
      <c r="C426" s="103"/>
      <c r="D426" s="104">
        <f>D73+D84+D115+D128+D171+D187+D228+D242+D256+D269+D311+D327+D375+D395+D409+D420+D424+D300</f>
        <v>1396264.93</v>
      </c>
      <c r="E426" s="104">
        <f>E73+E84+E115+E128+E171+E187+E228+E242+E256+E269+E311+E327+E375+E395+E409+E420+E424+E300</f>
        <v>413861.1700000001</v>
      </c>
      <c r="F426" s="53">
        <f>E426/D426*100</f>
        <v>29.640590485933078</v>
      </c>
      <c r="G426" s="54"/>
    </row>
    <row r="427" spans="1:7" s="52" customFormat="1" ht="51" customHeight="1" x14ac:dyDescent="0.25">
      <c r="A427" s="142" t="s">
        <v>2</v>
      </c>
      <c r="B427" s="142"/>
      <c r="C427" s="81" t="s">
        <v>168</v>
      </c>
      <c r="D427" s="85">
        <v>0</v>
      </c>
      <c r="E427" s="85">
        <v>0</v>
      </c>
      <c r="F427" s="76">
        <v>0</v>
      </c>
      <c r="G427" s="152"/>
    </row>
    <row r="428" spans="1:7" ht="32.25" customHeight="1" x14ac:dyDescent="0.25">
      <c r="A428" s="142"/>
      <c r="B428" s="142"/>
      <c r="C428" s="72" t="s">
        <v>19</v>
      </c>
      <c r="D428" s="86">
        <f>D131</f>
        <v>6241.9</v>
      </c>
      <c r="E428" s="86">
        <f>E131</f>
        <v>0</v>
      </c>
      <c r="F428" s="76">
        <f t="shared" ref="F428:F478" si="20">E428/D428*100</f>
        <v>0</v>
      </c>
      <c r="G428" s="153"/>
    </row>
    <row r="429" spans="1:7" ht="33" customHeight="1" x14ac:dyDescent="0.25">
      <c r="A429" s="142"/>
      <c r="B429" s="142"/>
      <c r="C429" s="72" t="s">
        <v>20</v>
      </c>
      <c r="D429" s="76">
        <f>D6+D7+D8+D9+D10+D76+D87+D132+D133+D175+D190+D246+D260+D272+D316+D330+D331+D332+D380+D399</f>
        <v>30734.5</v>
      </c>
      <c r="E429" s="76">
        <f>E6+E7+E8+E9+E10+E76+E87+E132+E133+E175+E190+E246+E260+E272+E316+E330+E331+E332+E380+E399</f>
        <v>12371.599999999999</v>
      </c>
      <c r="F429" s="76">
        <f t="shared" si="20"/>
        <v>40.253135726951797</v>
      </c>
      <c r="G429" s="154"/>
    </row>
    <row r="430" spans="1:7" s="50" customFormat="1" ht="33" customHeight="1" x14ac:dyDescent="0.25">
      <c r="A430" s="142"/>
      <c r="B430" s="142"/>
      <c r="C430" s="47" t="s">
        <v>22</v>
      </c>
      <c r="D430" s="48">
        <f>D427+D428+D429</f>
        <v>36976.400000000001</v>
      </c>
      <c r="E430" s="48">
        <f>E427+E428+E429</f>
        <v>12371.599999999999</v>
      </c>
      <c r="F430" s="48">
        <f t="shared" si="20"/>
        <v>33.458097597386441</v>
      </c>
      <c r="G430" s="49"/>
    </row>
    <row r="431" spans="1:7" s="52" customFormat="1" ht="52.5" x14ac:dyDescent="0.25">
      <c r="A431" s="142" t="s">
        <v>1</v>
      </c>
      <c r="B431" s="142"/>
      <c r="C431" s="81" t="s">
        <v>168</v>
      </c>
      <c r="D431" s="85">
        <v>0</v>
      </c>
      <c r="E431" s="85">
        <v>0</v>
      </c>
      <c r="F431" s="51">
        <v>0</v>
      </c>
      <c r="G431" s="150"/>
    </row>
    <row r="432" spans="1:7" ht="37.5" customHeight="1" x14ac:dyDescent="0.25">
      <c r="A432" s="142"/>
      <c r="B432" s="142"/>
      <c r="C432" s="72" t="s">
        <v>19</v>
      </c>
      <c r="D432" s="86">
        <f>D134+D335</f>
        <v>7617</v>
      </c>
      <c r="E432" s="86">
        <f>E134+E335</f>
        <v>150</v>
      </c>
      <c r="F432" s="76">
        <f t="shared" si="20"/>
        <v>1.9692792437967706</v>
      </c>
      <c r="G432" s="150"/>
    </row>
    <row r="433" spans="1:7" ht="31.5" customHeight="1" x14ac:dyDescent="0.25">
      <c r="A433" s="142"/>
      <c r="B433" s="142"/>
      <c r="C433" s="72" t="s">
        <v>20</v>
      </c>
      <c r="D433" s="76">
        <f>D11+D12+D13+D88+D136+D176+D192+D317+D336+D381+D412+D334+D135</f>
        <v>40812.300000000003</v>
      </c>
      <c r="E433" s="76">
        <f>E11+E12+E13+E88+E136+E176+E192+E317+E336+E381+E412+E334+E135</f>
        <v>19094.100000000002</v>
      </c>
      <c r="F433" s="76">
        <f t="shared" si="20"/>
        <v>46.785160356069127</v>
      </c>
      <c r="G433" s="150"/>
    </row>
    <row r="434" spans="1:7" s="50" customFormat="1" ht="32.25" customHeight="1" x14ac:dyDescent="0.25">
      <c r="A434" s="142"/>
      <c r="B434" s="142"/>
      <c r="C434" s="49" t="s">
        <v>22</v>
      </c>
      <c r="D434" s="48">
        <f>D431+D432+D433</f>
        <v>48429.3</v>
      </c>
      <c r="E434" s="48">
        <f>E431+E432+E433</f>
        <v>19244.100000000002</v>
      </c>
      <c r="F434" s="87">
        <f t="shared" si="20"/>
        <v>39.736481840538687</v>
      </c>
      <c r="G434" s="49"/>
    </row>
    <row r="435" spans="1:7" s="52" customFormat="1" ht="52.5" x14ac:dyDescent="0.25">
      <c r="A435" s="142" t="s">
        <v>3</v>
      </c>
      <c r="B435" s="142"/>
      <c r="C435" s="81" t="s">
        <v>168</v>
      </c>
      <c r="D435" s="85">
        <f>D337</f>
        <v>0</v>
      </c>
      <c r="E435" s="85">
        <f>E337</f>
        <v>0</v>
      </c>
      <c r="F435" s="76">
        <v>0</v>
      </c>
      <c r="G435" s="150"/>
    </row>
    <row r="436" spans="1:7" ht="32.25" customHeight="1" x14ac:dyDescent="0.25">
      <c r="A436" s="142"/>
      <c r="B436" s="142"/>
      <c r="C436" s="72" t="s">
        <v>19</v>
      </c>
      <c r="D436" s="86">
        <f>D137+D338+D341+D193+D194</f>
        <v>3736.7</v>
      </c>
      <c r="E436" s="86">
        <f>E137+E338+E341+E193+E194</f>
        <v>723.9</v>
      </c>
      <c r="F436" s="76">
        <f t="shared" si="20"/>
        <v>19.372708539620518</v>
      </c>
      <c r="G436" s="150"/>
    </row>
    <row r="437" spans="1:7" ht="35.25" customHeight="1" x14ac:dyDescent="0.25">
      <c r="A437" s="142"/>
      <c r="B437" s="142"/>
      <c r="C437" s="72" t="s">
        <v>20</v>
      </c>
      <c r="D437" s="76">
        <f>D14+D15+D16+D17+D89+D139+D138+D177+D195+D318+D339+D340+D342+D382+D400+D273</f>
        <v>55002.999999999993</v>
      </c>
      <c r="E437" s="76">
        <f>E14+E15+E16+E17+E89+E139+E138+E177+E195+E318+E339+E340+E342+E382+E400+E273</f>
        <v>23617.4</v>
      </c>
      <c r="F437" s="76">
        <f t="shared" si="20"/>
        <v>42.938385178990245</v>
      </c>
      <c r="G437" s="150"/>
    </row>
    <row r="438" spans="1:7" s="50" customFormat="1" ht="36" customHeight="1" x14ac:dyDescent="0.25">
      <c r="A438" s="142"/>
      <c r="B438" s="142"/>
      <c r="C438" s="47" t="s">
        <v>22</v>
      </c>
      <c r="D438" s="48">
        <f>D435+D436+D437</f>
        <v>58739.69999999999</v>
      </c>
      <c r="E438" s="48">
        <f>E435+E436+E437</f>
        <v>24341.300000000003</v>
      </c>
      <c r="F438" s="48">
        <f t="shared" si="20"/>
        <v>41.439265096689304</v>
      </c>
      <c r="G438" s="49"/>
    </row>
    <row r="439" spans="1:7" ht="51.75" customHeight="1" x14ac:dyDescent="0.25">
      <c r="A439" s="142" t="s">
        <v>4</v>
      </c>
      <c r="B439" s="142"/>
      <c r="C439" s="81" t="s">
        <v>168</v>
      </c>
      <c r="D439" s="85">
        <f>D274+D343</f>
        <v>0</v>
      </c>
      <c r="E439" s="85">
        <f>E274+E343</f>
        <v>0</v>
      </c>
      <c r="F439" s="76">
        <v>0</v>
      </c>
      <c r="G439" s="149"/>
    </row>
    <row r="440" spans="1:7" ht="36" customHeight="1" x14ac:dyDescent="0.25">
      <c r="A440" s="142"/>
      <c r="B440" s="142"/>
      <c r="C440" s="72" t="s">
        <v>19</v>
      </c>
      <c r="D440" s="86">
        <f>D140+D196+D275+D344</f>
        <v>8395.2999999999993</v>
      </c>
      <c r="E440" s="86">
        <f>E140+E196+E275+E344</f>
        <v>0</v>
      </c>
      <c r="F440" s="76">
        <f t="shared" si="20"/>
        <v>0</v>
      </c>
      <c r="G440" s="149"/>
    </row>
    <row r="441" spans="1:7" ht="32.25" customHeight="1" x14ac:dyDescent="0.25">
      <c r="A441" s="142"/>
      <c r="B441" s="142"/>
      <c r="C441" s="72" t="s">
        <v>20</v>
      </c>
      <c r="D441" s="76">
        <f>D18+D19+D20+D21+D22+D23+D77+D90+D118+D141+D142+D143+D178+D197+D198+D232+D261+D262+D276+D277+D305+D319+D345+D346+D347+D383+D401+D413</f>
        <v>48071.19999999999</v>
      </c>
      <c r="E441" s="76">
        <f>E18+E19+E20+E21+E22+E23+E77+E90+E118+E141+E142+E143+E178+E197+E198+E232+E261+E262+E276+E277+E305+E319+E345+E346+E347+E383+E401+E413</f>
        <v>18497.649999999998</v>
      </c>
      <c r="F441" s="76">
        <f t="shared" si="20"/>
        <v>38.479692622609804</v>
      </c>
      <c r="G441" s="149"/>
    </row>
    <row r="442" spans="1:7" s="50" customFormat="1" ht="36" customHeight="1" x14ac:dyDescent="0.25">
      <c r="A442" s="142"/>
      <c r="B442" s="142"/>
      <c r="C442" s="47" t="s">
        <v>22</v>
      </c>
      <c r="D442" s="48">
        <f>D439+D440+D441</f>
        <v>56466.499999999985</v>
      </c>
      <c r="E442" s="48">
        <f>E439+E440+E441</f>
        <v>18497.649999999998</v>
      </c>
      <c r="F442" s="48">
        <f t="shared" si="20"/>
        <v>32.758626796419122</v>
      </c>
      <c r="G442" s="49"/>
    </row>
    <row r="443" spans="1:7" ht="54.75" customHeight="1" x14ac:dyDescent="0.25">
      <c r="A443" s="142" t="s">
        <v>9</v>
      </c>
      <c r="B443" s="142"/>
      <c r="C443" s="81" t="s">
        <v>168</v>
      </c>
      <c r="D443" s="85">
        <v>0</v>
      </c>
      <c r="E443" s="85">
        <v>0</v>
      </c>
      <c r="F443" s="76">
        <v>0</v>
      </c>
      <c r="G443" s="149"/>
    </row>
    <row r="444" spans="1:7" ht="37.5" customHeight="1" x14ac:dyDescent="0.25">
      <c r="A444" s="142"/>
      <c r="B444" s="142"/>
      <c r="C444" s="72" t="s">
        <v>19</v>
      </c>
      <c r="D444" s="86">
        <f>D147+D202+D233+D247+D249+D353+D385</f>
        <v>11276.3</v>
      </c>
      <c r="E444" s="86">
        <f>E147+E202+E233+E247+E249+E353+E385</f>
        <v>150</v>
      </c>
      <c r="F444" s="76">
        <f t="shared" si="20"/>
        <v>1.3302235662406996</v>
      </c>
      <c r="G444" s="149"/>
    </row>
    <row r="445" spans="1:7" ht="34.5" customHeight="1" x14ac:dyDescent="0.25">
      <c r="A445" s="142"/>
      <c r="B445" s="142"/>
      <c r="C445" s="72" t="s">
        <v>20</v>
      </c>
      <c r="D445" s="76">
        <f>D30+D31+D32+D33+D34+D35+D79+D94+D95+D96+D97+D120+D148+D149+D180+D203+D234+D248+D250+D251+D264+D265+D282+D321+D354+D355+D386+D403</f>
        <v>29697.600000000006</v>
      </c>
      <c r="E445" s="76">
        <f>E30+E31+E32+E33+E34+E35+E79+E94+E95+E96+E97+E120+E148+E149+E180+E203+E234+E248+E250+E251+E264+E265+E282+E321+E354+E355+E386+E403</f>
        <v>14093.800000000001</v>
      </c>
      <c r="F445" s="76">
        <f t="shared" si="20"/>
        <v>47.457707020095896</v>
      </c>
      <c r="G445" s="149"/>
    </row>
    <row r="446" spans="1:7" s="50" customFormat="1" ht="30.75" customHeight="1" x14ac:dyDescent="0.25">
      <c r="A446" s="142"/>
      <c r="B446" s="142"/>
      <c r="C446" s="47" t="s">
        <v>22</v>
      </c>
      <c r="D446" s="48">
        <f>D443+D444+D445</f>
        <v>40973.900000000009</v>
      </c>
      <c r="E446" s="48">
        <f>E443+E444+E445</f>
        <v>14243.800000000001</v>
      </c>
      <c r="F446" s="48">
        <f t="shared" si="20"/>
        <v>34.763105293857791</v>
      </c>
      <c r="G446" s="49"/>
    </row>
    <row r="447" spans="1:7" ht="53.25" customHeight="1" x14ac:dyDescent="0.25">
      <c r="A447" s="142" t="s">
        <v>10</v>
      </c>
      <c r="B447" s="142"/>
      <c r="C447" s="81" t="s">
        <v>168</v>
      </c>
      <c r="D447" s="85">
        <f>D278+D348</f>
        <v>1885.9</v>
      </c>
      <c r="E447" s="85">
        <f>E278+E348</f>
        <v>1105.9000000000001</v>
      </c>
      <c r="F447" s="76">
        <f t="shared" si="20"/>
        <v>58.640436926666318</v>
      </c>
      <c r="G447" s="149"/>
    </row>
    <row r="448" spans="1:7" ht="36" customHeight="1" x14ac:dyDescent="0.25">
      <c r="A448" s="142"/>
      <c r="B448" s="142"/>
      <c r="C448" s="72" t="s">
        <v>19</v>
      </c>
      <c r="D448" s="86">
        <f>D279+D144+D200+D349</f>
        <v>7659</v>
      </c>
      <c r="E448" s="86">
        <f>E279+E144+E200+E349</f>
        <v>4515.0999999999995</v>
      </c>
      <c r="F448" s="76">
        <f t="shared" si="20"/>
        <v>58.951560255908078</v>
      </c>
      <c r="G448" s="149"/>
    </row>
    <row r="449" spans="1:7" ht="32.25" customHeight="1" x14ac:dyDescent="0.25">
      <c r="A449" s="142"/>
      <c r="B449" s="142"/>
      <c r="C449" s="72" t="s">
        <v>20</v>
      </c>
      <c r="D449" s="76">
        <f>D24+D25+D26+D28+D27+D29+D78+D91+D92+D93+D119+D145+D146+D179+D199+D201+D280+D281+D320+D351+D352+D384+D402+D414+D263+D350</f>
        <v>34903.1</v>
      </c>
      <c r="E449" s="76">
        <f>E24+E25+E26+E28+E27+E29+E78+E91+E92+E93+E119+E145+E146+E179+E199+E201+E280+E281+E320+E351+E352+E384+E402+E414+E263+E350</f>
        <v>15437.1</v>
      </c>
      <c r="F449" s="76">
        <f>E449/D449*100</f>
        <v>44.228449621953352</v>
      </c>
      <c r="G449" s="149"/>
    </row>
    <row r="450" spans="1:7" s="50" customFormat="1" ht="29.25" customHeight="1" x14ac:dyDescent="0.25">
      <c r="A450" s="142"/>
      <c r="B450" s="142"/>
      <c r="C450" s="47" t="s">
        <v>22</v>
      </c>
      <c r="D450" s="48">
        <f>D447+D448+D449</f>
        <v>44448</v>
      </c>
      <c r="E450" s="48">
        <f>E447+E448+E449</f>
        <v>21058.1</v>
      </c>
      <c r="F450" s="48">
        <f t="shared" si="20"/>
        <v>47.376934845212382</v>
      </c>
      <c r="G450" s="49"/>
    </row>
    <row r="451" spans="1:7" ht="53.25" customHeight="1" x14ac:dyDescent="0.25">
      <c r="A451" s="142" t="s">
        <v>8</v>
      </c>
      <c r="B451" s="142"/>
      <c r="C451" s="81" t="s">
        <v>168</v>
      </c>
      <c r="D451" s="85">
        <v>0</v>
      </c>
      <c r="E451" s="85">
        <v>0</v>
      </c>
      <c r="F451" s="76">
        <v>0</v>
      </c>
      <c r="G451" s="149"/>
    </row>
    <row r="452" spans="1:7" ht="35.25" customHeight="1" x14ac:dyDescent="0.25">
      <c r="A452" s="142"/>
      <c r="B452" s="142"/>
      <c r="C452" s="72" t="s">
        <v>19</v>
      </c>
      <c r="D452" s="86">
        <f>D150+D208+D204+D356+D206</f>
        <v>31430.7</v>
      </c>
      <c r="E452" s="86">
        <f>E150+E208+E204+E356+E206</f>
        <v>0</v>
      </c>
      <c r="F452" s="76">
        <f t="shared" si="20"/>
        <v>0</v>
      </c>
      <c r="G452" s="149"/>
    </row>
    <row r="453" spans="1:7" ht="32.25" customHeight="1" x14ac:dyDescent="0.25">
      <c r="A453" s="142"/>
      <c r="B453" s="142"/>
      <c r="C453" s="72" t="s">
        <v>20</v>
      </c>
      <c r="D453" s="76">
        <f>D36+D37+D38+D39+D80+D98+D99+D100+D121+D151+D152+D153+D181+D207+D252+D283+D306+D357+D358+D387+D415+D205+D209+D210</f>
        <v>57064.1</v>
      </c>
      <c r="E453" s="76">
        <f>E36+E37+E38+E39+E80+E98+E99+E100+E121+E151+E152+E153+E181+E207+E252+E283+E306+E357+E358+E387+E415+E205+E209+E210</f>
        <v>20203.500000000004</v>
      </c>
      <c r="F453" s="76">
        <f t="shared" si="20"/>
        <v>35.404921833517051</v>
      </c>
      <c r="G453" s="149"/>
    </row>
    <row r="454" spans="1:7" s="50" customFormat="1" ht="40.5" customHeight="1" x14ac:dyDescent="0.25">
      <c r="A454" s="142"/>
      <c r="B454" s="142"/>
      <c r="C454" s="47" t="s">
        <v>22</v>
      </c>
      <c r="D454" s="48">
        <f>D451+D452+D453</f>
        <v>88494.8</v>
      </c>
      <c r="E454" s="48">
        <f>E451+E452+E453</f>
        <v>20203.500000000004</v>
      </c>
      <c r="F454" s="48">
        <f t="shared" si="20"/>
        <v>22.830154992157734</v>
      </c>
      <c r="G454" s="49"/>
    </row>
    <row r="455" spans="1:7" ht="57" customHeight="1" x14ac:dyDescent="0.25">
      <c r="A455" s="142" t="s">
        <v>5</v>
      </c>
      <c r="B455" s="142"/>
      <c r="C455" s="81" t="s">
        <v>168</v>
      </c>
      <c r="D455" s="85">
        <f>D284</f>
        <v>0</v>
      </c>
      <c r="E455" s="85">
        <f>E284</f>
        <v>0</v>
      </c>
      <c r="F455" s="76">
        <v>0</v>
      </c>
      <c r="G455" s="149"/>
    </row>
    <row r="456" spans="1:7" ht="29.25" customHeight="1" x14ac:dyDescent="0.25">
      <c r="A456" s="142"/>
      <c r="B456" s="142"/>
      <c r="C456" s="72" t="s">
        <v>19</v>
      </c>
      <c r="D456" s="86">
        <f>D154+D285+D388+D389</f>
        <v>6639.3</v>
      </c>
      <c r="E456" s="86">
        <f>E154+E285+E388+E389</f>
        <v>5395.2</v>
      </c>
      <c r="F456" s="76">
        <f>E456/D456*100</f>
        <v>81.261578780895576</v>
      </c>
      <c r="G456" s="149"/>
    </row>
    <row r="457" spans="1:7" ht="28.5" customHeight="1" x14ac:dyDescent="0.25">
      <c r="A457" s="142"/>
      <c r="B457" s="142"/>
      <c r="C457" s="72" t="s">
        <v>20</v>
      </c>
      <c r="D457" s="76">
        <f>D40+D41+D42+D43+D44+D45+D101+D102+D155+D156+D157+D182+D211+D212+D286+D287+D322+D359+D360+D390+D404</f>
        <v>45517.000000000007</v>
      </c>
      <c r="E457" s="76">
        <f>E40+E41+E42+E43+E44+E45+E101+E102+E155+E156+E157+E182+E211+E212+E286+E287+E322+E359+E360+E390+E404</f>
        <v>18822.199999999997</v>
      </c>
      <c r="F457" s="76">
        <f t="shared" si="20"/>
        <v>41.35202232133048</v>
      </c>
      <c r="G457" s="149"/>
    </row>
    <row r="458" spans="1:7" s="50" customFormat="1" ht="36" customHeight="1" x14ac:dyDescent="0.25">
      <c r="A458" s="142"/>
      <c r="B458" s="142"/>
      <c r="C458" s="47" t="s">
        <v>22</v>
      </c>
      <c r="D458" s="48">
        <f>D455+D456+D457</f>
        <v>52156.30000000001</v>
      </c>
      <c r="E458" s="48">
        <f>E455+E456+E457</f>
        <v>24217.399999999998</v>
      </c>
      <c r="F458" s="48">
        <f t="shared" si="20"/>
        <v>46.432358123563198</v>
      </c>
      <c r="G458" s="49"/>
    </row>
    <row r="459" spans="1:7" ht="56.25" customHeight="1" x14ac:dyDescent="0.25">
      <c r="A459" s="142" t="s">
        <v>6</v>
      </c>
      <c r="B459" s="142"/>
      <c r="C459" s="81" t="s">
        <v>168</v>
      </c>
      <c r="D459" s="85">
        <f>D288</f>
        <v>0</v>
      </c>
      <c r="E459" s="85">
        <f>E288</f>
        <v>0</v>
      </c>
      <c r="F459" s="76">
        <v>0</v>
      </c>
      <c r="G459" s="149"/>
    </row>
    <row r="460" spans="1:7" ht="31.5" customHeight="1" x14ac:dyDescent="0.25">
      <c r="A460" s="142"/>
      <c r="B460" s="142"/>
      <c r="C460" s="72" t="s">
        <v>19</v>
      </c>
      <c r="D460" s="86">
        <f>D158+D160+D213+D289+D362+D215</f>
        <v>13665</v>
      </c>
      <c r="E460" s="86">
        <f>E158+E160+E213+E289+E362+E215</f>
        <v>0</v>
      </c>
      <c r="F460" s="76">
        <f t="shared" si="20"/>
        <v>0</v>
      </c>
      <c r="G460" s="149"/>
    </row>
    <row r="461" spans="1:7" ht="33" customHeight="1" x14ac:dyDescent="0.25">
      <c r="A461" s="142"/>
      <c r="B461" s="142"/>
      <c r="C461" s="72" t="s">
        <v>20</v>
      </c>
      <c r="D461" s="76">
        <f>D46+D47+D48+D49+D50+D51+D103+D104+D122+D159+D161+D183+D214+D216+D217+D290+D291+D323+D361+D363+D391+D405+D416+D218</f>
        <v>64417.799999999981</v>
      </c>
      <c r="E461" s="76">
        <f>E46+E47+E48+E49+E50+E51+E103+E104+E122+E159+E161+E183+E214+E216+E217+E290+E291+E323+E361+E363+E391+E405+E416+E218</f>
        <v>24314.32</v>
      </c>
      <c r="F461" s="76">
        <f t="shared" si="20"/>
        <v>37.744722731915722</v>
      </c>
      <c r="G461" s="149"/>
    </row>
    <row r="462" spans="1:7" s="50" customFormat="1" ht="38.25" customHeight="1" x14ac:dyDescent="0.25">
      <c r="A462" s="142"/>
      <c r="B462" s="142"/>
      <c r="C462" s="47" t="s">
        <v>22</v>
      </c>
      <c r="D462" s="48">
        <f>D459+D460+D461</f>
        <v>78082.799999999988</v>
      </c>
      <c r="E462" s="48">
        <f>E459+E460+E461</f>
        <v>24314.32</v>
      </c>
      <c r="F462" s="48">
        <f t="shared" si="20"/>
        <v>31.139149723114439</v>
      </c>
      <c r="G462" s="49"/>
    </row>
    <row r="463" spans="1:7" ht="57.75" customHeight="1" x14ac:dyDescent="0.25">
      <c r="A463" s="142" t="s">
        <v>7</v>
      </c>
      <c r="B463" s="142"/>
      <c r="C463" s="81" t="s">
        <v>168</v>
      </c>
      <c r="D463" s="85">
        <v>0</v>
      </c>
      <c r="E463" s="85">
        <v>0</v>
      </c>
      <c r="F463" s="76">
        <v>0</v>
      </c>
      <c r="G463" s="149"/>
    </row>
    <row r="464" spans="1:7" ht="36" customHeight="1" x14ac:dyDescent="0.25">
      <c r="A464" s="142"/>
      <c r="B464" s="142"/>
      <c r="C464" s="72" t="s">
        <v>19</v>
      </c>
      <c r="D464" s="86">
        <v>0</v>
      </c>
      <c r="E464" s="86">
        <v>0</v>
      </c>
      <c r="F464" s="76">
        <v>0</v>
      </c>
      <c r="G464" s="149"/>
    </row>
    <row r="465" spans="1:7" ht="30" customHeight="1" x14ac:dyDescent="0.25">
      <c r="A465" s="142"/>
      <c r="B465" s="142"/>
      <c r="C465" s="72" t="s">
        <v>20</v>
      </c>
      <c r="D465" s="76">
        <f>D52+D53+D54+D55+D56+D57+D81+D105+D106+D107+D123+D162+D184+D219+D235+D253+D266+D292+D324+D364+D365+D392+D406+D417+D220</f>
        <v>413932.69999999995</v>
      </c>
      <c r="E465" s="76">
        <f>E52+E53+E54+E55+E56+E57+E81+E105+E106+E107+E123+E162+E184+E219+E235+E253+E266+E292+E324+E364+E365+E392+E406+E417+E220</f>
        <v>108651.4</v>
      </c>
      <c r="F465" s="76">
        <f t="shared" si="20"/>
        <v>26.248566494021858</v>
      </c>
      <c r="G465" s="149"/>
    </row>
    <row r="466" spans="1:7" s="50" customFormat="1" ht="41.25" customHeight="1" x14ac:dyDescent="0.25">
      <c r="A466" s="142"/>
      <c r="B466" s="142"/>
      <c r="C466" s="47" t="s">
        <v>22</v>
      </c>
      <c r="D466" s="48">
        <f>D463+D464+D465</f>
        <v>413932.69999999995</v>
      </c>
      <c r="E466" s="48">
        <f>E463+E464+E465</f>
        <v>108651.4</v>
      </c>
      <c r="F466" s="48">
        <f t="shared" si="20"/>
        <v>26.248566494021858</v>
      </c>
      <c r="G466" s="49"/>
    </row>
    <row r="467" spans="1:7" s="52" customFormat="1" ht="60" customHeight="1" x14ac:dyDescent="0.25">
      <c r="A467" s="142" t="s">
        <v>11</v>
      </c>
      <c r="B467" s="142"/>
      <c r="C467" s="81" t="s">
        <v>168</v>
      </c>
      <c r="D467" s="51">
        <f>D370</f>
        <v>0</v>
      </c>
      <c r="E467" s="51">
        <f>E370</f>
        <v>0</v>
      </c>
      <c r="F467" s="76">
        <v>0</v>
      </c>
      <c r="G467" s="150"/>
    </row>
    <row r="468" spans="1:7" ht="39" customHeight="1" x14ac:dyDescent="0.25">
      <c r="A468" s="142"/>
      <c r="B468" s="142"/>
      <c r="C468" s="72" t="s">
        <v>19</v>
      </c>
      <c r="D468" s="86">
        <f>D371+D167+D226+D224</f>
        <v>10361</v>
      </c>
      <c r="E468" s="86">
        <f>E371+E167+E226+E224</f>
        <v>0</v>
      </c>
      <c r="F468" s="76">
        <f t="shared" si="20"/>
        <v>0</v>
      </c>
      <c r="G468" s="150"/>
    </row>
    <row r="469" spans="1:7" ht="29.25" customHeight="1" x14ac:dyDescent="0.25">
      <c r="A469" s="142"/>
      <c r="B469" s="142"/>
      <c r="C469" s="72" t="s">
        <v>20</v>
      </c>
      <c r="D469" s="76">
        <f>D65+D66+D67+D68+D69+D70+D71+D72+D83+D112+D113+D114+D168+D169+D170+D186+D225+D241+D255+D326+D368+D369+D372+D374+D394+D408+D419+D268+D373+D299+D227</f>
        <v>45026.429999999993</v>
      </c>
      <c r="E469" s="76">
        <f>E65+E66+E67+E68+E69+E70+E71+E72+E83+E112+E113+E114+E168+E169+E170+E186+E225+E241+E255+E326+E368+E369+E372+E374+E394+E408+E419+E268+E373+E299+E227</f>
        <v>19091.399999999998</v>
      </c>
      <c r="F469" s="76">
        <f t="shared" si="20"/>
        <v>42.400430147360119</v>
      </c>
      <c r="G469" s="150"/>
    </row>
    <row r="470" spans="1:7" s="50" customFormat="1" ht="42.75" customHeight="1" x14ac:dyDescent="0.25">
      <c r="A470" s="142"/>
      <c r="B470" s="142"/>
      <c r="C470" s="47" t="s">
        <v>22</v>
      </c>
      <c r="D470" s="48">
        <f>D467+D468+D469</f>
        <v>55387.429999999993</v>
      </c>
      <c r="E470" s="48">
        <f>E467+E468+E469</f>
        <v>19091.399999999998</v>
      </c>
      <c r="F470" s="48">
        <f t="shared" si="20"/>
        <v>34.468831646458412</v>
      </c>
      <c r="G470" s="49"/>
    </row>
    <row r="471" spans="1:7" s="52" customFormat="1" ht="57" customHeight="1" x14ac:dyDescent="0.25">
      <c r="A471" s="142" t="s">
        <v>12</v>
      </c>
      <c r="B471" s="142"/>
      <c r="C471" s="81" t="s">
        <v>168</v>
      </c>
      <c r="D471" s="51">
        <f>D307+D293</f>
        <v>0</v>
      </c>
      <c r="E471" s="51">
        <f>E307+E293</f>
        <v>0</v>
      </c>
      <c r="F471" s="76">
        <v>0</v>
      </c>
      <c r="G471" s="150"/>
    </row>
    <row r="472" spans="1:7" ht="33.75" customHeight="1" x14ac:dyDescent="0.25">
      <c r="A472" s="142"/>
      <c r="B472" s="142"/>
      <c r="C472" s="72" t="s">
        <v>19</v>
      </c>
      <c r="D472" s="51">
        <f>D308+D294+D222+D367+D163+D236</f>
        <v>40591</v>
      </c>
      <c r="E472" s="51">
        <f>E308+E294+E222+E367+E163+E236</f>
        <v>0</v>
      </c>
      <c r="F472" s="76">
        <f t="shared" si="20"/>
        <v>0</v>
      </c>
      <c r="G472" s="150"/>
    </row>
    <row r="473" spans="1:7" ht="33" customHeight="1" x14ac:dyDescent="0.25">
      <c r="A473" s="142"/>
      <c r="B473" s="142"/>
      <c r="C473" s="72" t="s">
        <v>20</v>
      </c>
      <c r="D473" s="76">
        <f>D58+D59+D60+D61+D62+D63+D64+D82+D108+D109+D110+D111+D124+D125+D126+D127+D165+D166+D185+D221+D223+D238+D239+D254+D267+D295+D298+D310+D325+D366+D393+D407+D418+D423+D309+D164+D237</f>
        <v>381586.10000000003</v>
      </c>
      <c r="E473" s="76">
        <f>E58+E59+E60+E61+E62+E63+E64+E82+E108+E109+E110+E111+E124+E125+E126+E127+E165+E166+E185+E221+E223+E238+E239+E254+E267+E295+E298+E310+E325+E366+E393+E407+E418+E423+E309+E164+E237</f>
        <v>107626.59999999999</v>
      </c>
      <c r="F473" s="76">
        <f t="shared" si="20"/>
        <v>28.205063025094461</v>
      </c>
      <c r="G473" s="150"/>
    </row>
    <row r="474" spans="1:7" s="50" customFormat="1" ht="33" customHeight="1" x14ac:dyDescent="0.25">
      <c r="A474" s="142"/>
      <c r="B474" s="142"/>
      <c r="C474" s="47" t="s">
        <v>22</v>
      </c>
      <c r="D474" s="48">
        <f>D471+D472+D473</f>
        <v>422177.10000000003</v>
      </c>
      <c r="E474" s="48">
        <f>E471+E472+E473</f>
        <v>107626.59999999999</v>
      </c>
      <c r="F474" s="48">
        <f t="shared" si="20"/>
        <v>25.493234948082211</v>
      </c>
      <c r="G474" s="49"/>
    </row>
    <row r="475" spans="1:7" s="50" customFormat="1" ht="51" x14ac:dyDescent="0.25">
      <c r="A475" s="155" t="s">
        <v>587</v>
      </c>
      <c r="B475" s="155"/>
      <c r="C475" s="54" t="s">
        <v>168</v>
      </c>
      <c r="D475" s="53">
        <f t="shared" ref="D475:E477" si="21">D427+D431+D435+D439+D443+D447+D451+D455+D459+D463+D467+D471</f>
        <v>1885.9</v>
      </c>
      <c r="E475" s="53">
        <f t="shared" si="21"/>
        <v>1105.9000000000001</v>
      </c>
      <c r="F475" s="53">
        <f t="shared" si="20"/>
        <v>58.640436926666318</v>
      </c>
      <c r="G475" s="148"/>
    </row>
    <row r="476" spans="1:7" s="46" customFormat="1" ht="53.25" customHeight="1" x14ac:dyDescent="0.25">
      <c r="A476" s="155"/>
      <c r="B476" s="155"/>
      <c r="C476" s="54" t="s">
        <v>19</v>
      </c>
      <c r="D476" s="53">
        <f t="shared" si="21"/>
        <v>147613.20000000001</v>
      </c>
      <c r="E476" s="53">
        <f t="shared" si="21"/>
        <v>10934.199999999999</v>
      </c>
      <c r="F476" s="53">
        <f t="shared" si="20"/>
        <v>7.4073321356084669</v>
      </c>
      <c r="G476" s="148"/>
    </row>
    <row r="477" spans="1:7" s="46" customFormat="1" ht="51" x14ac:dyDescent="0.25">
      <c r="A477" s="155"/>
      <c r="B477" s="155"/>
      <c r="C477" s="54" t="s">
        <v>20</v>
      </c>
      <c r="D477" s="53">
        <f t="shared" si="21"/>
        <v>1246765.83</v>
      </c>
      <c r="E477" s="53">
        <f t="shared" si="21"/>
        <v>401821.07</v>
      </c>
      <c r="F477" s="53">
        <f t="shared" si="20"/>
        <v>32.229073040925414</v>
      </c>
      <c r="G477" s="148"/>
    </row>
    <row r="478" spans="1:7" s="46" customFormat="1" x14ac:dyDescent="0.25">
      <c r="A478" s="155"/>
      <c r="B478" s="155"/>
      <c r="C478" s="54" t="s">
        <v>22</v>
      </c>
      <c r="D478" s="53">
        <f>D476+D477+D475</f>
        <v>1396264.93</v>
      </c>
      <c r="E478" s="53">
        <f>E476+E477+E475</f>
        <v>413861.17000000004</v>
      </c>
      <c r="F478" s="53">
        <f t="shared" si="20"/>
        <v>29.640590485933071</v>
      </c>
      <c r="G478" s="148"/>
    </row>
  </sheetData>
  <autoFilter ref="A3:F478"/>
  <mergeCells count="231">
    <mergeCell ref="G343:G345"/>
    <mergeCell ref="G333:G334"/>
    <mergeCell ref="B361:B362"/>
    <mergeCell ref="A224:A227"/>
    <mergeCell ref="G307:G309"/>
    <mergeCell ref="A333:A336"/>
    <mergeCell ref="B200:B201"/>
    <mergeCell ref="A204:A210"/>
    <mergeCell ref="B204:B205"/>
    <mergeCell ref="G204:G205"/>
    <mergeCell ref="B208:B209"/>
    <mergeCell ref="G208:G209"/>
    <mergeCell ref="B225:B226"/>
    <mergeCell ref="B221:B222"/>
    <mergeCell ref="A311:B314"/>
    <mergeCell ref="A264:A265"/>
    <mergeCell ref="A274:A277"/>
    <mergeCell ref="B274:B276"/>
    <mergeCell ref="A343:A347"/>
    <mergeCell ref="A278:A281"/>
    <mergeCell ref="B343:B345"/>
    <mergeCell ref="B335:B336"/>
    <mergeCell ref="B348:B350"/>
    <mergeCell ref="G296:G298"/>
    <mergeCell ref="G311:G314"/>
    <mergeCell ref="G327:G328"/>
    <mergeCell ref="A348:A352"/>
    <mergeCell ref="G348:G350"/>
    <mergeCell ref="A1:G1"/>
    <mergeCell ref="G131:G132"/>
    <mergeCell ref="G137:G138"/>
    <mergeCell ref="G140:G141"/>
    <mergeCell ref="G144:G145"/>
    <mergeCell ref="G147:G148"/>
    <mergeCell ref="A231:G231"/>
    <mergeCell ref="A245:G245"/>
    <mergeCell ref="G278:G280"/>
    <mergeCell ref="A144:A146"/>
    <mergeCell ref="G236:G237"/>
    <mergeCell ref="B236:B237"/>
    <mergeCell ref="G256:G258"/>
    <mergeCell ref="G269:G270"/>
    <mergeCell ref="G228:G230"/>
    <mergeCell ref="G242:G244"/>
    <mergeCell ref="A256:B258"/>
    <mergeCell ref="B213:B214"/>
    <mergeCell ref="A261:A262"/>
    <mergeCell ref="A134:A136"/>
    <mergeCell ref="B134:B135"/>
    <mergeCell ref="G134:G135"/>
    <mergeCell ref="A221:A223"/>
    <mergeCell ref="G150:G151"/>
    <mergeCell ref="G247:G248"/>
    <mergeCell ref="G249:G250"/>
    <mergeCell ref="A435:B438"/>
    <mergeCell ref="B333:B334"/>
    <mergeCell ref="B337:B339"/>
    <mergeCell ref="A315:G315"/>
    <mergeCell ref="A329:G329"/>
    <mergeCell ref="G337:G339"/>
    <mergeCell ref="G370:G372"/>
    <mergeCell ref="A426:B426"/>
    <mergeCell ref="A424:B425"/>
    <mergeCell ref="A395:B397"/>
    <mergeCell ref="A364:A365"/>
    <mergeCell ref="A409:B410"/>
    <mergeCell ref="B389:B390"/>
    <mergeCell ref="A259:G259"/>
    <mergeCell ref="A271:G271"/>
    <mergeCell ref="A304:G304"/>
    <mergeCell ref="B284:B286"/>
    <mergeCell ref="G288:G290"/>
    <mergeCell ref="G293:G295"/>
    <mergeCell ref="G154:G155"/>
    <mergeCell ref="G158:G159"/>
    <mergeCell ref="G167:G168"/>
    <mergeCell ref="G171:G173"/>
    <mergeCell ref="G213:G214"/>
    <mergeCell ref="A174:G174"/>
    <mergeCell ref="A189:G189"/>
    <mergeCell ref="A158:A161"/>
    <mergeCell ref="A167:A170"/>
    <mergeCell ref="B167:B168"/>
    <mergeCell ref="A196:A198"/>
    <mergeCell ref="A213:A218"/>
    <mergeCell ref="A202:A203"/>
    <mergeCell ref="A199:A201"/>
    <mergeCell ref="A163:A166"/>
    <mergeCell ref="B163:B164"/>
    <mergeCell ref="G163:G164"/>
    <mergeCell ref="A191:A192"/>
    <mergeCell ref="A171:B173"/>
    <mergeCell ref="A187:B188"/>
    <mergeCell ref="B194:B195"/>
    <mergeCell ref="G187:G188"/>
    <mergeCell ref="A193:A195"/>
    <mergeCell ref="A284:A287"/>
    <mergeCell ref="A211:A212"/>
    <mergeCell ref="A228:B230"/>
    <mergeCell ref="A242:B244"/>
    <mergeCell ref="B233:B234"/>
    <mergeCell ref="A233:A234"/>
    <mergeCell ref="B247:B248"/>
    <mergeCell ref="A247:A251"/>
    <mergeCell ref="B249:B250"/>
    <mergeCell ref="A219:A220"/>
    <mergeCell ref="B278:B280"/>
    <mergeCell ref="A269:B270"/>
    <mergeCell ref="B206:B207"/>
    <mergeCell ref="G239:G240"/>
    <mergeCell ref="F239:F240"/>
    <mergeCell ref="E239:E240"/>
    <mergeCell ref="D239:D240"/>
    <mergeCell ref="C239:C240"/>
    <mergeCell ref="B239:B240"/>
    <mergeCell ref="A236:A240"/>
    <mergeCell ref="D221:D222"/>
    <mergeCell ref="G274:G276"/>
    <mergeCell ref="A14:A17"/>
    <mergeCell ref="A46:A51"/>
    <mergeCell ref="A36:A39"/>
    <mergeCell ref="B131:B132"/>
    <mergeCell ref="A52:A57"/>
    <mergeCell ref="A58:A64"/>
    <mergeCell ref="A112:A114"/>
    <mergeCell ref="A101:A102"/>
    <mergeCell ref="A105:A107"/>
    <mergeCell ref="A18:A23"/>
    <mergeCell ref="A24:A29"/>
    <mergeCell ref="A73:B74"/>
    <mergeCell ref="A98:A100"/>
    <mergeCell ref="A128:B129"/>
    <mergeCell ref="A65:A72"/>
    <mergeCell ref="A84:B85"/>
    <mergeCell ref="A94:A97"/>
    <mergeCell ref="A91:A93"/>
    <mergeCell ref="A115:B116"/>
    <mergeCell ref="A103:A104"/>
    <mergeCell ref="A108:A111"/>
    <mergeCell ref="A124:A127"/>
    <mergeCell ref="A117:G117"/>
    <mergeCell ref="A130:G130"/>
    <mergeCell ref="A5:G5"/>
    <mergeCell ref="A75:G75"/>
    <mergeCell ref="A86:G86"/>
    <mergeCell ref="B140:B141"/>
    <mergeCell ref="B158:B159"/>
    <mergeCell ref="A147:A149"/>
    <mergeCell ref="B147:B148"/>
    <mergeCell ref="B150:B151"/>
    <mergeCell ref="A150:A153"/>
    <mergeCell ref="B144:B145"/>
    <mergeCell ref="A6:A10"/>
    <mergeCell ref="A11:A13"/>
    <mergeCell ref="A30:A35"/>
    <mergeCell ref="A131:A133"/>
    <mergeCell ref="A154:A157"/>
    <mergeCell ref="B154:B155"/>
    <mergeCell ref="A40:A45"/>
    <mergeCell ref="B137:B138"/>
    <mergeCell ref="G115:G116"/>
    <mergeCell ref="G73:G74"/>
    <mergeCell ref="G84:G85"/>
    <mergeCell ref="G128:G129"/>
    <mergeCell ref="A137:A139"/>
    <mergeCell ref="A140:A143"/>
    <mergeCell ref="A467:B470"/>
    <mergeCell ref="A471:B474"/>
    <mergeCell ref="A475:B478"/>
    <mergeCell ref="A366:A367"/>
    <mergeCell ref="A375:B378"/>
    <mergeCell ref="B370:B372"/>
    <mergeCell ref="A368:A374"/>
    <mergeCell ref="A379:G379"/>
    <mergeCell ref="A388:A390"/>
    <mergeCell ref="B366:B367"/>
    <mergeCell ref="A385:A386"/>
    <mergeCell ref="G375:G378"/>
    <mergeCell ref="A451:B454"/>
    <mergeCell ref="A459:B462"/>
    <mergeCell ref="A455:B458"/>
    <mergeCell ref="A439:B442"/>
    <mergeCell ref="A443:B446"/>
    <mergeCell ref="G463:G465"/>
    <mergeCell ref="G467:G469"/>
    <mergeCell ref="G471:G473"/>
    <mergeCell ref="A463:B466"/>
    <mergeCell ref="G475:G478"/>
    <mergeCell ref="G447:G449"/>
    <mergeCell ref="G451:G453"/>
    <mergeCell ref="G455:G457"/>
    <mergeCell ref="G395:G397"/>
    <mergeCell ref="G409:G410"/>
    <mergeCell ref="G424:G425"/>
    <mergeCell ref="G420:G421"/>
    <mergeCell ref="G431:G433"/>
    <mergeCell ref="G435:G437"/>
    <mergeCell ref="G439:G441"/>
    <mergeCell ref="G443:G445"/>
    <mergeCell ref="A422:G422"/>
    <mergeCell ref="A420:B421"/>
    <mergeCell ref="A431:B434"/>
    <mergeCell ref="A427:B430"/>
    <mergeCell ref="A398:G398"/>
    <mergeCell ref="A411:G411"/>
    <mergeCell ref="G427:G429"/>
    <mergeCell ref="G459:G461"/>
    <mergeCell ref="C221:C222"/>
    <mergeCell ref="G221:G222"/>
    <mergeCell ref="F221:F222"/>
    <mergeCell ref="E221:E222"/>
    <mergeCell ref="A447:B450"/>
    <mergeCell ref="A300:B303"/>
    <mergeCell ref="B293:B295"/>
    <mergeCell ref="B340:B341"/>
    <mergeCell ref="B353:B354"/>
    <mergeCell ref="A337:A342"/>
    <mergeCell ref="A359:A360"/>
    <mergeCell ref="A330:A332"/>
    <mergeCell ref="B288:B290"/>
    <mergeCell ref="A288:A291"/>
    <mergeCell ref="A353:A355"/>
    <mergeCell ref="A361:A363"/>
    <mergeCell ref="B307:B309"/>
    <mergeCell ref="A307:A310"/>
    <mergeCell ref="A327:B328"/>
    <mergeCell ref="A293:A298"/>
    <mergeCell ref="B356:B357"/>
    <mergeCell ref="A356:A358"/>
    <mergeCell ref="B296:B298"/>
    <mergeCell ref="G284:G286"/>
  </mergeCells>
  <pageMargins left="0.78740157480314965" right="0.78740157480314965" top="1.1811023622047245" bottom="0.39370078740157483" header="0.31496062992125984" footer="0.31496062992125984"/>
  <pageSetup paperSize="9" scale="34" orientation="landscape" r:id="rId1"/>
  <headerFooter differentFirst="1"/>
  <rowBreaks count="5" manualBreakCount="5">
    <brk id="356" max="16383" man="1"/>
    <brk id="365" max="16383" man="1"/>
    <brk id="404" max="6" man="1"/>
    <brk id="418" max="16383" man="1"/>
    <brk id="47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85" zoomScaleNormal="100" zoomScaleSheetLayoutView="85" workbookViewId="0">
      <selection activeCell="D6" sqref="D6"/>
    </sheetView>
  </sheetViews>
  <sheetFormatPr defaultColWidth="15.5703125" defaultRowHeight="78" customHeight="1" x14ac:dyDescent="0.25"/>
  <cols>
    <col min="1" max="1" width="27.28515625" style="7" customWidth="1"/>
    <col min="2" max="2" width="24.5703125" style="2" customWidth="1"/>
    <col min="3" max="3" width="15.5703125" style="8" customWidth="1"/>
    <col min="4" max="4" width="14" style="8" customWidth="1"/>
    <col min="5" max="5" width="15.28515625" style="8" customWidth="1"/>
    <col min="6" max="6" width="44" style="10" customWidth="1"/>
    <col min="7" max="16384" width="15.5703125" style="2"/>
  </cols>
  <sheetData>
    <row r="1" spans="1:6" s="9" customFormat="1" ht="51" customHeight="1" x14ac:dyDescent="0.25">
      <c r="A1" s="204" t="s">
        <v>457</v>
      </c>
      <c r="B1" s="204"/>
      <c r="C1" s="204"/>
      <c r="D1" s="204"/>
      <c r="E1" s="204"/>
      <c r="F1" s="204"/>
    </row>
    <row r="2" spans="1:6" ht="67.5" customHeight="1" x14ac:dyDescent="0.25">
      <c r="A2" s="66" t="s">
        <v>16</v>
      </c>
      <c r="B2" s="66" t="s">
        <v>17</v>
      </c>
      <c r="C2" s="1" t="s">
        <v>113</v>
      </c>
      <c r="D2" s="1" t="s">
        <v>18</v>
      </c>
      <c r="E2" s="1" t="s">
        <v>142</v>
      </c>
      <c r="F2" s="66" t="s">
        <v>114</v>
      </c>
    </row>
    <row r="3" spans="1:6" ht="18" customHeight="1" x14ac:dyDescent="0.25">
      <c r="A3" s="66">
        <v>1</v>
      </c>
      <c r="B3" s="66">
        <v>2</v>
      </c>
      <c r="C3" s="3">
        <v>3</v>
      </c>
      <c r="D3" s="3">
        <v>4</v>
      </c>
      <c r="E3" s="3">
        <v>5</v>
      </c>
      <c r="F3" s="66">
        <v>6</v>
      </c>
    </row>
    <row r="4" spans="1:6" ht="21.75" customHeight="1" x14ac:dyDescent="0.25">
      <c r="A4" s="181" t="s">
        <v>228</v>
      </c>
      <c r="B4" s="182"/>
      <c r="C4" s="182"/>
      <c r="D4" s="182"/>
      <c r="E4" s="182"/>
      <c r="F4" s="183"/>
    </row>
    <row r="5" spans="1:6" ht="78" customHeight="1" x14ac:dyDescent="0.25">
      <c r="A5" s="131" t="s">
        <v>34</v>
      </c>
      <c r="B5" s="66" t="s">
        <v>19</v>
      </c>
      <c r="C5" s="1">
        <f>общие!D236</f>
        <v>20000</v>
      </c>
      <c r="D5" s="1">
        <f>общие!E236</f>
        <v>0</v>
      </c>
      <c r="E5" s="1">
        <f t="shared" ref="E5:E10" si="0">D5/C5*100</f>
        <v>0</v>
      </c>
      <c r="F5" s="179" t="str">
        <f>общие!G236</f>
        <v>муниципальный контракт на выполнение проектно-изыскательских работ по объекту: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на ул. Первомайской, 39/1 в г.Темрюке» заключен 15.06.2020 года на общую сумму 17000,0 тыс. рублей со сроком исполнения до 01.12.2020 года. В результате проведения процедур торгов сложилась экономия средств в сумме 4816,5 тыс. рублей. В настоящее время работы выполняются, оплата будет произведена по представлению документов об исполнении обязательств</v>
      </c>
    </row>
    <row r="6" spans="1:6" ht="201" customHeight="1" x14ac:dyDescent="0.25">
      <c r="A6" s="133"/>
      <c r="B6" s="82" t="s">
        <v>20</v>
      </c>
      <c r="C6" s="1">
        <f>общие!D237</f>
        <v>1816.5</v>
      </c>
      <c r="D6" s="1">
        <f>общие!E237</f>
        <v>0</v>
      </c>
      <c r="E6" s="113">
        <f t="shared" si="0"/>
        <v>0</v>
      </c>
      <c r="F6" s="180"/>
    </row>
    <row r="7" spans="1:6" ht="21.75" customHeight="1" x14ac:dyDescent="0.25">
      <c r="A7" s="186" t="s">
        <v>143</v>
      </c>
      <c r="B7" s="71" t="s">
        <v>102</v>
      </c>
      <c r="C7" s="114">
        <f>C5+C6</f>
        <v>21816.5</v>
      </c>
      <c r="D7" s="114">
        <f>D5+D6</f>
        <v>0</v>
      </c>
      <c r="E7" s="114">
        <f t="shared" si="0"/>
        <v>0</v>
      </c>
      <c r="F7" s="205"/>
    </row>
    <row r="8" spans="1:6" ht="21.75" customHeight="1" x14ac:dyDescent="0.25">
      <c r="A8" s="186"/>
      <c r="B8" s="71" t="s">
        <v>169</v>
      </c>
      <c r="C8" s="114">
        <v>0</v>
      </c>
      <c r="D8" s="114">
        <v>0</v>
      </c>
      <c r="E8" s="114">
        <v>0</v>
      </c>
      <c r="F8" s="206"/>
    </row>
    <row r="9" spans="1:6" ht="21.75" customHeight="1" x14ac:dyDescent="0.25">
      <c r="A9" s="186"/>
      <c r="B9" s="71" t="s">
        <v>19</v>
      </c>
      <c r="C9" s="114">
        <f t="shared" ref="C9:C10" si="1">C5</f>
        <v>20000</v>
      </c>
      <c r="D9" s="114">
        <f t="shared" ref="D9" si="2">D5</f>
        <v>0</v>
      </c>
      <c r="E9" s="114">
        <f t="shared" si="0"/>
        <v>0</v>
      </c>
      <c r="F9" s="206"/>
    </row>
    <row r="10" spans="1:6" ht="21.75" customHeight="1" x14ac:dyDescent="0.25">
      <c r="A10" s="186"/>
      <c r="B10" s="71" t="s">
        <v>20</v>
      </c>
      <c r="C10" s="114">
        <f t="shared" si="1"/>
        <v>1816.5</v>
      </c>
      <c r="D10" s="114">
        <f t="shared" ref="D10" si="3">D6</f>
        <v>0</v>
      </c>
      <c r="E10" s="114">
        <f t="shared" si="0"/>
        <v>0</v>
      </c>
      <c r="F10" s="207"/>
    </row>
    <row r="11" spans="1:6" ht="22.5" customHeight="1" x14ac:dyDescent="0.25">
      <c r="A11" s="181" t="s">
        <v>452</v>
      </c>
      <c r="B11" s="182"/>
      <c r="C11" s="182"/>
      <c r="D11" s="182"/>
      <c r="E11" s="182"/>
      <c r="F11" s="183"/>
    </row>
    <row r="12" spans="1:6" ht="72.75" customHeight="1" x14ac:dyDescent="0.25">
      <c r="A12" s="131" t="s">
        <v>26</v>
      </c>
      <c r="B12" s="66" t="s">
        <v>19</v>
      </c>
      <c r="C12" s="1">
        <f>общие!D338</f>
        <v>3018</v>
      </c>
      <c r="D12" s="1">
        <f>общие!E338</f>
        <v>723.9</v>
      </c>
      <c r="E12" s="1">
        <f t="shared" ref="E12" si="4">D12/C12*100</f>
        <v>23.986083499005964</v>
      </c>
      <c r="F12" s="179" t="str">
        <f>общие!G337</f>
        <v xml:space="preserve">обязательства по 2- м контрактам на поставку звукового оборудования (615,0 тыс. рублей), на приобретение одежды для сцены (163,4 тыс. рублей) исполнены в полном объеме. На стадии подписания находится контракт на поставку светового оборудования на общую сумму 561,9 тыс. рублей со сроком исполнения - 15 р.д., предполагаемая дата заключения контракта - 13.08.2020 года. Извещение на поставку кресел для актового зала СДК опубликовано 06.07.2020 года, на рассмотрении вторых частей заявок поставщик подал жалобу в ФАС, которую признали обоснованной. Процедура аукциона проводится повторно, 07.08.2020 года - окончание рассмотрения заявок, 10.08.2020 - начало торгов, НМЦК - 1238,6 тыс. рублей.  Поселением планируется остаток средств направить на приобретение светового и звукового оборудования для СДК ст. Голубицкой </v>
      </c>
    </row>
    <row r="13" spans="1:6" ht="284.25" customHeight="1" x14ac:dyDescent="0.25">
      <c r="A13" s="133"/>
      <c r="B13" s="66" t="s">
        <v>20</v>
      </c>
      <c r="C13" s="1">
        <f>общие!D339</f>
        <v>227.2</v>
      </c>
      <c r="D13" s="1">
        <f>общие!E339</f>
        <v>54.5</v>
      </c>
      <c r="E13" s="1">
        <f t="shared" ref="E13" si="5">D13/C13*100</f>
        <v>23.987676056338028</v>
      </c>
      <c r="F13" s="180"/>
    </row>
    <row r="14" spans="1:6" ht="27" customHeight="1" x14ac:dyDescent="0.25">
      <c r="A14" s="131" t="s">
        <v>27</v>
      </c>
      <c r="B14" s="66" t="s">
        <v>169</v>
      </c>
      <c r="C14" s="1">
        <f>общие!D348</f>
        <v>1885.9</v>
      </c>
      <c r="D14" s="1">
        <f>общие!E348</f>
        <v>1105.9000000000001</v>
      </c>
      <c r="E14" s="1">
        <f t="shared" ref="E14:E20" si="6">D14/C14*100</f>
        <v>58.640436926666318</v>
      </c>
      <c r="F14" s="179" t="str">
        <f>общие!G348</f>
        <v>обязательства по муниципальному контракту исполнены в полном объеме. Выполнен капитальный ремонт кровли здания СДК х. Белый. В результате проведенных процедур торгов сложилась экономия средств в сумме 1153,1 тыс. рублей, в том числе за счет средств федерального бюджета - 780,0 тыс. рублей, краевого бюджета  -246,3 тыс. рублей. Поселением планируется остаток средств направить на выполнение капитального ремонта фасада здания СДК (замена витражного остекления). В настоящее время осуществляется подготовка пакета документов</v>
      </c>
    </row>
    <row r="15" spans="1:6" ht="24" customHeight="1" x14ac:dyDescent="0.25">
      <c r="A15" s="132"/>
      <c r="B15" s="66" t="s">
        <v>19</v>
      </c>
      <c r="C15" s="1">
        <f>общие!D349</f>
        <v>595.5</v>
      </c>
      <c r="D15" s="1">
        <f>общие!E349</f>
        <v>349.2</v>
      </c>
      <c r="E15" s="1">
        <f t="shared" si="6"/>
        <v>58.639798488664987</v>
      </c>
      <c r="F15" s="184"/>
    </row>
    <row r="16" spans="1:6" ht="191.25" customHeight="1" x14ac:dyDescent="0.25">
      <c r="A16" s="133"/>
      <c r="B16" s="66" t="s">
        <v>20</v>
      </c>
      <c r="C16" s="1">
        <f>общие!D350</f>
        <v>306.7</v>
      </c>
      <c r="D16" s="1">
        <f>общие!E350</f>
        <v>179.9</v>
      </c>
      <c r="E16" s="1">
        <f t="shared" si="6"/>
        <v>58.656667753505054</v>
      </c>
      <c r="F16" s="180"/>
    </row>
    <row r="17" spans="1:6" ht="23.25" customHeight="1" x14ac:dyDescent="0.25">
      <c r="A17" s="186" t="s">
        <v>77</v>
      </c>
      <c r="B17" s="71" t="s">
        <v>102</v>
      </c>
      <c r="C17" s="114">
        <f>C12+C13+C14+C15+C16</f>
        <v>6033.3</v>
      </c>
      <c r="D17" s="114">
        <f>D12+D13+D14+D15+D16</f>
        <v>2413.4</v>
      </c>
      <c r="E17" s="114">
        <f t="shared" si="6"/>
        <v>40.001325974176652</v>
      </c>
      <c r="F17" s="179"/>
    </row>
    <row r="18" spans="1:6" ht="23.25" customHeight="1" x14ac:dyDescent="0.25">
      <c r="A18" s="186"/>
      <c r="B18" s="71" t="s">
        <v>169</v>
      </c>
      <c r="C18" s="114">
        <f>C14</f>
        <v>1885.9</v>
      </c>
      <c r="D18" s="114">
        <f>D14</f>
        <v>1105.9000000000001</v>
      </c>
      <c r="E18" s="114">
        <f t="shared" si="6"/>
        <v>58.640436926666318</v>
      </c>
      <c r="F18" s="184"/>
    </row>
    <row r="19" spans="1:6" ht="23.25" customHeight="1" x14ac:dyDescent="0.25">
      <c r="A19" s="186"/>
      <c r="B19" s="71" t="s">
        <v>19</v>
      </c>
      <c r="C19" s="114">
        <f>C12+C15</f>
        <v>3613.5</v>
      </c>
      <c r="D19" s="114">
        <f>D12+D15</f>
        <v>1073.0999999999999</v>
      </c>
      <c r="E19" s="114">
        <f t="shared" si="6"/>
        <v>29.696969696969695</v>
      </c>
      <c r="F19" s="184"/>
    </row>
    <row r="20" spans="1:6" ht="23.25" customHeight="1" x14ac:dyDescent="0.25">
      <c r="A20" s="186"/>
      <c r="B20" s="71" t="s">
        <v>20</v>
      </c>
      <c r="C20" s="114">
        <f>C13+C16</f>
        <v>533.9</v>
      </c>
      <c r="D20" s="114">
        <f>D13+D16</f>
        <v>234.4</v>
      </c>
      <c r="E20" s="114">
        <f t="shared" si="6"/>
        <v>43.903352687769249</v>
      </c>
      <c r="F20" s="180"/>
    </row>
    <row r="21" spans="1:6" ht="23.25" customHeight="1" x14ac:dyDescent="0.25">
      <c r="A21" s="181" t="s">
        <v>453</v>
      </c>
      <c r="B21" s="182"/>
      <c r="C21" s="182"/>
      <c r="D21" s="182"/>
      <c r="E21" s="182"/>
      <c r="F21" s="183"/>
    </row>
    <row r="22" spans="1:6" ht="21.75" customHeight="1" x14ac:dyDescent="0.25">
      <c r="A22" s="185" t="s">
        <v>24</v>
      </c>
      <c r="B22" s="66" t="s">
        <v>19</v>
      </c>
      <c r="C22" s="1">
        <f>общие!D131</f>
        <v>6241.9</v>
      </c>
      <c r="D22" s="1">
        <f>общие!E131</f>
        <v>0</v>
      </c>
      <c r="E22" s="1">
        <f t="shared" ref="E22:E41" si="7">D22/C22*100</f>
        <v>0</v>
      </c>
      <c r="F22" s="175" t="str">
        <f>общие!G131</f>
        <v xml:space="preserve">обязательства по муниципальному контракту исполнены  в полном объеме.  Выполнен текущий ремонт в ст-це Ахтанизовской: пер. Кузнечного от ул. Красной  до ул. Батурина (0,195 км); пер. Комсомольского от ул. Красной до ул. Батурина (0,155 км); пер. Комсомольского от ул. Красной до ул. Таманской (0,589 км); пер. Строительного от ул. Красной до ул. Батурина (0,162 км).  В результате проведенных процедур торгов сложилась экономия средств в сумме 845,4 тыс. рублей, в том числе за счет средств краевого бюджета  - 819,6 тыс. рублей. При принятии положительного решения по освоению остатка средств (845,4 тыс. рублей) поселением планируется направить на ремонт дорог в поселении </v>
      </c>
    </row>
    <row r="23" spans="1:6" ht="267.75" customHeight="1" x14ac:dyDescent="0.25">
      <c r="A23" s="185"/>
      <c r="B23" s="66" t="s">
        <v>20</v>
      </c>
      <c r="C23" s="1">
        <f>общие!D132</f>
        <v>193</v>
      </c>
      <c r="D23" s="1">
        <f>общие!E132</f>
        <v>0</v>
      </c>
      <c r="E23" s="1">
        <v>0</v>
      </c>
      <c r="F23" s="175"/>
    </row>
    <row r="24" spans="1:6" ht="27" customHeight="1" x14ac:dyDescent="0.25">
      <c r="A24" s="131" t="s">
        <v>25</v>
      </c>
      <c r="B24" s="66" t="s">
        <v>19</v>
      </c>
      <c r="C24" s="1">
        <f>общие!D134</f>
        <v>7467</v>
      </c>
      <c r="D24" s="1">
        <f>общие!E134</f>
        <v>0</v>
      </c>
      <c r="E24" s="1">
        <f t="shared" ref="E24:E25" si="8">D24/C24*100</f>
        <v>0</v>
      </c>
      <c r="F24" s="179" t="str">
        <f>общие!G134</f>
        <v xml:space="preserve">муниципальный контракт, заключеный 19.05.2020 года на  общую сумму 7778,1 тыс. рублей со сроком исполнения до 31.12.2020 года был расторгнут по соглашению сторон (работы не выполнены). Повторно проведен открытый аукцион - 30.07.2020 года, предполагаемая дата заключения муниципального контракта - 10.08.2020 на  общую сумму 6124,4 тыс. рублей со сроком исполнения 30 к.д.  Планируется выполнить ремонт в ст-це  Вышестеблиевской по ул. Пушкина: от пер. Почтового до пер. Ворошилова  (0,368 км), от пер. Ворошилова до пер. Горького (0,315 км), от пер. Шевченко до пер. Лермонтова (0,417 км). В результате проведенных процедур торгов сложилась экономия средств в сумме 1653,8 тыс. рублей. При принятии положительного решения по освоению остатка средств (1653,8 тыс. рублей) поселением планируется направить на ремонт дорог в поселении </v>
      </c>
    </row>
    <row r="25" spans="1:6" ht="340.5" customHeight="1" x14ac:dyDescent="0.25">
      <c r="A25" s="133"/>
      <c r="B25" s="66" t="s">
        <v>20</v>
      </c>
      <c r="C25" s="1">
        <f>общие!D135</f>
        <v>311.2</v>
      </c>
      <c r="D25" s="1">
        <f>общие!E135</f>
        <v>0</v>
      </c>
      <c r="E25" s="1">
        <f t="shared" si="8"/>
        <v>0</v>
      </c>
      <c r="F25" s="180"/>
    </row>
    <row r="26" spans="1:6" ht="24" customHeight="1" x14ac:dyDescent="0.25">
      <c r="A26" s="131" t="s">
        <v>246</v>
      </c>
      <c r="B26" s="66" t="s">
        <v>19</v>
      </c>
      <c r="C26" s="1">
        <f>общие!D140</f>
        <v>8182.8</v>
      </c>
      <c r="D26" s="1">
        <f>общие!E140</f>
        <v>0</v>
      </c>
      <c r="E26" s="1">
        <f t="shared" si="7"/>
        <v>0</v>
      </c>
      <c r="F26" s="179" t="str">
        <f>общие!G140</f>
        <v xml:space="preserve">обязательства по муниципальным контрактам исполнены в полном объеме. Выполнен текущий ремонт ул. Кирова от ПК0+00 (ж/д переезд) до ПК7+48 (пер. Комсомольский) в пос. Красноармейском (0,748 км); ул. Северной от жилого дома № 27 ПК0+00 до жилого дома № 69 по ул.Ленина ПК11+36 в пос. Гаркуша (1,136 км). В результате проведенных процедур торгов сложилась экономия средств в сумме 2238,0 тыс. рублей, в том числе за счет средств краевого бюджета - 2126,1 тыс. рублей. Планируется направить допсоглашение на уменьшение ЛБО (2238,0 тыс. рублей) </v>
      </c>
    </row>
    <row r="27" spans="1:6" ht="220.5" customHeight="1" x14ac:dyDescent="0.25">
      <c r="A27" s="133"/>
      <c r="B27" s="66" t="s">
        <v>20</v>
      </c>
      <c r="C27" s="1">
        <f>общие!D141</f>
        <v>430.7</v>
      </c>
      <c r="D27" s="1">
        <f>общие!E141</f>
        <v>0</v>
      </c>
      <c r="E27" s="1">
        <v>0</v>
      </c>
      <c r="F27" s="180"/>
    </row>
    <row r="28" spans="1:6" ht="27.75" customHeight="1" x14ac:dyDescent="0.25">
      <c r="A28" s="131" t="s">
        <v>27</v>
      </c>
      <c r="B28" s="66" t="s">
        <v>19</v>
      </c>
      <c r="C28" s="1">
        <f>общие!D144</f>
        <v>7063.5</v>
      </c>
      <c r="D28" s="1">
        <f>общие!E144</f>
        <v>4165.8999999999996</v>
      </c>
      <c r="E28" s="1">
        <f>D28/C28*100</f>
        <v>58.977843845119274</v>
      </c>
      <c r="F28" s="179" t="str">
        <f>общие!G144</f>
        <v xml:space="preserve">обязательства по 2-м муниципальным контрактам исполнены в полном объеме (4385,2 тыс. рублей). Выполнен ремонт ул. Советской от дома № 64 (ПК0+00) до ПК7+64 в пос. Стрелка (0,764 км); ремонт пер. Пионерского от ул. Мира до ул. Дружбы в х. Белом (0,186 км). Муниципальный контракт на выполнение ремонта ул. Мира от ул. Советской до дома № 18 в пос.Стрелка (0,254 км) заключен 14.04.2020 года на общую сумму 1087,9 тыс. рублей со сроком исполнения до 02.06.2020 года, работы не выполнены, муниципальный контракт расторгнут в одностороннем порядке. Проведен повторно электронный аукцион -31.07.2020 года. Определен победитель ООО "Фирма"Дортекс", предполагаемая дата заключения муниципального контракта - 18.08.2020 года на общую сумму 993,6 ты.рублей. В результате проведенных процедур торгов сложилась экономия средств в сумме 2056,5 тыс. рублей </v>
      </c>
    </row>
    <row r="29" spans="1:6" ht="360" customHeight="1" x14ac:dyDescent="0.25">
      <c r="A29" s="133"/>
      <c r="B29" s="66" t="s">
        <v>20</v>
      </c>
      <c r="C29" s="1">
        <f>общие!D145</f>
        <v>371.9</v>
      </c>
      <c r="D29" s="1">
        <f>общие!E145</f>
        <v>219.3</v>
      </c>
      <c r="E29" s="1">
        <f>D29/C29*100</f>
        <v>58.967464372143056</v>
      </c>
      <c r="F29" s="180"/>
    </row>
    <row r="30" spans="1:6" ht="22.5" customHeight="1" x14ac:dyDescent="0.25">
      <c r="A30" s="131" t="s">
        <v>28</v>
      </c>
      <c r="B30" s="66" t="s">
        <v>19</v>
      </c>
      <c r="C30" s="1">
        <f>общие!D147</f>
        <v>11126.3</v>
      </c>
      <c r="D30" s="1">
        <f>общие!E147</f>
        <v>0</v>
      </c>
      <c r="E30" s="1">
        <f t="shared" si="7"/>
        <v>0</v>
      </c>
      <c r="F30" s="179" t="str">
        <f>общие!G147</f>
        <v xml:space="preserve">муниципальный контракт расторгнут по соглашению сторон 29.06.2020 года. Повторно проведен электронный аукцион на выполнение текущего ремонта ул. Виноградной от ул. Почтовой до ул. Октябрьской в пос. Красный Октябрь (0,350 км) - 27.07.2020 года, предполагаемая дата заключения муниципального контракта - 12.08.2020 года (1824,8 тыс. рублей); аукцион на выполнение текущего ремонта  ул. Победы от ул. Красных Партизан до ул. Пионерской, от ул. Лермонтова до ул. Горького, от ул. Молодежной до ул. Гоголя в ст.Курчанской (1,682 км) проведен 31.07.2020 года, предполагаемая дата заключения муниципального контракта - 17.08.2020 года (6753,8 тыс. рублей). В результате проведенных процедур торгов сложилась экономия средств в сумме 3133,4 тыс. рублей. Планируется направить допсоглашение на уменьшение ЛБО (3133,4 тыс. рублей) </v>
      </c>
    </row>
    <row r="31" spans="1:6" ht="350.25" customHeight="1" x14ac:dyDescent="0.25">
      <c r="A31" s="133"/>
      <c r="B31" s="66" t="s">
        <v>20</v>
      </c>
      <c r="C31" s="1">
        <f>общие!D148</f>
        <v>585.70000000000005</v>
      </c>
      <c r="D31" s="1">
        <f>общие!E148</f>
        <v>0</v>
      </c>
      <c r="E31" s="1">
        <f t="shared" si="7"/>
        <v>0</v>
      </c>
      <c r="F31" s="180"/>
    </row>
    <row r="32" spans="1:6" ht="22.5" customHeight="1" x14ac:dyDescent="0.25">
      <c r="A32" s="131" t="s">
        <v>29</v>
      </c>
      <c r="B32" s="66" t="s">
        <v>19</v>
      </c>
      <c r="C32" s="1">
        <f>общие!D150</f>
        <v>9808</v>
      </c>
      <c r="D32" s="1">
        <f>общие!E150</f>
        <v>0</v>
      </c>
      <c r="E32" s="1">
        <f>D32/C32*100</f>
        <v>0</v>
      </c>
      <c r="F32" s="179" t="str">
        <f>общие!G150</f>
        <v>соглашение о выделении краевых средств с министерством транспорта и дорожного хозяйства Краснодарского края не заключалось. Получено уведомление на снятие лимитов бюджетных обязательств  от 21.07.2020 года (краевой бюджет - 9808,0 тыс. рублей, местный бюджет - 626,0 тыс. рублей)</v>
      </c>
    </row>
    <row r="33" spans="1:6" ht="105.75" customHeight="1" x14ac:dyDescent="0.25">
      <c r="A33" s="133"/>
      <c r="B33" s="66" t="s">
        <v>20</v>
      </c>
      <c r="C33" s="1">
        <f>общие!D151</f>
        <v>626</v>
      </c>
      <c r="D33" s="1">
        <f>общие!E151</f>
        <v>0</v>
      </c>
      <c r="E33" s="1">
        <f>D33/C33*100</f>
        <v>0</v>
      </c>
      <c r="F33" s="180"/>
    </row>
    <row r="34" spans="1:6" ht="21.75" customHeight="1" x14ac:dyDescent="0.25">
      <c r="A34" s="131" t="s">
        <v>243</v>
      </c>
      <c r="B34" s="66" t="s">
        <v>19</v>
      </c>
      <c r="C34" s="1">
        <f>общие!D154</f>
        <v>6639.3</v>
      </c>
      <c r="D34" s="1">
        <f>общие!E154</f>
        <v>5395.2</v>
      </c>
      <c r="E34" s="1">
        <f t="shared" si="7"/>
        <v>81.261578780895576</v>
      </c>
      <c r="F34" s="203" t="str">
        <f>общие!G154</f>
        <v xml:space="preserve">обязательства по муниципальному контракту исполнены в полном объеме. Выполнен ремонт  пер. Маячный в пос. Сенной (0,297 км) , пос. Соленый ул. Верхняя (0,762 км), ул. Коммунистическая от пер. Комсомольский до дома № 77 в пос. Сенном (0,664 км).  В результате проведенных процедур торгов сложилась экономия средств в сумме 1337,7 тыс. рублей, из них средства краевого бюджета -1244,1 тыс. рублей. Планируется направить допсоглашение на уменьшение ЛБО (1337,7 тыс. рублей) </v>
      </c>
    </row>
    <row r="35" spans="1:6" ht="189" customHeight="1" x14ac:dyDescent="0.25">
      <c r="A35" s="133"/>
      <c r="B35" s="66" t="s">
        <v>20</v>
      </c>
      <c r="C35" s="1">
        <f>общие!D155</f>
        <v>499.7</v>
      </c>
      <c r="D35" s="1">
        <f>общие!E155</f>
        <v>406.1</v>
      </c>
      <c r="E35" s="1">
        <f t="shared" si="7"/>
        <v>81.268761256754061</v>
      </c>
      <c r="F35" s="180"/>
    </row>
    <row r="36" spans="1:6" ht="24" customHeight="1" x14ac:dyDescent="0.25">
      <c r="A36" s="131" t="s">
        <v>32</v>
      </c>
      <c r="B36" s="66" t="s">
        <v>19</v>
      </c>
      <c r="C36" s="1">
        <f>общие!D158</f>
        <v>13665</v>
      </c>
      <c r="D36" s="1">
        <f>общие!E158</f>
        <v>0</v>
      </c>
      <c r="E36" s="1">
        <f t="shared" si="7"/>
        <v>0</v>
      </c>
      <c r="F36" s="203" t="str">
        <f>общие!G158</f>
        <v>соглашение о выделении краевых средств с министерством транспорта и дорожного хозяйства Краснодарского края не заключалось. Получено уведомление на снятие лимитов бюджетных обязательств  от 21.07.2020 года (краевой бюджет - 13665,0 тыс. рублей, местный бюджет - 1028,6 тыс. рублей)</v>
      </c>
    </row>
    <row r="37" spans="1:6" ht="108.75" customHeight="1" x14ac:dyDescent="0.25">
      <c r="A37" s="133"/>
      <c r="B37" s="66" t="s">
        <v>20</v>
      </c>
      <c r="C37" s="1">
        <f>общие!D159</f>
        <v>1028.5999999999999</v>
      </c>
      <c r="D37" s="1">
        <f>общие!E159</f>
        <v>0</v>
      </c>
      <c r="E37" s="1">
        <f t="shared" si="7"/>
        <v>0</v>
      </c>
      <c r="F37" s="180"/>
    </row>
    <row r="38" spans="1:6" ht="22.5" customHeight="1" x14ac:dyDescent="0.25">
      <c r="A38" s="131" t="s">
        <v>34</v>
      </c>
      <c r="B38" s="66" t="s">
        <v>19</v>
      </c>
      <c r="C38" s="1">
        <f>общие!D163</f>
        <v>20591</v>
      </c>
      <c r="D38" s="1">
        <f>общие!E163</f>
        <v>0</v>
      </c>
      <c r="E38" s="1">
        <f t="shared" ref="E38:E39" si="9">D38/C38*100</f>
        <v>0</v>
      </c>
      <c r="F38" s="203" t="str">
        <f>общие!G163</f>
        <v>извещение о проведении электронного аукциона по объекту "Капитальный ремонт автомобильной дороги по ул. Муравьева от ул. Бувина до ул. Калинина в г. Темрюке. Третий этап строительства. ул. Муравьева от ул. Карла Маркса до ул. Калинина" размещено 30.07.2020 года, НМЦК - 25952,0 тыс. рублей, подача заявок - до 10.08.2020 года, предполагаемая дата заключения муниципального контракта - 24.08.2020 года</v>
      </c>
    </row>
    <row r="39" spans="1:6" ht="171.75" customHeight="1" x14ac:dyDescent="0.25">
      <c r="A39" s="133"/>
      <c r="B39" s="66" t="s">
        <v>20</v>
      </c>
      <c r="C39" s="1">
        <f>общие!D164</f>
        <v>1084.9000000000001</v>
      </c>
      <c r="D39" s="1">
        <f>общие!E164</f>
        <v>0</v>
      </c>
      <c r="E39" s="1">
        <f t="shared" si="9"/>
        <v>0</v>
      </c>
      <c r="F39" s="180"/>
    </row>
    <row r="40" spans="1:6" ht="22.5" customHeight="1" x14ac:dyDescent="0.25">
      <c r="A40" s="131" t="s">
        <v>35</v>
      </c>
      <c r="B40" s="66" t="s">
        <v>19</v>
      </c>
      <c r="C40" s="1">
        <f>общие!D167</f>
        <v>9829.9</v>
      </c>
      <c r="D40" s="1">
        <f>общие!E167</f>
        <v>0</v>
      </c>
      <c r="E40" s="1">
        <f t="shared" si="7"/>
        <v>0</v>
      </c>
      <c r="F40" s="179" t="str">
        <f>общие!G167</f>
        <v>извещение о проведении электронного аукциона на выполнение текущего ремонта ул. Морской от пер. Паркового до пер. Совхозного в пос. Волна Революции (0,850 км) планируется разместить  - 12.08.2020 года. Извещение о проведении электронного аукциона на выполнение работ по капитальному ремонту ул. Дружбы пос. Кучугуры от ул. Ленина до ул. Комсомольской (устройство тротуара - 0,533 км) планируется разместить  - 12.08.2020 года. В настоящее время по этим объектам осуществляется подготовка пакетов документов</v>
      </c>
    </row>
    <row r="41" spans="1:6" ht="211.5" customHeight="1" x14ac:dyDescent="0.25">
      <c r="A41" s="133"/>
      <c r="B41" s="66" t="s">
        <v>20</v>
      </c>
      <c r="C41" s="1">
        <f>общие!D168</f>
        <v>733.8</v>
      </c>
      <c r="D41" s="1">
        <f>общие!E168</f>
        <v>0</v>
      </c>
      <c r="E41" s="1">
        <f t="shared" si="7"/>
        <v>0</v>
      </c>
      <c r="F41" s="180"/>
    </row>
    <row r="42" spans="1:6" ht="21" customHeight="1" x14ac:dyDescent="0.25">
      <c r="A42" s="186" t="s">
        <v>77</v>
      </c>
      <c r="B42" s="71" t="s">
        <v>102</v>
      </c>
      <c r="C42" s="114">
        <f>C22+C23+C24+C25+C26+C27+C28+C29+C30+C31+C32+C33+C34+C35+C36+C37+C38+C39+C40+C41</f>
        <v>106480.2</v>
      </c>
      <c r="D42" s="114">
        <f>D22+D23+D24+D25+D26+D27+D28+D29+D30+D31+D32+D33+D34+D35+D36+D37+D38+D39+D40+D41</f>
        <v>10186.5</v>
      </c>
      <c r="E42" s="114">
        <f>D42/C42*100</f>
        <v>9.566567305470878</v>
      </c>
      <c r="F42" s="179"/>
    </row>
    <row r="43" spans="1:6" ht="21" customHeight="1" x14ac:dyDescent="0.25">
      <c r="A43" s="186"/>
      <c r="B43" s="71" t="s">
        <v>169</v>
      </c>
      <c r="C43" s="114">
        <v>0</v>
      </c>
      <c r="D43" s="114">
        <v>0</v>
      </c>
      <c r="E43" s="114">
        <v>0</v>
      </c>
      <c r="F43" s="184"/>
    </row>
    <row r="44" spans="1:6" ht="21" customHeight="1" x14ac:dyDescent="0.25">
      <c r="A44" s="186"/>
      <c r="B44" s="71" t="s">
        <v>19</v>
      </c>
      <c r="C44" s="114">
        <f>C22+C36+C40+C34+C26+C32+C28+C30+C24+C38</f>
        <v>100614.70000000001</v>
      </c>
      <c r="D44" s="114">
        <f>D22+D36+D40+D34+D26+D32+D28+D30+D24+D38</f>
        <v>9561.0999999999985</v>
      </c>
      <c r="E44" s="114">
        <f>D44/C44*100</f>
        <v>9.502686983114792</v>
      </c>
      <c r="F44" s="184"/>
    </row>
    <row r="45" spans="1:6" ht="21" customHeight="1" x14ac:dyDescent="0.25">
      <c r="A45" s="186"/>
      <c r="B45" s="71" t="s">
        <v>20</v>
      </c>
      <c r="C45" s="114">
        <f>C23+C37+C41+C35+C27+C33+C29+C31+C25+C39</f>
        <v>5865.5</v>
      </c>
      <c r="D45" s="114">
        <f>D23+D37+D41+D35+D27+D33+D29+D31+D25+D39</f>
        <v>625.40000000000009</v>
      </c>
      <c r="E45" s="114">
        <f>D45/C45*100</f>
        <v>10.662347625948343</v>
      </c>
      <c r="F45" s="180"/>
    </row>
    <row r="46" spans="1:6" ht="21.75" customHeight="1" x14ac:dyDescent="0.25">
      <c r="A46" s="181" t="s">
        <v>454</v>
      </c>
      <c r="B46" s="182"/>
      <c r="C46" s="182"/>
      <c r="D46" s="182"/>
      <c r="E46" s="182"/>
      <c r="F46" s="183"/>
    </row>
    <row r="47" spans="1:6" s="116" customFormat="1" ht="177.75" customHeight="1" x14ac:dyDescent="0.25">
      <c r="A47" s="83" t="s">
        <v>26</v>
      </c>
      <c r="B47" s="66" t="s">
        <v>19</v>
      </c>
      <c r="C47" s="1">
        <f>общие!D193</f>
        <v>318.7</v>
      </c>
      <c r="D47" s="1">
        <f>общие!E193</f>
        <v>0</v>
      </c>
      <c r="E47" s="1">
        <f t="shared" ref="E47:E52" si="10">D47/C47*100</f>
        <v>0</v>
      </c>
      <c r="F47" s="115" t="str">
        <f>общие!G193</f>
        <v>прямой договор на выполнение работ по устройству пешеходной зоны в ст. Голубицкой заключен 20.07.2020 года на сумму 318,0 тыс. рублей, со сроком исполнения  - до 23.08.2020 года, работы выполнены, оплата будет произведена до 06.08.2020 года. Прямой договор на выполнение строительного контроля  заключен 21.07.2020 года на сумму 700 рублей, оплата будет произведена до 10.08.2020 года</v>
      </c>
    </row>
    <row r="48" spans="1:6" s="116" customFormat="1" ht="83.25" customHeight="1" x14ac:dyDescent="0.25">
      <c r="A48" s="83" t="s">
        <v>30</v>
      </c>
      <c r="B48" s="66" t="s">
        <v>19</v>
      </c>
      <c r="C48" s="1">
        <f>общие!D196</f>
        <v>212.5</v>
      </c>
      <c r="D48" s="1">
        <f>общие!E196</f>
        <v>0</v>
      </c>
      <c r="E48" s="1">
        <f t="shared" si="10"/>
        <v>0</v>
      </c>
      <c r="F48" s="115" t="str">
        <f>общие!G196</f>
        <v>планируется заключить муниципальные контракты на благоустройство ограждений по ул. Ленина 5 и 5А (0,140 км), и на осуществление по указанному обьекту технического надзора в августе 2020 года</v>
      </c>
    </row>
    <row r="49" spans="1:6" ht="23.25" customHeight="1" x14ac:dyDescent="0.25">
      <c r="A49" s="131" t="s">
        <v>29</v>
      </c>
      <c r="B49" s="66" t="s">
        <v>19</v>
      </c>
      <c r="C49" s="1">
        <f>общие!D204</f>
        <v>2572.6999999999998</v>
      </c>
      <c r="D49" s="1">
        <f>общие!E204</f>
        <v>0</v>
      </c>
      <c r="E49" s="1">
        <f t="shared" si="10"/>
        <v>0</v>
      </c>
      <c r="F49" s="190" t="str">
        <f>общие!G204</f>
        <v xml:space="preserve">муниципальный контракт на выполнение текущих работ по благоустройству памятника "Алеша" заключен 03.04.2020 года на сумму 2162,1 тыс. рублей, со сроком исполнения до 07.05.2020 года. Работы выполнены, по результатам заключения стройконтроля стоимость муниципального контракта снижена до 1754,1 тыс. рублей. Планируется заключить соглашение о расторжении муниципального контракта в связи с уменьшением стоимости выполненных работ, оплата произведена 04.08.2020 года на общую сумму 1754,1 тыс. рублей. Поселением планируется заключить муниципальный контракт на выполнение работ по благоустройству памятника (устройство плитки) на общую сумму 183,7 тыс. рублей. В результате проведенных конкурсных процедур и уменьшения цены муниципального контракта сложилась экономия средств в сумме 799,1 тыс. рублей, в том числе за счет средств краевого бюджета - 751,2 тыс. рублей. Планируется направить допсоглашение на уменьшение ЛБО (799,1 тыс. рублей) </v>
      </c>
    </row>
    <row r="50" spans="1:6" ht="409.5" customHeight="1" x14ac:dyDescent="0.25">
      <c r="A50" s="133"/>
      <c r="B50" s="66" t="s">
        <v>20</v>
      </c>
      <c r="C50" s="1">
        <f>общие!D205</f>
        <v>198.2</v>
      </c>
      <c r="D50" s="1">
        <f>общие!E205</f>
        <v>27.4</v>
      </c>
      <c r="E50" s="1">
        <f t="shared" si="10"/>
        <v>13.824419778002017</v>
      </c>
      <c r="F50" s="191"/>
    </row>
    <row r="51" spans="1:6" ht="137.25" customHeight="1" x14ac:dyDescent="0.25">
      <c r="A51" s="83" t="s">
        <v>35</v>
      </c>
      <c r="B51" s="66" t="s">
        <v>19</v>
      </c>
      <c r="C51" s="1">
        <f>общие!D224</f>
        <v>531.1</v>
      </c>
      <c r="D51" s="1">
        <f>общие!E224</f>
        <v>0</v>
      </c>
      <c r="E51" s="1">
        <f t="shared" ref="E51" si="11">D51/C51*100</f>
        <v>0</v>
      </c>
      <c r="F51" s="115" t="str">
        <f>общие!G224</f>
        <v>муниципальный контракт на поставку детской игровой площадки в пос. Волна Революции заключен 06.07.2020 года на сумму 285,4 тыс. рублей со сроком исполнения до 31.08.2020 года. На остаток средств (245,7 тыс. рублей) планируется заключить контракт на благоустройство указанной площадки в сентябре 2020 года</v>
      </c>
    </row>
    <row r="52" spans="1:6" ht="21" customHeight="1" x14ac:dyDescent="0.25">
      <c r="A52" s="186" t="s">
        <v>143</v>
      </c>
      <c r="B52" s="71" t="s">
        <v>102</v>
      </c>
      <c r="C52" s="114">
        <f>C47+C48+C49+C50+C51</f>
        <v>3833.1999999999994</v>
      </c>
      <c r="D52" s="114">
        <f>D47+D48+D49+D50+D51</f>
        <v>27.4</v>
      </c>
      <c r="E52" s="114">
        <f t="shared" si="10"/>
        <v>0.71480747156422841</v>
      </c>
      <c r="F52" s="192"/>
    </row>
    <row r="53" spans="1:6" ht="23.25" customHeight="1" x14ac:dyDescent="0.25">
      <c r="A53" s="186"/>
      <c r="B53" s="71" t="s">
        <v>169</v>
      </c>
      <c r="C53" s="114">
        <v>0</v>
      </c>
      <c r="D53" s="114">
        <v>0</v>
      </c>
      <c r="E53" s="114">
        <v>0</v>
      </c>
      <c r="F53" s="193"/>
    </row>
    <row r="54" spans="1:6" ht="19.5" customHeight="1" x14ac:dyDescent="0.25">
      <c r="A54" s="186"/>
      <c r="B54" s="71" t="s">
        <v>19</v>
      </c>
      <c r="C54" s="114">
        <f>C47+C48+C49+C51</f>
        <v>3634.9999999999995</v>
      </c>
      <c r="D54" s="114">
        <f>D47+D48+D49+D51</f>
        <v>0</v>
      </c>
      <c r="E54" s="114">
        <f>D54/C54*100</f>
        <v>0</v>
      </c>
      <c r="F54" s="184"/>
    </row>
    <row r="55" spans="1:6" ht="21.75" customHeight="1" x14ac:dyDescent="0.25">
      <c r="A55" s="186"/>
      <c r="B55" s="71" t="s">
        <v>20</v>
      </c>
      <c r="C55" s="114">
        <f>C50</f>
        <v>198.2</v>
      </c>
      <c r="D55" s="114">
        <f>D50</f>
        <v>27.4</v>
      </c>
      <c r="E55" s="114">
        <f t="shared" ref="E55" si="12">D55/C55*100</f>
        <v>13.824419778002017</v>
      </c>
      <c r="F55" s="180"/>
    </row>
    <row r="56" spans="1:6" ht="24.75" customHeight="1" x14ac:dyDescent="0.25">
      <c r="A56" s="181" t="s">
        <v>456</v>
      </c>
      <c r="B56" s="182"/>
      <c r="C56" s="182"/>
      <c r="D56" s="182"/>
      <c r="E56" s="182"/>
      <c r="F56" s="183"/>
    </row>
    <row r="57" spans="1:6" ht="128.25" customHeight="1" x14ac:dyDescent="0.25">
      <c r="A57" s="185" t="s">
        <v>29</v>
      </c>
      <c r="B57" s="66" t="s">
        <v>19</v>
      </c>
      <c r="C57" s="1">
        <f>общие!D208</f>
        <v>18650</v>
      </c>
      <c r="D57" s="1">
        <f>общие!E208</f>
        <v>0</v>
      </c>
      <c r="E57" s="1">
        <f>D57/C57*100</f>
        <v>0</v>
      </c>
      <c r="F57" s="175" t="str">
        <f>общие!G208</f>
        <v>муниципальный контракт на разработку ПСД по объекту "Строительство канализационного коллектора с очистными сооружениями в пос. Веселовка" заключен 25.05.2020 года на общую сумму 19600,0 тыс. рублей, со сроком исполнения до 31.12.2021 года. В связи с поэтапным выполнением работ по контракту заключено доп. соглашение о переносе лимитов бюджетных обязательств в сумме 6311,5 тыс. рублей, в том числе за счет средств краевого бюджета - 6191,0 тыс. рублей. Освоение средств: 1 этап в 2020 году - предпроектная подготовка, инженерные изыскания, разработка и утверждение проекта планировки и проекта межевания территории (13288,5 тыс. рублей); 2 этап в 2021 году - разработка проектной документации, экологическая экспертиза (718,3 тыс. рублей); 3 этап в 2021 году - экспертиза проектной документации, инженерных изысканий и определение достоверности сметной стоимости (1939,3 тыс. рублей); 4 этап в 2021 году - разработка рабочей документации (3653,9 тыс. рублей).  В результате проведенных процедур торгов сложилась экономия средств в сумме 250,0 тыс. рублей.  В настоящее время проводится выполнение проектирования объекта, в соответствии с условиями контракта оплата по 1 этапу будет произведена до 10 декабря 2020 года</v>
      </c>
    </row>
    <row r="58" spans="1:6" ht="408.75" customHeight="1" x14ac:dyDescent="0.25">
      <c r="A58" s="185"/>
      <c r="B58" s="66" t="s">
        <v>20</v>
      </c>
      <c r="C58" s="1">
        <f>общие!D209</f>
        <v>1200</v>
      </c>
      <c r="D58" s="1">
        <f>общие!E209</f>
        <v>0</v>
      </c>
      <c r="E58" s="1">
        <f>D58/C58*100</f>
        <v>0</v>
      </c>
      <c r="F58" s="175"/>
    </row>
    <row r="59" spans="1:6" ht="19.5" customHeight="1" x14ac:dyDescent="0.25">
      <c r="A59" s="186" t="s">
        <v>77</v>
      </c>
      <c r="B59" s="71" t="s">
        <v>102</v>
      </c>
      <c r="C59" s="114">
        <f>C57+C58</f>
        <v>19850</v>
      </c>
      <c r="D59" s="114">
        <f>D57+D58</f>
        <v>0</v>
      </c>
      <c r="E59" s="114">
        <f>D59/C59*100</f>
        <v>0</v>
      </c>
      <c r="F59" s="179"/>
    </row>
    <row r="60" spans="1:6" ht="19.5" customHeight="1" x14ac:dyDescent="0.25">
      <c r="A60" s="186"/>
      <c r="B60" s="71" t="s">
        <v>169</v>
      </c>
      <c r="C60" s="114">
        <v>0</v>
      </c>
      <c r="D60" s="114">
        <v>0</v>
      </c>
      <c r="E60" s="114">
        <v>0</v>
      </c>
      <c r="F60" s="184"/>
    </row>
    <row r="61" spans="1:6" ht="19.5" customHeight="1" x14ac:dyDescent="0.25">
      <c r="A61" s="186"/>
      <c r="B61" s="71" t="s">
        <v>19</v>
      </c>
      <c r="C61" s="114">
        <f>C57</f>
        <v>18650</v>
      </c>
      <c r="D61" s="114">
        <f>D57</f>
        <v>0</v>
      </c>
      <c r="E61" s="114">
        <f t="shared" ref="E61:E62" si="13">D61/C61*100</f>
        <v>0</v>
      </c>
      <c r="F61" s="184"/>
    </row>
    <row r="62" spans="1:6" ht="19.5" customHeight="1" x14ac:dyDescent="0.25">
      <c r="A62" s="186"/>
      <c r="B62" s="71" t="s">
        <v>20</v>
      </c>
      <c r="C62" s="114">
        <f>C58</f>
        <v>1200</v>
      </c>
      <c r="D62" s="114">
        <f>D58</f>
        <v>0</v>
      </c>
      <c r="E62" s="114">
        <f t="shared" si="13"/>
        <v>0</v>
      </c>
      <c r="F62" s="180"/>
    </row>
    <row r="63" spans="1:6" ht="19.5" customHeight="1" x14ac:dyDescent="0.25">
      <c r="A63" s="186" t="s">
        <v>144</v>
      </c>
      <c r="B63" s="71" t="s">
        <v>102</v>
      </c>
      <c r="C63" s="114">
        <f t="shared" ref="C63:D66" si="14">C7+C17+C42+C52+C59</f>
        <v>158013.20000000001</v>
      </c>
      <c r="D63" s="114">
        <f t="shared" si="14"/>
        <v>12627.3</v>
      </c>
      <c r="E63" s="114">
        <f>D63/C63*100</f>
        <v>7.9912943981895177</v>
      </c>
      <c r="F63" s="179"/>
    </row>
    <row r="64" spans="1:6" ht="19.5" customHeight="1" x14ac:dyDescent="0.25">
      <c r="A64" s="186"/>
      <c r="B64" s="71" t="s">
        <v>169</v>
      </c>
      <c r="C64" s="114">
        <f t="shared" si="14"/>
        <v>1885.9</v>
      </c>
      <c r="D64" s="114">
        <f t="shared" si="14"/>
        <v>1105.9000000000001</v>
      </c>
      <c r="E64" s="114">
        <f>D64/C64*100</f>
        <v>58.640436926666318</v>
      </c>
      <c r="F64" s="184"/>
    </row>
    <row r="65" spans="1:6" ht="19.5" customHeight="1" x14ac:dyDescent="0.25">
      <c r="A65" s="186"/>
      <c r="B65" s="71" t="s">
        <v>19</v>
      </c>
      <c r="C65" s="114">
        <f t="shared" si="14"/>
        <v>146513.20000000001</v>
      </c>
      <c r="D65" s="114">
        <f t="shared" si="14"/>
        <v>10634.199999999999</v>
      </c>
      <c r="E65" s="114">
        <f>D65/C65*100</f>
        <v>7.2581856105797966</v>
      </c>
      <c r="F65" s="184"/>
    </row>
    <row r="66" spans="1:6" ht="19.5" customHeight="1" x14ac:dyDescent="0.25">
      <c r="A66" s="186"/>
      <c r="B66" s="71" t="s">
        <v>20</v>
      </c>
      <c r="C66" s="114">
        <f t="shared" si="14"/>
        <v>9614.1</v>
      </c>
      <c r="D66" s="114">
        <f t="shared" si="14"/>
        <v>887.2</v>
      </c>
      <c r="E66" s="114">
        <f>D66/C66*100</f>
        <v>9.2281128758802176</v>
      </c>
      <c r="F66" s="180"/>
    </row>
    <row r="67" spans="1:6" ht="22.5" customHeight="1" x14ac:dyDescent="0.25">
      <c r="A67" s="187" t="s">
        <v>145</v>
      </c>
      <c r="B67" s="188"/>
      <c r="C67" s="188"/>
      <c r="D67" s="188"/>
      <c r="E67" s="188"/>
      <c r="F67" s="189"/>
    </row>
    <row r="68" spans="1:6" s="116" customFormat="1" ht="17.25" customHeight="1" x14ac:dyDescent="0.25">
      <c r="A68" s="131" t="s">
        <v>2</v>
      </c>
      <c r="B68" s="35" t="s">
        <v>169</v>
      </c>
      <c r="C68" s="34">
        <v>0</v>
      </c>
      <c r="D68" s="34">
        <v>0</v>
      </c>
      <c r="E68" s="1">
        <v>0</v>
      </c>
      <c r="F68" s="176"/>
    </row>
    <row r="69" spans="1:6" ht="17.25" customHeight="1" x14ac:dyDescent="0.25">
      <c r="A69" s="132"/>
      <c r="B69" s="66" t="s">
        <v>19</v>
      </c>
      <c r="C69" s="59">
        <f>C22</f>
        <v>6241.9</v>
      </c>
      <c r="D69" s="59">
        <f>D22</f>
        <v>0</v>
      </c>
      <c r="E69" s="1">
        <f>D69/C69*100</f>
        <v>0</v>
      </c>
      <c r="F69" s="177"/>
    </row>
    <row r="70" spans="1:6" ht="17.25" customHeight="1" x14ac:dyDescent="0.25">
      <c r="A70" s="132"/>
      <c r="B70" s="66" t="s">
        <v>20</v>
      </c>
      <c r="C70" s="59">
        <f>C23</f>
        <v>193</v>
      </c>
      <c r="D70" s="59">
        <f>D23</f>
        <v>0</v>
      </c>
      <c r="E70" s="1">
        <f t="shared" ref="E70:E119" si="15">D70/C70*100</f>
        <v>0</v>
      </c>
      <c r="F70" s="177"/>
    </row>
    <row r="71" spans="1:6" s="12" customFormat="1" ht="17.25" customHeight="1" x14ac:dyDescent="0.25">
      <c r="A71" s="133"/>
      <c r="B71" s="117" t="s">
        <v>22</v>
      </c>
      <c r="C71" s="118">
        <f>C69+C70+C68</f>
        <v>6434.9</v>
      </c>
      <c r="D71" s="118">
        <f>D69+D70+D68</f>
        <v>0</v>
      </c>
      <c r="E71" s="11">
        <f t="shared" si="15"/>
        <v>0</v>
      </c>
      <c r="F71" s="178"/>
    </row>
    <row r="72" spans="1:6" ht="17.25" customHeight="1" x14ac:dyDescent="0.25">
      <c r="A72" s="185" t="s">
        <v>1</v>
      </c>
      <c r="B72" s="66" t="s">
        <v>169</v>
      </c>
      <c r="C72" s="59">
        <v>0</v>
      </c>
      <c r="D72" s="59">
        <v>0</v>
      </c>
      <c r="E72" s="1">
        <v>0</v>
      </c>
      <c r="F72" s="179"/>
    </row>
    <row r="73" spans="1:6" ht="17.25" customHeight="1" x14ac:dyDescent="0.25">
      <c r="A73" s="185"/>
      <c r="B73" s="66" t="s">
        <v>19</v>
      </c>
      <c r="C73" s="59">
        <f>C24</f>
        <v>7467</v>
      </c>
      <c r="D73" s="59">
        <f>D24</f>
        <v>0</v>
      </c>
      <c r="E73" s="1">
        <f>D73/C73*100</f>
        <v>0</v>
      </c>
      <c r="F73" s="184"/>
    </row>
    <row r="74" spans="1:6" ht="17.25" customHeight="1" x14ac:dyDescent="0.25">
      <c r="A74" s="185"/>
      <c r="B74" s="66" t="s">
        <v>20</v>
      </c>
      <c r="C74" s="59">
        <f>C25</f>
        <v>311.2</v>
      </c>
      <c r="D74" s="59">
        <f>D25</f>
        <v>0</v>
      </c>
      <c r="E74" s="1">
        <f>D74/C74*100</f>
        <v>0</v>
      </c>
      <c r="F74" s="184"/>
    </row>
    <row r="75" spans="1:6" s="119" customFormat="1" ht="17.25" customHeight="1" x14ac:dyDescent="0.25">
      <c r="A75" s="185"/>
      <c r="B75" s="67" t="s">
        <v>22</v>
      </c>
      <c r="C75" s="11">
        <f>C72+C74+C73</f>
        <v>7778.2</v>
      </c>
      <c r="D75" s="11">
        <f>D72+D74+D73</f>
        <v>0</v>
      </c>
      <c r="E75" s="11">
        <f t="shared" si="15"/>
        <v>0</v>
      </c>
      <c r="F75" s="180"/>
    </row>
    <row r="76" spans="1:6" s="116" customFormat="1" ht="17.25" customHeight="1" x14ac:dyDescent="0.25">
      <c r="A76" s="131" t="s">
        <v>3</v>
      </c>
      <c r="B76" s="66" t="s">
        <v>169</v>
      </c>
      <c r="C76" s="59">
        <v>0</v>
      </c>
      <c r="D76" s="59">
        <v>0</v>
      </c>
      <c r="E76" s="1">
        <v>0</v>
      </c>
      <c r="F76" s="176"/>
    </row>
    <row r="77" spans="1:6" ht="17.25" customHeight="1" x14ac:dyDescent="0.25">
      <c r="A77" s="132"/>
      <c r="B77" s="66" t="s">
        <v>19</v>
      </c>
      <c r="C77" s="59">
        <f>C12+C47</f>
        <v>3336.7</v>
      </c>
      <c r="D77" s="59">
        <f>D12+D47</f>
        <v>723.9</v>
      </c>
      <c r="E77" s="1">
        <f t="shared" si="15"/>
        <v>21.695087961159228</v>
      </c>
      <c r="F77" s="177"/>
    </row>
    <row r="78" spans="1:6" ht="17.25" customHeight="1" x14ac:dyDescent="0.25">
      <c r="A78" s="132"/>
      <c r="B78" s="66" t="s">
        <v>20</v>
      </c>
      <c r="C78" s="59">
        <f>C13</f>
        <v>227.2</v>
      </c>
      <c r="D78" s="59">
        <f>D13</f>
        <v>54.5</v>
      </c>
      <c r="E78" s="1">
        <f t="shared" si="15"/>
        <v>23.987676056338028</v>
      </c>
      <c r="F78" s="177"/>
    </row>
    <row r="79" spans="1:6" s="12" customFormat="1" ht="17.25" customHeight="1" x14ac:dyDescent="0.25">
      <c r="A79" s="133"/>
      <c r="B79" s="67" t="s">
        <v>22</v>
      </c>
      <c r="C79" s="11">
        <f>C76+C78+C77</f>
        <v>3563.8999999999996</v>
      </c>
      <c r="D79" s="11">
        <f>D76+D78+D77</f>
        <v>778.4</v>
      </c>
      <c r="E79" s="11">
        <f t="shared" si="15"/>
        <v>21.841241336737845</v>
      </c>
      <c r="F79" s="178"/>
    </row>
    <row r="80" spans="1:6" ht="17.25" customHeight="1" x14ac:dyDescent="0.25">
      <c r="A80" s="185" t="s">
        <v>4</v>
      </c>
      <c r="B80" s="66" t="s">
        <v>169</v>
      </c>
      <c r="C80" s="59">
        <v>0</v>
      </c>
      <c r="D80" s="59">
        <v>0</v>
      </c>
      <c r="E80" s="1">
        <v>0</v>
      </c>
      <c r="F80" s="179"/>
    </row>
    <row r="81" spans="1:6" ht="17.25" customHeight="1" x14ac:dyDescent="0.25">
      <c r="A81" s="185"/>
      <c r="B81" s="66" t="s">
        <v>19</v>
      </c>
      <c r="C81" s="59">
        <f>C26+C48</f>
        <v>8395.2999999999993</v>
      </c>
      <c r="D81" s="59">
        <f>D26+D48</f>
        <v>0</v>
      </c>
      <c r="E81" s="1">
        <f t="shared" si="15"/>
        <v>0</v>
      </c>
      <c r="F81" s="184"/>
    </row>
    <row r="82" spans="1:6" ht="17.25" customHeight="1" x14ac:dyDescent="0.25">
      <c r="A82" s="185"/>
      <c r="B82" s="66" t="s">
        <v>20</v>
      </c>
      <c r="C82" s="59">
        <f>C27</f>
        <v>430.7</v>
      </c>
      <c r="D82" s="59">
        <f>D27</f>
        <v>0</v>
      </c>
      <c r="E82" s="1">
        <v>0</v>
      </c>
      <c r="F82" s="184"/>
    </row>
    <row r="83" spans="1:6" s="12" customFormat="1" ht="17.25" customHeight="1" x14ac:dyDescent="0.25">
      <c r="A83" s="185"/>
      <c r="B83" s="67" t="s">
        <v>22</v>
      </c>
      <c r="C83" s="11">
        <f>C80+C81+C82</f>
        <v>8826</v>
      </c>
      <c r="D83" s="11">
        <f>D80+D81+D82</f>
        <v>0</v>
      </c>
      <c r="E83" s="11">
        <f t="shared" si="15"/>
        <v>0</v>
      </c>
      <c r="F83" s="180"/>
    </row>
    <row r="84" spans="1:6" ht="17.25" customHeight="1" x14ac:dyDescent="0.25">
      <c r="A84" s="185" t="s">
        <v>9</v>
      </c>
      <c r="B84" s="66" t="s">
        <v>169</v>
      </c>
      <c r="C84" s="59">
        <v>0</v>
      </c>
      <c r="D84" s="59">
        <v>0</v>
      </c>
      <c r="E84" s="1">
        <v>0</v>
      </c>
      <c r="F84" s="179"/>
    </row>
    <row r="85" spans="1:6" ht="17.25" customHeight="1" x14ac:dyDescent="0.25">
      <c r="A85" s="185"/>
      <c r="B85" s="66" t="s">
        <v>19</v>
      </c>
      <c r="C85" s="59">
        <f>C30</f>
        <v>11126.3</v>
      </c>
      <c r="D85" s="59">
        <f>D30</f>
        <v>0</v>
      </c>
      <c r="E85" s="1">
        <f>D85/C85*100</f>
        <v>0</v>
      </c>
      <c r="F85" s="184"/>
    </row>
    <row r="86" spans="1:6" ht="17.25" customHeight="1" x14ac:dyDescent="0.25">
      <c r="A86" s="185"/>
      <c r="B86" s="66" t="s">
        <v>20</v>
      </c>
      <c r="C86" s="59">
        <f>C31</f>
        <v>585.70000000000005</v>
      </c>
      <c r="D86" s="59">
        <f>D31</f>
        <v>0</v>
      </c>
      <c r="E86" s="1">
        <f t="shared" si="15"/>
        <v>0</v>
      </c>
      <c r="F86" s="184"/>
    </row>
    <row r="87" spans="1:6" s="12" customFormat="1" ht="17.25" customHeight="1" x14ac:dyDescent="0.25">
      <c r="A87" s="185"/>
      <c r="B87" s="67" t="s">
        <v>22</v>
      </c>
      <c r="C87" s="11">
        <f>C84+C85+C86</f>
        <v>11712</v>
      </c>
      <c r="D87" s="11">
        <f>D84+D85+D86</f>
        <v>0</v>
      </c>
      <c r="E87" s="11">
        <f t="shared" si="15"/>
        <v>0</v>
      </c>
      <c r="F87" s="180"/>
    </row>
    <row r="88" spans="1:6" ht="17.25" customHeight="1" x14ac:dyDescent="0.25">
      <c r="A88" s="185" t="s">
        <v>10</v>
      </c>
      <c r="B88" s="66" t="s">
        <v>169</v>
      </c>
      <c r="C88" s="59">
        <f>C14</f>
        <v>1885.9</v>
      </c>
      <c r="D88" s="59">
        <f>D14</f>
        <v>1105.9000000000001</v>
      </c>
      <c r="E88" s="1">
        <v>0</v>
      </c>
      <c r="F88" s="179"/>
    </row>
    <row r="89" spans="1:6" ht="17.25" customHeight="1" x14ac:dyDescent="0.25">
      <c r="A89" s="185"/>
      <c r="B89" s="66" t="s">
        <v>19</v>
      </c>
      <c r="C89" s="59">
        <f>C15+C28</f>
        <v>7659</v>
      </c>
      <c r="D89" s="59">
        <f>D15+D28</f>
        <v>4515.0999999999995</v>
      </c>
      <c r="E89" s="1">
        <f>D89/C89*100</f>
        <v>58.951560255908078</v>
      </c>
      <c r="F89" s="184"/>
    </row>
    <row r="90" spans="1:6" ht="17.25" customHeight="1" x14ac:dyDescent="0.25">
      <c r="A90" s="185"/>
      <c r="B90" s="66" t="s">
        <v>20</v>
      </c>
      <c r="C90" s="59">
        <f>C16+C29</f>
        <v>678.59999999999991</v>
      </c>
      <c r="D90" s="59">
        <f>D16+D29</f>
        <v>399.20000000000005</v>
      </c>
      <c r="E90" s="1">
        <f t="shared" si="15"/>
        <v>58.826996758031257</v>
      </c>
      <c r="F90" s="184"/>
    </row>
    <row r="91" spans="1:6" s="12" customFormat="1" ht="17.25" customHeight="1" x14ac:dyDescent="0.25">
      <c r="A91" s="185"/>
      <c r="B91" s="67" t="s">
        <v>22</v>
      </c>
      <c r="C91" s="11">
        <f>C88+C89+C90</f>
        <v>10223.5</v>
      </c>
      <c r="D91" s="11">
        <f>D88+D89+D90</f>
        <v>6020.2</v>
      </c>
      <c r="E91" s="11">
        <f t="shared" si="15"/>
        <v>58.885900132048704</v>
      </c>
      <c r="F91" s="180"/>
    </row>
    <row r="92" spans="1:6" ht="17.25" customHeight="1" x14ac:dyDescent="0.25">
      <c r="A92" s="185" t="s">
        <v>8</v>
      </c>
      <c r="B92" s="66" t="s">
        <v>169</v>
      </c>
      <c r="C92" s="59">
        <v>0</v>
      </c>
      <c r="D92" s="59">
        <v>0</v>
      </c>
      <c r="E92" s="1">
        <v>0</v>
      </c>
      <c r="F92" s="179"/>
    </row>
    <row r="93" spans="1:6" ht="17.25" customHeight="1" x14ac:dyDescent="0.25">
      <c r="A93" s="185"/>
      <c r="B93" s="66" t="s">
        <v>19</v>
      </c>
      <c r="C93" s="59">
        <f>C32+C49+C57</f>
        <v>31030.7</v>
      </c>
      <c r="D93" s="59">
        <f>D32+D49+D57</f>
        <v>0</v>
      </c>
      <c r="E93" s="1">
        <f>D93/C93*100</f>
        <v>0</v>
      </c>
      <c r="F93" s="184"/>
    </row>
    <row r="94" spans="1:6" ht="17.25" customHeight="1" x14ac:dyDescent="0.25">
      <c r="A94" s="185"/>
      <c r="B94" s="66" t="s">
        <v>20</v>
      </c>
      <c r="C94" s="59">
        <f>C33+C50+C58</f>
        <v>2024.2</v>
      </c>
      <c r="D94" s="59">
        <f>D33+D50+D58</f>
        <v>27.4</v>
      </c>
      <c r="E94" s="1">
        <f t="shared" si="15"/>
        <v>1.3536211836775023</v>
      </c>
      <c r="F94" s="184"/>
    </row>
    <row r="95" spans="1:6" s="12" customFormat="1" ht="17.25" customHeight="1" x14ac:dyDescent="0.25">
      <c r="A95" s="185"/>
      <c r="B95" s="67" t="s">
        <v>22</v>
      </c>
      <c r="C95" s="11">
        <f>C92+C93+C94</f>
        <v>33054.9</v>
      </c>
      <c r="D95" s="11">
        <f>D92+D93+D94</f>
        <v>27.4</v>
      </c>
      <c r="E95" s="11">
        <f t="shared" si="15"/>
        <v>8.2892400219029549E-2</v>
      </c>
      <c r="F95" s="180"/>
    </row>
    <row r="96" spans="1:6" ht="17.25" customHeight="1" x14ac:dyDescent="0.25">
      <c r="A96" s="185" t="s">
        <v>5</v>
      </c>
      <c r="B96" s="66" t="s">
        <v>169</v>
      </c>
      <c r="C96" s="59">
        <v>0</v>
      </c>
      <c r="D96" s="59">
        <v>0</v>
      </c>
      <c r="E96" s="1">
        <v>0</v>
      </c>
      <c r="F96" s="179"/>
    </row>
    <row r="97" spans="1:6" ht="17.25" customHeight="1" x14ac:dyDescent="0.25">
      <c r="A97" s="185"/>
      <c r="B97" s="66" t="s">
        <v>19</v>
      </c>
      <c r="C97" s="59">
        <f>C34</f>
        <v>6639.3</v>
      </c>
      <c r="D97" s="59">
        <f>D34</f>
        <v>5395.2</v>
      </c>
      <c r="E97" s="1">
        <f>D97/C97*100</f>
        <v>81.261578780895576</v>
      </c>
      <c r="F97" s="184"/>
    </row>
    <row r="98" spans="1:6" ht="17.25" customHeight="1" x14ac:dyDescent="0.25">
      <c r="A98" s="185"/>
      <c r="B98" s="66" t="s">
        <v>20</v>
      </c>
      <c r="C98" s="1">
        <f>C35</f>
        <v>499.7</v>
      </c>
      <c r="D98" s="1">
        <f>D35</f>
        <v>406.1</v>
      </c>
      <c r="E98" s="1">
        <f t="shared" si="15"/>
        <v>81.268761256754061</v>
      </c>
      <c r="F98" s="184"/>
    </row>
    <row r="99" spans="1:6" s="12" customFormat="1" ht="17.25" customHeight="1" x14ac:dyDescent="0.25">
      <c r="A99" s="185"/>
      <c r="B99" s="67" t="s">
        <v>22</v>
      </c>
      <c r="C99" s="11">
        <f>C96+C97+C98</f>
        <v>7139</v>
      </c>
      <c r="D99" s="11">
        <f>D96+D97+D98</f>
        <v>5801.3</v>
      </c>
      <c r="E99" s="11">
        <f t="shared" si="15"/>
        <v>81.262081524022975</v>
      </c>
      <c r="F99" s="180"/>
    </row>
    <row r="100" spans="1:6" ht="17.25" customHeight="1" x14ac:dyDescent="0.25">
      <c r="A100" s="200" t="s">
        <v>6</v>
      </c>
      <c r="B100" s="66" t="s">
        <v>169</v>
      </c>
      <c r="C100" s="59">
        <v>0</v>
      </c>
      <c r="D100" s="59">
        <v>0</v>
      </c>
      <c r="E100" s="1">
        <v>0</v>
      </c>
      <c r="F100" s="179"/>
    </row>
    <row r="101" spans="1:6" ht="17.25" customHeight="1" x14ac:dyDescent="0.25">
      <c r="A101" s="201"/>
      <c r="B101" s="66" t="s">
        <v>19</v>
      </c>
      <c r="C101" s="59">
        <f>C36</f>
        <v>13665</v>
      </c>
      <c r="D101" s="59">
        <f>D36</f>
        <v>0</v>
      </c>
      <c r="E101" s="1">
        <f>D101/C101*100</f>
        <v>0</v>
      </c>
      <c r="F101" s="184"/>
    </row>
    <row r="102" spans="1:6" ht="17.25" customHeight="1" x14ac:dyDescent="0.25">
      <c r="A102" s="201"/>
      <c r="B102" s="66" t="s">
        <v>20</v>
      </c>
      <c r="C102" s="59">
        <f>C37</f>
        <v>1028.5999999999999</v>
      </c>
      <c r="D102" s="59">
        <f>D37</f>
        <v>0</v>
      </c>
      <c r="E102" s="1">
        <f t="shared" si="15"/>
        <v>0</v>
      </c>
      <c r="F102" s="184"/>
    </row>
    <row r="103" spans="1:6" s="12" customFormat="1" ht="17.25" customHeight="1" x14ac:dyDescent="0.25">
      <c r="A103" s="202"/>
      <c r="B103" s="67" t="s">
        <v>22</v>
      </c>
      <c r="C103" s="11">
        <f>C100+C101+C102</f>
        <v>14693.6</v>
      </c>
      <c r="D103" s="11">
        <f>D100+D101+D102</f>
        <v>0</v>
      </c>
      <c r="E103" s="11">
        <f t="shared" si="15"/>
        <v>0</v>
      </c>
      <c r="F103" s="180"/>
    </row>
    <row r="104" spans="1:6" ht="17.25" customHeight="1" x14ac:dyDescent="0.25">
      <c r="A104" s="185" t="s">
        <v>7</v>
      </c>
      <c r="B104" s="66" t="s">
        <v>169</v>
      </c>
      <c r="C104" s="59">
        <v>0</v>
      </c>
      <c r="D104" s="59">
        <v>0</v>
      </c>
      <c r="E104" s="1">
        <v>0</v>
      </c>
      <c r="F104" s="179"/>
    </row>
    <row r="105" spans="1:6" ht="17.25" customHeight="1" x14ac:dyDescent="0.25">
      <c r="A105" s="185"/>
      <c r="B105" s="66" t="s">
        <v>19</v>
      </c>
      <c r="C105" s="59">
        <v>0</v>
      </c>
      <c r="D105" s="59">
        <v>0</v>
      </c>
      <c r="E105" s="1">
        <v>0</v>
      </c>
      <c r="F105" s="184"/>
    </row>
    <row r="106" spans="1:6" ht="17.25" customHeight="1" x14ac:dyDescent="0.25">
      <c r="A106" s="185"/>
      <c r="B106" s="66" t="s">
        <v>20</v>
      </c>
      <c r="C106" s="1">
        <v>0</v>
      </c>
      <c r="D106" s="1">
        <v>0</v>
      </c>
      <c r="E106" s="1">
        <v>0</v>
      </c>
      <c r="F106" s="184"/>
    </row>
    <row r="107" spans="1:6" s="12" customFormat="1" ht="17.25" customHeight="1" x14ac:dyDescent="0.25">
      <c r="A107" s="185"/>
      <c r="B107" s="67" t="s">
        <v>22</v>
      </c>
      <c r="C107" s="11">
        <f>C104+C105+C106</f>
        <v>0</v>
      </c>
      <c r="D107" s="11">
        <f>D104+D105+D106</f>
        <v>0</v>
      </c>
      <c r="E107" s="11">
        <v>0</v>
      </c>
      <c r="F107" s="180"/>
    </row>
    <row r="108" spans="1:6" s="116" customFormat="1" ht="17.25" customHeight="1" x14ac:dyDescent="0.25">
      <c r="A108" s="131" t="s">
        <v>11</v>
      </c>
      <c r="B108" s="35" t="s">
        <v>169</v>
      </c>
      <c r="C108" s="34">
        <v>0</v>
      </c>
      <c r="D108" s="34">
        <v>0</v>
      </c>
      <c r="E108" s="1">
        <v>0</v>
      </c>
      <c r="F108" s="176"/>
    </row>
    <row r="109" spans="1:6" ht="17.25" customHeight="1" x14ac:dyDescent="0.25">
      <c r="A109" s="132"/>
      <c r="B109" s="66" t="s">
        <v>19</v>
      </c>
      <c r="C109" s="59">
        <f>C40+C51</f>
        <v>10361</v>
      </c>
      <c r="D109" s="59">
        <f>D40+D51</f>
        <v>0</v>
      </c>
      <c r="E109" s="1">
        <f>D109/C109*100</f>
        <v>0</v>
      </c>
      <c r="F109" s="177"/>
    </row>
    <row r="110" spans="1:6" ht="17.25" customHeight="1" x14ac:dyDescent="0.25">
      <c r="A110" s="132"/>
      <c r="B110" s="66" t="s">
        <v>20</v>
      </c>
      <c r="C110" s="59">
        <f>C41</f>
        <v>733.8</v>
      </c>
      <c r="D110" s="59">
        <f>D41</f>
        <v>0</v>
      </c>
      <c r="E110" s="1">
        <f t="shared" si="15"/>
        <v>0</v>
      </c>
      <c r="F110" s="177"/>
    </row>
    <row r="111" spans="1:6" s="12" customFormat="1" ht="17.25" customHeight="1" x14ac:dyDescent="0.25">
      <c r="A111" s="133"/>
      <c r="B111" s="67" t="s">
        <v>22</v>
      </c>
      <c r="C111" s="11">
        <f>C108+C109+C110</f>
        <v>11094.8</v>
      </c>
      <c r="D111" s="11">
        <f>D108+D109+D110</f>
        <v>0</v>
      </c>
      <c r="E111" s="11">
        <f t="shared" si="15"/>
        <v>0</v>
      </c>
      <c r="F111" s="178"/>
    </row>
    <row r="112" spans="1:6" s="12" customFormat="1" ht="17.25" customHeight="1" x14ac:dyDescent="0.25">
      <c r="A112" s="131" t="s">
        <v>12</v>
      </c>
      <c r="B112" s="35" t="s">
        <v>169</v>
      </c>
      <c r="C112" s="34">
        <v>0</v>
      </c>
      <c r="D112" s="34">
        <v>0</v>
      </c>
      <c r="E112" s="1">
        <v>0</v>
      </c>
      <c r="F112" s="179"/>
    </row>
    <row r="113" spans="1:6" ht="17.25" customHeight="1" x14ac:dyDescent="0.25">
      <c r="A113" s="132"/>
      <c r="B113" s="66" t="s">
        <v>19</v>
      </c>
      <c r="C113" s="34">
        <f>C5+C38</f>
        <v>40591</v>
      </c>
      <c r="D113" s="34">
        <f>D5+D38</f>
        <v>0</v>
      </c>
      <c r="E113" s="1">
        <f t="shared" si="15"/>
        <v>0</v>
      </c>
      <c r="F113" s="184"/>
    </row>
    <row r="114" spans="1:6" ht="17.25" customHeight="1" x14ac:dyDescent="0.25">
      <c r="A114" s="132"/>
      <c r="B114" s="66" t="s">
        <v>20</v>
      </c>
      <c r="C114" s="34">
        <f>C6+C39</f>
        <v>2901.4</v>
      </c>
      <c r="D114" s="34">
        <f>D6+D39</f>
        <v>0</v>
      </c>
      <c r="E114" s="1">
        <f t="shared" si="15"/>
        <v>0</v>
      </c>
      <c r="F114" s="184"/>
    </row>
    <row r="115" spans="1:6" s="12" customFormat="1" ht="17.25" customHeight="1" x14ac:dyDescent="0.25">
      <c r="A115" s="133"/>
      <c r="B115" s="67" t="s">
        <v>22</v>
      </c>
      <c r="C115" s="11">
        <f>C112+C113+C114</f>
        <v>43492.4</v>
      </c>
      <c r="D115" s="11">
        <f>D112+D113+D114</f>
        <v>0</v>
      </c>
      <c r="E115" s="11">
        <f t="shared" si="15"/>
        <v>0</v>
      </c>
      <c r="F115" s="180"/>
    </row>
    <row r="116" spans="1:6" s="12" customFormat="1" ht="17.25" customHeight="1" x14ac:dyDescent="0.25">
      <c r="A116" s="194" t="s">
        <v>146</v>
      </c>
      <c r="B116" s="5" t="s">
        <v>169</v>
      </c>
      <c r="C116" s="6">
        <f>C68+C72+C76+C80+C84+C88+C92+C96+C100+C104+C108+C112</f>
        <v>1885.9</v>
      </c>
      <c r="D116" s="6">
        <f>D68+D72+D76+D80+D84+D88+D92+D96+D100+D104+D108+D112</f>
        <v>1105.9000000000001</v>
      </c>
      <c r="E116" s="6">
        <f t="shared" si="15"/>
        <v>58.640436926666318</v>
      </c>
      <c r="F116" s="197"/>
    </row>
    <row r="117" spans="1:6" s="4" customFormat="1" ht="17.25" customHeight="1" x14ac:dyDescent="0.25">
      <c r="A117" s="195"/>
      <c r="B117" s="5" t="s">
        <v>19</v>
      </c>
      <c r="C117" s="6">
        <f>C69+C73+C77+C81+C85+C89+C93+C97+C101+C105+C109+C113</f>
        <v>146513.20000000001</v>
      </c>
      <c r="D117" s="6">
        <f>D69+D73+D77+D81+D85+D89+D93+D97+D101+D105+D109+D113</f>
        <v>10634.199999999999</v>
      </c>
      <c r="E117" s="6">
        <f t="shared" si="15"/>
        <v>7.2581856105797966</v>
      </c>
      <c r="F117" s="198"/>
    </row>
    <row r="118" spans="1:6" s="4" customFormat="1" ht="17.25" customHeight="1" x14ac:dyDescent="0.25">
      <c r="A118" s="195"/>
      <c r="B118" s="5" t="s">
        <v>20</v>
      </c>
      <c r="C118" s="6">
        <f t="shared" ref="C118" si="16">C70+C74+C78+C82+C86+C90+C94+C98+C102+C106+C110+C114</f>
        <v>9614.1</v>
      </c>
      <c r="D118" s="6">
        <f t="shared" ref="D118" si="17">D70+D74+D78+D82+D86+D90+D94+D98+D102+D106+D110+D114</f>
        <v>887.2</v>
      </c>
      <c r="E118" s="6">
        <f t="shared" si="15"/>
        <v>9.2281128758802176</v>
      </c>
      <c r="F118" s="198"/>
    </row>
    <row r="119" spans="1:6" s="4" customFormat="1" ht="17.25" customHeight="1" x14ac:dyDescent="0.25">
      <c r="A119" s="196"/>
      <c r="B119" s="5" t="s">
        <v>22</v>
      </c>
      <c r="C119" s="6">
        <f>C117+C118+C116</f>
        <v>158013.20000000001</v>
      </c>
      <c r="D119" s="6">
        <f>D117+D118+D116</f>
        <v>12627.3</v>
      </c>
      <c r="E119" s="6">
        <f t="shared" si="15"/>
        <v>7.9912943981895177</v>
      </c>
      <c r="F119" s="199"/>
    </row>
  </sheetData>
  <mergeCells count="75">
    <mergeCell ref="A24:A25"/>
    <mergeCell ref="F24:F25"/>
    <mergeCell ref="A14:A16"/>
    <mergeCell ref="F14:F16"/>
    <mergeCell ref="A32:A33"/>
    <mergeCell ref="F32:F33"/>
    <mergeCell ref="A17:A20"/>
    <mergeCell ref="F17:F20"/>
    <mergeCell ref="A26:A27"/>
    <mergeCell ref="F26:F27"/>
    <mergeCell ref="A30:A31"/>
    <mergeCell ref="F30:F31"/>
    <mergeCell ref="A21:F21"/>
    <mergeCell ref="A22:A23"/>
    <mergeCell ref="F22:F23"/>
    <mergeCell ref="A1:F1"/>
    <mergeCell ref="A4:F4"/>
    <mergeCell ref="A7:A10"/>
    <mergeCell ref="A11:F11"/>
    <mergeCell ref="F7:F10"/>
    <mergeCell ref="A5:A6"/>
    <mergeCell ref="F5:F6"/>
    <mergeCell ref="A40:A41"/>
    <mergeCell ref="F40:F41"/>
    <mergeCell ref="A36:A37"/>
    <mergeCell ref="A42:A45"/>
    <mergeCell ref="A28:A29"/>
    <mergeCell ref="F28:F29"/>
    <mergeCell ref="A34:A35"/>
    <mergeCell ref="F34:F35"/>
    <mergeCell ref="F36:F37"/>
    <mergeCell ref="A38:A39"/>
    <mergeCell ref="F38:F39"/>
    <mergeCell ref="A52:A55"/>
    <mergeCell ref="F52:F55"/>
    <mergeCell ref="A104:A107"/>
    <mergeCell ref="F104:F107"/>
    <mergeCell ref="A108:A111"/>
    <mergeCell ref="A112:A115"/>
    <mergeCell ref="F108:F111"/>
    <mergeCell ref="F112:F115"/>
    <mergeCell ref="A116:A119"/>
    <mergeCell ref="F116:F119"/>
    <mergeCell ref="A100:A103"/>
    <mergeCell ref="F100:F103"/>
    <mergeCell ref="A76:A79"/>
    <mergeCell ref="A57:A58"/>
    <mergeCell ref="A92:A95"/>
    <mergeCell ref="F92:F95"/>
    <mergeCell ref="A96:A99"/>
    <mergeCell ref="F96:F99"/>
    <mergeCell ref="A80:A83"/>
    <mergeCell ref="F80:F83"/>
    <mergeCell ref="A84:A87"/>
    <mergeCell ref="F84:F87"/>
    <mergeCell ref="A88:A91"/>
    <mergeCell ref="F88:F91"/>
    <mergeCell ref="A59:A62"/>
    <mergeCell ref="F59:F62"/>
    <mergeCell ref="F57:F58"/>
    <mergeCell ref="F76:F79"/>
    <mergeCell ref="F12:F13"/>
    <mergeCell ref="A12:A13"/>
    <mergeCell ref="A46:F46"/>
    <mergeCell ref="F42:F45"/>
    <mergeCell ref="A72:A75"/>
    <mergeCell ref="F72:F75"/>
    <mergeCell ref="A68:A71"/>
    <mergeCell ref="A63:A66"/>
    <mergeCell ref="F63:F66"/>
    <mergeCell ref="A67:F67"/>
    <mergeCell ref="F68:F71"/>
    <mergeCell ref="A49:A50"/>
    <mergeCell ref="F49:F50"/>
    <mergeCell ref="A56:F56"/>
  </mergeCells>
  <pageMargins left="1.1811023622047245" right="0.39370078740157483" top="0.78740157480314965" bottom="0.78740157480314965" header="0.31496062992125984" footer="0.31496062992125984"/>
  <pageSetup paperSize="9" scale="6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СВОД</vt:lpstr>
      <vt:lpstr>общие</vt:lpstr>
      <vt:lpstr>КБ+ софин. МБ</vt:lpstr>
      <vt:lpstr>'КБ+ софин. МБ'!Заголовки_для_печати</vt:lpstr>
      <vt:lpstr>общие!Заголовки_для_печати</vt:lpstr>
      <vt:lpstr>СВОД!Заголовки_для_печати</vt:lpstr>
      <vt:lpstr>'КБ+ софин. МБ'!Область_печати</vt:lpstr>
      <vt:lpstr>общие!Область_печати</vt:lpstr>
      <vt:lpstr>СВОД!Область_печати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Lubnina</dc:creator>
  <cp:lastModifiedBy>OVFK10</cp:lastModifiedBy>
  <cp:lastPrinted>2020-08-10T08:19:47Z</cp:lastPrinted>
  <dcterms:created xsi:type="dcterms:W3CDTF">2012-11-13T08:43:34Z</dcterms:created>
  <dcterms:modified xsi:type="dcterms:W3CDTF">2020-08-19T12:22:12Z</dcterms:modified>
</cp:coreProperties>
</file>