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13.04\1 квартал\поселения\сайт\"/>
    </mc:Choice>
  </mc:AlternateContent>
  <bookViews>
    <workbookView xWindow="240" yWindow="2205" windowWidth="15480" windowHeight="7305" activeTab="2"/>
  </bookViews>
  <sheets>
    <sheet name="СВОД" sheetId="1" r:id="rId1"/>
    <sheet name="общие" sheetId="2" r:id="rId2"/>
    <sheet name="КБ+ софин. МБ" sheetId="4" r:id="rId3"/>
  </sheets>
  <definedNames>
    <definedName name="_xlnm._FilterDatabase" localSheetId="1" hidden="1">общие!$A$3:$F$471</definedName>
    <definedName name="_xlnm.Print_Titles" localSheetId="2">'КБ+ софин. МБ'!$3:$4</definedName>
    <definedName name="_xlnm.Print_Titles" localSheetId="1">общие!$3:$4</definedName>
    <definedName name="_xlnm.Print_Titles" localSheetId="0">СВОД!$4:$4</definedName>
    <definedName name="_xlnm.Print_Area" localSheetId="2">'КБ+ софин. МБ'!$A$1:$F$164</definedName>
    <definedName name="_xlnm.Print_Area" localSheetId="1">общие!$A$1:$G$471</definedName>
    <definedName name="_xlnm.Print_Area" localSheetId="0">СВОД!$A$1:$F$139</definedName>
  </definedNames>
  <calcPr calcId="162913"/>
</workbook>
</file>

<file path=xl/calcChain.xml><?xml version="1.0" encoding="utf-8"?>
<calcChain xmlns="http://schemas.openxmlformats.org/spreadsheetml/2006/main">
  <c r="D169" i="2" l="1"/>
  <c r="D344" i="2" l="1"/>
  <c r="F112" i="2"/>
  <c r="E466" i="2" l="1"/>
  <c r="E465" i="2"/>
  <c r="D466" i="2"/>
  <c r="D465" i="2"/>
  <c r="F6" i="4"/>
  <c r="D8" i="4"/>
  <c r="D7" i="4"/>
  <c r="C8" i="4"/>
  <c r="C7" i="4"/>
  <c r="E239" i="2"/>
  <c r="E238" i="2"/>
  <c r="D239" i="2"/>
  <c r="D238" i="2"/>
  <c r="F233" i="2"/>
  <c r="F232" i="2"/>
  <c r="F51" i="4"/>
  <c r="D52" i="4"/>
  <c r="D51" i="4"/>
  <c r="C52" i="4"/>
  <c r="C51" i="4"/>
  <c r="F164" i="2"/>
  <c r="F163" i="2"/>
  <c r="E52" i="4" l="1"/>
  <c r="E51" i="4"/>
  <c r="E226" i="2" l="1"/>
  <c r="E225" i="2"/>
  <c r="E458" i="2"/>
  <c r="D458" i="2"/>
  <c r="F217" i="2"/>
  <c r="E442" i="2" l="1"/>
  <c r="E441" i="2"/>
  <c r="E440" i="2"/>
  <c r="D442" i="2"/>
  <c r="D441" i="2"/>
  <c r="D440" i="2"/>
  <c r="F24" i="4"/>
  <c r="D26" i="4"/>
  <c r="D25" i="4"/>
  <c r="D24" i="4"/>
  <c r="C26" i="4"/>
  <c r="C25" i="4"/>
  <c r="C24" i="4"/>
  <c r="F341" i="2"/>
  <c r="F343" i="2"/>
  <c r="F342" i="2"/>
  <c r="E74" i="2"/>
  <c r="D74" i="2"/>
  <c r="D422" i="2"/>
  <c r="E422" i="2"/>
  <c r="E426" i="2" l="1"/>
  <c r="D426" i="2"/>
  <c r="E425" i="2"/>
  <c r="D425" i="2"/>
  <c r="F268" i="2"/>
  <c r="F37" i="4"/>
  <c r="D38" i="4"/>
  <c r="D118" i="4" s="1"/>
  <c r="D37" i="4"/>
  <c r="D117" i="4" s="1"/>
  <c r="C38" i="4"/>
  <c r="C118" i="4" s="1"/>
  <c r="C37" i="4"/>
  <c r="F135" i="2"/>
  <c r="F134" i="2"/>
  <c r="F425" i="2" l="1"/>
  <c r="C117" i="4"/>
  <c r="E37" i="4"/>
  <c r="E38" i="4"/>
  <c r="F100" i="2" l="1"/>
  <c r="E446" i="2"/>
  <c r="E445" i="2"/>
  <c r="D446" i="2"/>
  <c r="D445" i="2"/>
  <c r="D225" i="2"/>
  <c r="F101" i="4"/>
  <c r="D102" i="4"/>
  <c r="D106" i="4" s="1"/>
  <c r="D101" i="4"/>
  <c r="D105" i="4" s="1"/>
  <c r="C102" i="4"/>
  <c r="C106" i="4" s="1"/>
  <c r="C101" i="4"/>
  <c r="F79" i="4"/>
  <c r="D80" i="4"/>
  <c r="D86" i="4" s="1"/>
  <c r="D79" i="4"/>
  <c r="C80" i="4"/>
  <c r="C86" i="4" s="1"/>
  <c r="C79" i="4"/>
  <c r="F206" i="2"/>
  <c r="F205" i="2"/>
  <c r="F203" i="2"/>
  <c r="F202" i="2"/>
  <c r="F207" i="2"/>
  <c r="D83" i="4" l="1"/>
  <c r="C83" i="4"/>
  <c r="E106" i="4"/>
  <c r="D103" i="4"/>
  <c r="C103" i="4"/>
  <c r="E101" i="4"/>
  <c r="E102" i="4"/>
  <c r="C105" i="4"/>
  <c r="E105" i="4" s="1"/>
  <c r="E80" i="4"/>
  <c r="D226" i="2"/>
  <c r="E103" i="4" l="1"/>
  <c r="F43" i="4"/>
  <c r="F168" i="2" l="1"/>
  <c r="E69" i="1" l="1"/>
  <c r="D69" i="1"/>
  <c r="F69" i="4"/>
  <c r="E173" i="2" l="1"/>
  <c r="D173" i="2"/>
  <c r="F95" i="4"/>
  <c r="F88" i="4"/>
  <c r="E438" i="2"/>
  <c r="D438" i="2"/>
  <c r="E265" i="2"/>
  <c r="D265" i="2"/>
  <c r="F63" i="4"/>
  <c r="F41" i="4"/>
  <c r="E454" i="2" l="1"/>
  <c r="E121" i="1" s="1"/>
  <c r="D454" i="2"/>
  <c r="D121" i="1" s="1"/>
  <c r="E67" i="1"/>
  <c r="D67" i="1"/>
  <c r="F66" i="4"/>
  <c r="F82" i="4"/>
  <c r="D82" i="4"/>
  <c r="C82" i="4"/>
  <c r="F14" i="4"/>
  <c r="F49" i="4"/>
  <c r="F81" i="4"/>
  <c r="F121" i="1" l="1"/>
  <c r="E82" i="4"/>
  <c r="E462" i="2" l="1"/>
  <c r="D462" i="2"/>
  <c r="E296" i="2" l="1"/>
  <c r="D296" i="2"/>
  <c r="E293" i="2"/>
  <c r="D293" i="2"/>
  <c r="E414" i="2"/>
  <c r="D414" i="2"/>
  <c r="F27" i="4"/>
  <c r="E70" i="1"/>
  <c r="D70" i="1"/>
  <c r="F53" i="4"/>
  <c r="F60" i="4" l="1"/>
  <c r="F39" i="4"/>
  <c r="F45" i="4" l="1"/>
  <c r="E66" i="1" l="1"/>
  <c r="D66" i="1"/>
  <c r="F47" i="4" l="1"/>
  <c r="E371" i="2" l="1"/>
  <c r="D371" i="2"/>
  <c r="E118" i="4" l="1"/>
  <c r="E61" i="1"/>
  <c r="D61" i="1"/>
  <c r="F21" i="4"/>
  <c r="D22" i="4"/>
  <c r="C22" i="4"/>
  <c r="D21" i="4"/>
  <c r="C21" i="4"/>
  <c r="F35" i="4"/>
  <c r="C121" i="4" l="1"/>
  <c r="D121" i="4"/>
  <c r="D120" i="4"/>
  <c r="C120" i="4"/>
  <c r="E22" i="4"/>
  <c r="C151" i="4" l="1"/>
  <c r="D96" i="4" l="1"/>
  <c r="C96" i="4"/>
  <c r="D95" i="4"/>
  <c r="C95" i="4"/>
  <c r="D89" i="4"/>
  <c r="C89" i="4"/>
  <c r="D88" i="4"/>
  <c r="D92" i="4" s="1"/>
  <c r="C88" i="4"/>
  <c r="D81" i="4"/>
  <c r="C81" i="4"/>
  <c r="D78" i="4"/>
  <c r="C78" i="4"/>
  <c r="D77" i="4"/>
  <c r="C77" i="4"/>
  <c r="D85" i="4" l="1"/>
  <c r="C85" i="4"/>
  <c r="C93" i="4"/>
  <c r="C92" i="4"/>
  <c r="E89" i="4"/>
  <c r="E96" i="4"/>
  <c r="E81" i="4"/>
  <c r="E77" i="4"/>
  <c r="C97" i="4"/>
  <c r="E78" i="4"/>
  <c r="E79" i="4"/>
  <c r="E95" i="4"/>
  <c r="D97" i="4"/>
  <c r="E88" i="4"/>
  <c r="D90" i="4"/>
  <c r="C90" i="4"/>
  <c r="E92" i="4" l="1"/>
  <c r="E97" i="4"/>
  <c r="E90" i="4"/>
  <c r="D71" i="4"/>
  <c r="C71" i="4"/>
  <c r="D70" i="4"/>
  <c r="C70" i="4"/>
  <c r="E71" i="4" l="1"/>
  <c r="E83" i="4"/>
  <c r="E70" i="4"/>
  <c r="E85" i="4"/>
  <c r="C119" i="4"/>
  <c r="D69" i="4"/>
  <c r="C69" i="4"/>
  <c r="D65" i="4"/>
  <c r="C65" i="4"/>
  <c r="D64" i="4"/>
  <c r="C64" i="4"/>
  <c r="D144" i="4" l="1"/>
  <c r="E65" i="4"/>
  <c r="E64" i="4"/>
  <c r="E69" i="4"/>
  <c r="E66" i="4"/>
  <c r="C144" i="4"/>
  <c r="E117" i="4"/>
  <c r="D63" i="4"/>
  <c r="D132" i="4" s="1"/>
  <c r="C63" i="4"/>
  <c r="C132" i="4" s="1"/>
  <c r="D62" i="4"/>
  <c r="D75" i="4" s="1"/>
  <c r="C62" i="4"/>
  <c r="C75" i="4" s="1"/>
  <c r="D61" i="4"/>
  <c r="D74" i="4" s="1"/>
  <c r="C61" i="4"/>
  <c r="C74" i="4" s="1"/>
  <c r="D60" i="4"/>
  <c r="D124" i="4" s="1"/>
  <c r="C60" i="4"/>
  <c r="C124" i="4" s="1"/>
  <c r="D54" i="4"/>
  <c r="C54" i="4"/>
  <c r="D53" i="4"/>
  <c r="C53" i="4"/>
  <c r="D50" i="4"/>
  <c r="C50" i="4"/>
  <c r="D49" i="4"/>
  <c r="C49" i="4"/>
  <c r="D48" i="4"/>
  <c r="D142" i="4" s="1"/>
  <c r="C48" i="4"/>
  <c r="C142" i="4" s="1"/>
  <c r="D47" i="4"/>
  <c r="D141" i="4" s="1"/>
  <c r="C47" i="4"/>
  <c r="C141" i="4" s="1"/>
  <c r="D46" i="4"/>
  <c r="D138" i="4" s="1"/>
  <c r="C46" i="4"/>
  <c r="C138" i="4" s="1"/>
  <c r="D45" i="4"/>
  <c r="D137" i="4" s="1"/>
  <c r="C45" i="4"/>
  <c r="C137" i="4" s="1"/>
  <c r="D44" i="4"/>
  <c r="D130" i="4" s="1"/>
  <c r="C44" i="4"/>
  <c r="D43" i="4"/>
  <c r="D129" i="4" s="1"/>
  <c r="C43" i="4"/>
  <c r="D42" i="4"/>
  <c r="D134" i="4" s="1"/>
  <c r="C42" i="4"/>
  <c r="C134" i="4" s="1"/>
  <c r="D41" i="4"/>
  <c r="D133" i="4" s="1"/>
  <c r="C41" i="4"/>
  <c r="C133" i="4" s="1"/>
  <c r="D40" i="4"/>
  <c r="C40" i="4"/>
  <c r="D39" i="4"/>
  <c r="C39" i="4"/>
  <c r="D36" i="4"/>
  <c r="D58" i="4" s="1"/>
  <c r="C36" i="4"/>
  <c r="C58" i="4" s="1"/>
  <c r="D35" i="4"/>
  <c r="C35" i="4"/>
  <c r="D29" i="4"/>
  <c r="C29" i="4"/>
  <c r="D28" i="4"/>
  <c r="D32" i="4" s="1"/>
  <c r="C28" i="4"/>
  <c r="D27" i="4"/>
  <c r="D31" i="4" s="1"/>
  <c r="C27" i="4"/>
  <c r="D23" i="4"/>
  <c r="C23" i="4"/>
  <c r="D15" i="4"/>
  <c r="C15" i="4"/>
  <c r="D14" i="4"/>
  <c r="C14" i="4"/>
  <c r="D158" i="4"/>
  <c r="C158" i="4"/>
  <c r="D157" i="4"/>
  <c r="C157" i="4"/>
  <c r="D6" i="4"/>
  <c r="D156" i="4" s="1"/>
  <c r="C6" i="4"/>
  <c r="D33" i="4" l="1"/>
  <c r="D30" i="4"/>
  <c r="D57" i="4"/>
  <c r="D55" i="4"/>
  <c r="C57" i="4"/>
  <c r="C55" i="4"/>
  <c r="C125" i="4"/>
  <c r="D125" i="4"/>
  <c r="D126" i="4"/>
  <c r="C126" i="4"/>
  <c r="C32" i="4"/>
  <c r="D72" i="4"/>
  <c r="C122" i="4"/>
  <c r="C33" i="4"/>
  <c r="C30" i="4"/>
  <c r="D122" i="4"/>
  <c r="D152" i="4"/>
  <c r="C73" i="4"/>
  <c r="C72" i="4"/>
  <c r="D73" i="4"/>
  <c r="D114" i="4"/>
  <c r="D113" i="4"/>
  <c r="D153" i="4"/>
  <c r="D145" i="4"/>
  <c r="C145" i="4"/>
  <c r="C113" i="4"/>
  <c r="C11" i="4"/>
  <c r="C19" i="4"/>
  <c r="C130" i="4"/>
  <c r="C114" i="4"/>
  <c r="C129" i="4"/>
  <c r="C31" i="4"/>
  <c r="D10" i="4"/>
  <c r="D108" i="4" s="1"/>
  <c r="D12" i="4"/>
  <c r="D110" i="4" s="1"/>
  <c r="D19" i="4"/>
  <c r="D146" i="4"/>
  <c r="D154" i="4"/>
  <c r="D18" i="4"/>
  <c r="C9" i="4"/>
  <c r="E7" i="4"/>
  <c r="E62" i="4"/>
  <c r="E29" i="4"/>
  <c r="C152" i="4"/>
  <c r="E60" i="4"/>
  <c r="E39" i="4"/>
  <c r="E41" i="4"/>
  <c r="E49" i="4"/>
  <c r="E26" i="4"/>
  <c r="C153" i="4"/>
  <c r="E42" i="4"/>
  <c r="E50" i="4"/>
  <c r="E8" i="4"/>
  <c r="C18" i="4"/>
  <c r="E43" i="4"/>
  <c r="E45" i="4"/>
  <c r="E54" i="4"/>
  <c r="E15" i="4"/>
  <c r="E46" i="4"/>
  <c r="D9" i="4"/>
  <c r="E25" i="4"/>
  <c r="E44" i="4"/>
  <c r="E53" i="4"/>
  <c r="E74" i="4"/>
  <c r="D151" i="4"/>
  <c r="C12" i="4"/>
  <c r="C10" i="4"/>
  <c r="D11" i="4"/>
  <c r="D16" i="4"/>
  <c r="E24" i="4"/>
  <c r="E28" i="4"/>
  <c r="E14" i="4"/>
  <c r="C16" i="4"/>
  <c r="E63" i="4"/>
  <c r="E23" i="4"/>
  <c r="E27" i="4"/>
  <c r="E35" i="4"/>
  <c r="E47" i="4"/>
  <c r="E61" i="4"/>
  <c r="E48" i="4"/>
  <c r="D109" i="4" l="1"/>
  <c r="D107" i="4"/>
  <c r="C108" i="4"/>
  <c r="C107" i="4"/>
  <c r="C110" i="4"/>
  <c r="C109" i="4"/>
  <c r="D115" i="4"/>
  <c r="E75" i="4"/>
  <c r="C131" i="4"/>
  <c r="E142" i="4"/>
  <c r="E130" i="4"/>
  <c r="E113" i="4"/>
  <c r="E141" i="4"/>
  <c r="E121" i="4"/>
  <c r="E19" i="4"/>
  <c r="C115" i="4"/>
  <c r="E115" i="4" s="1"/>
  <c r="E114" i="4"/>
  <c r="E12" i="4"/>
  <c r="E11" i="4"/>
  <c r="E72" i="4"/>
  <c r="E18" i="4"/>
  <c r="E9" i="4"/>
  <c r="E55" i="4"/>
  <c r="E153" i="4"/>
  <c r="E122" i="4"/>
  <c r="E57" i="4"/>
  <c r="E31" i="4"/>
  <c r="E73" i="4"/>
  <c r="E32" i="4"/>
  <c r="E16" i="4"/>
  <c r="D123" i="4"/>
  <c r="E30" i="4"/>
  <c r="E464" i="2"/>
  <c r="D464" i="2"/>
  <c r="E461" i="2"/>
  <c r="D461" i="2"/>
  <c r="E460" i="2"/>
  <c r="D460" i="2"/>
  <c r="E459" i="2"/>
  <c r="E453" i="2"/>
  <c r="E120" i="1" s="1"/>
  <c r="D453" i="2"/>
  <c r="D120" i="1" s="1"/>
  <c r="E452" i="2"/>
  <c r="E119" i="1" s="1"/>
  <c r="D452" i="2"/>
  <c r="D119" i="1" s="1"/>
  <c r="E450" i="2"/>
  <c r="D450" i="2"/>
  <c r="E449" i="2"/>
  <c r="D449" i="2"/>
  <c r="E448" i="2"/>
  <c r="D448" i="2"/>
  <c r="F120" i="1" l="1"/>
  <c r="F441" i="2"/>
  <c r="F453" i="2"/>
  <c r="F461" i="2"/>
  <c r="F440" i="2"/>
  <c r="F449" i="2"/>
  <c r="F465" i="2"/>
  <c r="F450" i="2"/>
  <c r="F445" i="2"/>
  <c r="D463" i="2"/>
  <c r="E447" i="2"/>
  <c r="E455" i="2"/>
  <c r="D459" i="2"/>
  <c r="E467" i="2"/>
  <c r="D447" i="2"/>
  <c r="D455" i="2"/>
  <c r="D467" i="2"/>
  <c r="D443" i="2"/>
  <c r="E443" i="2"/>
  <c r="E451" i="2"/>
  <c r="F458" i="2"/>
  <c r="D451" i="2"/>
  <c r="F466" i="2"/>
  <c r="C123" i="4"/>
  <c r="F442" i="2"/>
  <c r="F462" i="2"/>
  <c r="F454" i="2"/>
  <c r="E463" i="2"/>
  <c r="F446" i="2"/>
  <c r="E437" i="2"/>
  <c r="D437" i="2"/>
  <c r="E434" i="2"/>
  <c r="D434" i="2"/>
  <c r="E433" i="2"/>
  <c r="D433" i="2"/>
  <c r="E123" i="4" l="1"/>
  <c r="E108" i="4"/>
  <c r="F447" i="2"/>
  <c r="F438" i="2"/>
  <c r="F437" i="2"/>
  <c r="F443" i="2"/>
  <c r="F451" i="2"/>
  <c r="D439" i="2"/>
  <c r="F455" i="2"/>
  <c r="F459" i="2"/>
  <c r="F433" i="2"/>
  <c r="E439" i="2"/>
  <c r="F463" i="2"/>
  <c r="F467" i="2"/>
  <c r="F434" i="2"/>
  <c r="E432" i="2"/>
  <c r="D432" i="2"/>
  <c r="F439" i="2" l="1"/>
  <c r="E435" i="2"/>
  <c r="D435" i="2"/>
  <c r="E430" i="2"/>
  <c r="D430" i="2"/>
  <c r="E429" i="2"/>
  <c r="D429" i="2"/>
  <c r="E428" i="2"/>
  <c r="D428" i="2"/>
  <c r="E421" i="2"/>
  <c r="D421" i="2"/>
  <c r="E423" i="2" l="1"/>
  <c r="F429" i="2"/>
  <c r="F421" i="2"/>
  <c r="E431" i="2"/>
  <c r="F435" i="2"/>
  <c r="D431" i="2"/>
  <c r="F430" i="2"/>
  <c r="D423" i="2"/>
  <c r="F422" i="2"/>
  <c r="E470" i="2"/>
  <c r="D470" i="2"/>
  <c r="F426" i="2"/>
  <c r="D427" i="2"/>
  <c r="E427" i="2"/>
  <c r="E418" i="2"/>
  <c r="D418" i="2"/>
  <c r="E417" i="2"/>
  <c r="D417" i="2"/>
  <c r="F416" i="2"/>
  <c r="E413" i="2"/>
  <c r="D413" i="2"/>
  <c r="F411" i="2"/>
  <c r="F410" i="2"/>
  <c r="F409" i="2"/>
  <c r="F408" i="2"/>
  <c r="F407" i="2"/>
  <c r="F406" i="2"/>
  <c r="F405" i="2"/>
  <c r="E403" i="2"/>
  <c r="D403" i="2"/>
  <c r="E402" i="2"/>
  <c r="D402" i="2"/>
  <c r="F401" i="2"/>
  <c r="F400" i="2"/>
  <c r="F418" i="2" l="1"/>
  <c r="F417" i="2"/>
  <c r="F402" i="2"/>
  <c r="F414" i="2"/>
  <c r="F427" i="2"/>
  <c r="F431" i="2"/>
  <c r="F423" i="2"/>
  <c r="F413" i="2"/>
  <c r="F403" i="2"/>
  <c r="F470" i="2"/>
  <c r="F399" i="2"/>
  <c r="F398" i="2"/>
  <c r="F397" i="2"/>
  <c r="F396" i="2"/>
  <c r="F393" i="2" l="1"/>
  <c r="E390" i="2" l="1"/>
  <c r="D390" i="2"/>
  <c r="E389" i="2"/>
  <c r="D389" i="2"/>
  <c r="E388" i="2"/>
  <c r="D388" i="2"/>
  <c r="F387" i="2"/>
  <c r="F386" i="2"/>
  <c r="F390" i="2" l="1"/>
  <c r="F388" i="2"/>
  <c r="F385" i="2"/>
  <c r="F384" i="2" l="1"/>
  <c r="F383" i="2"/>
  <c r="F381" i="2"/>
  <c r="F380" i="2" l="1"/>
  <c r="F379" i="2"/>
  <c r="F378" i="2"/>
  <c r="F377" i="2"/>
  <c r="F375" i="2"/>
  <c r="F374" i="2"/>
  <c r="F373" i="2"/>
  <c r="F371" i="2" l="1"/>
  <c r="E370" i="2"/>
  <c r="D370" i="2"/>
  <c r="F370" i="2" l="1"/>
  <c r="E369" i="2"/>
  <c r="D369" i="2"/>
  <c r="E368" i="2"/>
  <c r="D368" i="2"/>
  <c r="F367" i="2"/>
  <c r="F366" i="2"/>
  <c r="F365" i="2"/>
  <c r="F364" i="2"/>
  <c r="F363" i="2"/>
  <c r="F362" i="2"/>
  <c r="F361" i="2"/>
  <c r="F360" i="2"/>
  <c r="F359" i="2"/>
  <c r="F358" i="2"/>
  <c r="F356" i="2"/>
  <c r="F355" i="2"/>
  <c r="F354" i="2"/>
  <c r="F353" i="2"/>
  <c r="F352" i="2"/>
  <c r="F351" i="2"/>
  <c r="F350" i="2"/>
  <c r="F349" i="2"/>
  <c r="F348" i="2"/>
  <c r="F347" i="2"/>
  <c r="F346" i="2"/>
  <c r="F345" i="2"/>
  <c r="F344" i="2"/>
  <c r="F340" i="2"/>
  <c r="F339" i="2"/>
  <c r="F338" i="2"/>
  <c r="F337" i="2"/>
  <c r="F336" i="2"/>
  <c r="F335" i="2"/>
  <c r="F333" i="2"/>
  <c r="F332" i="2"/>
  <c r="F331" i="2"/>
  <c r="F329" i="2"/>
  <c r="F328" i="2"/>
  <c r="F327" i="2"/>
  <c r="F326" i="2"/>
  <c r="F324" i="2"/>
  <c r="F323" i="2"/>
  <c r="E321" i="2"/>
  <c r="D321" i="2"/>
  <c r="E320" i="2"/>
  <c r="D320" i="2"/>
  <c r="F319" i="2"/>
  <c r="F318" i="2"/>
  <c r="F317" i="2"/>
  <c r="F316" i="2"/>
  <c r="F315" i="2"/>
  <c r="F314" i="2"/>
  <c r="F313" i="2"/>
  <c r="F312" i="2"/>
  <c r="F311" i="2"/>
  <c r="F310" i="2"/>
  <c r="F309" i="2"/>
  <c r="E307" i="2"/>
  <c r="D307" i="2"/>
  <c r="E306" i="2"/>
  <c r="D306" i="2"/>
  <c r="E305" i="2"/>
  <c r="D305" i="2"/>
  <c r="E304" i="2"/>
  <c r="D304" i="2"/>
  <c r="F307" i="2" l="1"/>
  <c r="F321" i="2"/>
  <c r="F320" i="2"/>
  <c r="F368" i="2"/>
  <c r="F304" i="2"/>
  <c r="F303" i="2"/>
  <c r="F302" i="2"/>
  <c r="F301" i="2"/>
  <c r="F300" i="2"/>
  <c r="F298" i="2"/>
  <c r="E295" i="2"/>
  <c r="D295" i="2"/>
  <c r="F296" i="2" l="1"/>
  <c r="E294" i="2"/>
  <c r="D294" i="2"/>
  <c r="F291" i="2"/>
  <c r="F290" i="2"/>
  <c r="F289" i="2"/>
  <c r="F288" i="2"/>
  <c r="F287" i="2"/>
  <c r="F293" i="2" l="1"/>
  <c r="F286" i="2"/>
  <c r="F285" i="2"/>
  <c r="E68" i="4" s="1"/>
  <c r="F284" i="2"/>
  <c r="E67" i="4" s="1"/>
  <c r="F283" i="2"/>
  <c r="F282" i="2"/>
  <c r="F281" i="2"/>
  <c r="F280" i="2"/>
  <c r="F279" i="2"/>
  <c r="F278" i="2"/>
  <c r="F277" i="2"/>
  <c r="F276" i="2"/>
  <c r="F272" i="2"/>
  <c r="F271" i="2"/>
  <c r="F270" i="2"/>
  <c r="F269" i="2"/>
  <c r="E264" i="2"/>
  <c r="D264" i="2"/>
  <c r="F263" i="2"/>
  <c r="F262" i="2"/>
  <c r="F261" i="2"/>
  <c r="F260" i="2"/>
  <c r="F259" i="2"/>
  <c r="F255" i="2"/>
  <c r="E253" i="2"/>
  <c r="D253" i="2"/>
  <c r="E252" i="2"/>
  <c r="D252" i="2"/>
  <c r="E251" i="2"/>
  <c r="D251" i="2"/>
  <c r="F250" i="2"/>
  <c r="F248" i="2"/>
  <c r="F246" i="2"/>
  <c r="F245" i="2"/>
  <c r="F244" i="2"/>
  <c r="F243" i="2"/>
  <c r="F242" i="2"/>
  <c r="F241" i="2"/>
  <c r="E237" i="2"/>
  <c r="D237" i="2"/>
  <c r="F236" i="2"/>
  <c r="F235" i="2"/>
  <c r="F234" i="2"/>
  <c r="F231" i="2"/>
  <c r="F230" i="2"/>
  <c r="F229" i="2"/>
  <c r="E224" i="2"/>
  <c r="D224" i="2"/>
  <c r="F222" i="2"/>
  <c r="F221" i="2"/>
  <c r="F220" i="2"/>
  <c r="F219" i="2"/>
  <c r="F218" i="2"/>
  <c r="F216" i="2"/>
  <c r="F213" i="2"/>
  <c r="F238" i="2" l="1"/>
  <c r="F226" i="2"/>
  <c r="F237" i="2"/>
  <c r="F225" i="2"/>
  <c r="F251" i="2"/>
  <c r="F239" i="2"/>
  <c r="F253" i="2"/>
  <c r="F265" i="2"/>
  <c r="F264" i="2"/>
  <c r="F224" i="2"/>
  <c r="F212" i="2"/>
  <c r="F211" i="2"/>
  <c r="F210" i="2"/>
  <c r="F209" i="2"/>
  <c r="F208" i="2"/>
  <c r="F204" i="2"/>
  <c r="F201" i="2"/>
  <c r="F200" i="2"/>
  <c r="F199" i="2"/>
  <c r="F198" i="2"/>
  <c r="F197" i="2"/>
  <c r="F195" i="2"/>
  <c r="F194" i="2"/>
  <c r="F193" i="2"/>
  <c r="F192" i="2"/>
  <c r="F190" i="2"/>
  <c r="E188" i="2"/>
  <c r="D188" i="2"/>
  <c r="E187" i="2"/>
  <c r="D187" i="2"/>
  <c r="F186" i="2"/>
  <c r="F185" i="2"/>
  <c r="F184" i="2"/>
  <c r="F183" i="2"/>
  <c r="F182" i="2"/>
  <c r="F181" i="2"/>
  <c r="F180" i="2"/>
  <c r="F179" i="2"/>
  <c r="F178" i="2"/>
  <c r="F177" i="2"/>
  <c r="E172" i="2"/>
  <c r="D172" i="2"/>
  <c r="E171" i="2"/>
  <c r="D171" i="2"/>
  <c r="F170" i="2"/>
  <c r="F169" i="2"/>
  <c r="F167" i="2"/>
  <c r="F166" i="2"/>
  <c r="F165" i="2"/>
  <c r="F173" i="2" l="1"/>
  <c r="F187" i="2"/>
  <c r="F188" i="2"/>
  <c r="F171" i="2"/>
  <c r="F162" i="2"/>
  <c r="F161" i="2"/>
  <c r="F160" i="2"/>
  <c r="F159" i="2"/>
  <c r="F158" i="2"/>
  <c r="F157" i="2"/>
  <c r="F156" i="2"/>
  <c r="F155" i="2"/>
  <c r="F154" i="2"/>
  <c r="F153" i="2"/>
  <c r="F152" i="2"/>
  <c r="F151" i="2"/>
  <c r="F150" i="2"/>
  <c r="F149" i="2"/>
  <c r="F148" i="2"/>
  <c r="F147" i="2"/>
  <c r="F146" i="2"/>
  <c r="F145" i="2"/>
  <c r="F144" i="2"/>
  <c r="F143" i="2"/>
  <c r="F142" i="2"/>
  <c r="F140" i="2"/>
  <c r="F139" i="2"/>
  <c r="F136" i="2"/>
  <c r="F133" i="2"/>
  <c r="F132" i="2"/>
  <c r="F131" i="2"/>
  <c r="E129" i="2"/>
  <c r="D129" i="2"/>
  <c r="E128" i="2"/>
  <c r="D128" i="2"/>
  <c r="F127" i="2"/>
  <c r="F126" i="2"/>
  <c r="F125" i="2"/>
  <c r="F124" i="2"/>
  <c r="F123" i="2"/>
  <c r="F122" i="2"/>
  <c r="F121" i="2"/>
  <c r="F120" i="2"/>
  <c r="F119" i="2"/>
  <c r="F118" i="2"/>
  <c r="E116" i="2"/>
  <c r="D116" i="2"/>
  <c r="E115" i="2"/>
  <c r="D115" i="2"/>
  <c r="F114" i="2"/>
  <c r="F113" i="2"/>
  <c r="F111" i="2"/>
  <c r="F110" i="2"/>
  <c r="F109" i="2"/>
  <c r="F108" i="2"/>
  <c r="F107" i="2"/>
  <c r="F115" i="2" l="1"/>
  <c r="F116" i="2"/>
  <c r="F128" i="2"/>
  <c r="F129" i="2"/>
  <c r="F106" i="2"/>
  <c r="F105" i="2"/>
  <c r="F104" i="2"/>
  <c r="F103" i="2"/>
  <c r="F102" i="2"/>
  <c r="F101" i="2"/>
  <c r="F99" i="2"/>
  <c r="F98" i="2"/>
  <c r="F97" i="2"/>
  <c r="F96" i="2"/>
  <c r="F95" i="2"/>
  <c r="F94" i="2"/>
  <c r="F93" i="2"/>
  <c r="F92" i="2"/>
  <c r="F91" i="2"/>
  <c r="F90" i="2"/>
  <c r="F89" i="2"/>
  <c r="F88" i="2"/>
  <c r="F87" i="2"/>
  <c r="E85" i="2"/>
  <c r="D85" i="2"/>
  <c r="E84" i="2"/>
  <c r="D84" i="2"/>
  <c r="F83" i="2"/>
  <c r="F82" i="2"/>
  <c r="F81" i="2"/>
  <c r="F80" i="2"/>
  <c r="F79" i="2"/>
  <c r="F78" i="2"/>
  <c r="F77" i="2"/>
  <c r="F76" i="2"/>
  <c r="F84" i="2" l="1"/>
  <c r="F85" i="2"/>
  <c r="E73" i="2"/>
  <c r="D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74" i="2" l="1"/>
  <c r="E419" i="2"/>
  <c r="D419" i="2"/>
  <c r="F73" i="2"/>
  <c r="F39" i="2"/>
  <c r="F38" i="2"/>
  <c r="F37" i="2"/>
  <c r="F36" i="2"/>
  <c r="F35" i="2"/>
  <c r="F34" i="2"/>
  <c r="F33" i="2"/>
  <c r="F32" i="2"/>
  <c r="F31" i="2"/>
  <c r="F30" i="2"/>
  <c r="F29" i="2"/>
  <c r="F28" i="2"/>
  <c r="F27" i="2"/>
  <c r="F26" i="2"/>
  <c r="F25" i="2"/>
  <c r="F24" i="2"/>
  <c r="F23" i="2"/>
  <c r="F22" i="2"/>
  <c r="F20" i="2"/>
  <c r="F19" i="2"/>
  <c r="F18" i="2"/>
  <c r="F17" i="2"/>
  <c r="F16" i="2"/>
  <c r="F15" i="2"/>
  <c r="F14" i="2"/>
  <c r="F13" i="2"/>
  <c r="F12" i="2"/>
  <c r="F11" i="2"/>
  <c r="F10" i="2"/>
  <c r="F9" i="2"/>
  <c r="F8" i="2"/>
  <c r="F7" i="2"/>
  <c r="F6" i="2"/>
  <c r="E133" i="1"/>
  <c r="D133" i="1"/>
  <c r="E132" i="1"/>
  <c r="D132" i="1"/>
  <c r="E131" i="1"/>
  <c r="D131" i="1"/>
  <c r="E129" i="1"/>
  <c r="D129" i="1"/>
  <c r="E128" i="1"/>
  <c r="D128" i="1"/>
  <c r="E127" i="1"/>
  <c r="D127" i="1"/>
  <c r="E125" i="1"/>
  <c r="D125" i="1"/>
  <c r="E124" i="1"/>
  <c r="D124" i="1"/>
  <c r="E123" i="1"/>
  <c r="D123" i="1"/>
  <c r="F125" i="1" l="1"/>
  <c r="F128" i="1"/>
  <c r="F133" i="1"/>
  <c r="F129" i="1"/>
  <c r="F132" i="1"/>
  <c r="D130" i="1"/>
  <c r="E126" i="1"/>
  <c r="D126" i="1"/>
  <c r="E134" i="1"/>
  <c r="F419" i="2"/>
  <c r="E117" i="1"/>
  <c r="D117" i="1"/>
  <c r="D116" i="1"/>
  <c r="E113" i="1"/>
  <c r="D113" i="1"/>
  <c r="E112" i="1"/>
  <c r="D112" i="1"/>
  <c r="E111" i="1"/>
  <c r="D111" i="1"/>
  <c r="F112" i="1" l="1"/>
  <c r="F113" i="1"/>
  <c r="F126" i="1"/>
  <c r="F117" i="1"/>
  <c r="E114" i="1"/>
  <c r="D134" i="1"/>
  <c r="F134" i="1" s="1"/>
  <c r="D114" i="1"/>
  <c r="D109" i="1"/>
  <c r="D108" i="1"/>
  <c r="E107" i="1"/>
  <c r="D107" i="1"/>
  <c r="F114" i="1" l="1"/>
  <c r="E105" i="1"/>
  <c r="D105" i="1"/>
  <c r="E104" i="1"/>
  <c r="D104" i="1"/>
  <c r="E103" i="1"/>
  <c r="D103" i="1"/>
  <c r="E101" i="1"/>
  <c r="D101" i="1"/>
  <c r="E100" i="1"/>
  <c r="D100" i="1"/>
  <c r="E99" i="1"/>
  <c r="D99" i="1"/>
  <c r="E97" i="1"/>
  <c r="D97" i="1"/>
  <c r="E96" i="1"/>
  <c r="D96" i="1"/>
  <c r="E95" i="1"/>
  <c r="D95" i="1"/>
  <c r="E93" i="1"/>
  <c r="D93" i="1"/>
  <c r="E92" i="1"/>
  <c r="D92" i="1"/>
  <c r="E91" i="1"/>
  <c r="D91" i="1"/>
  <c r="F93" i="1" l="1"/>
  <c r="F96" i="1"/>
  <c r="F103" i="1"/>
  <c r="F100" i="1"/>
  <c r="F92" i="1"/>
  <c r="F97" i="1"/>
  <c r="F101" i="1"/>
  <c r="F104" i="1"/>
  <c r="F105" i="1"/>
  <c r="D94" i="1"/>
  <c r="D106" i="1"/>
  <c r="E94" i="1"/>
  <c r="E106" i="1"/>
  <c r="E102" i="1"/>
  <c r="E89" i="1"/>
  <c r="D89" i="1"/>
  <c r="E88" i="1"/>
  <c r="D88" i="1"/>
  <c r="E87" i="1"/>
  <c r="D87" i="1"/>
  <c r="B85" i="1"/>
  <c r="F94" i="1" l="1"/>
  <c r="F88" i="1"/>
  <c r="F106" i="1"/>
  <c r="F89" i="1"/>
  <c r="D90" i="1"/>
  <c r="E90" i="1"/>
  <c r="D137" i="1"/>
  <c r="D102" i="1"/>
  <c r="F102" i="1" s="1"/>
  <c r="F90" i="1" l="1"/>
  <c r="E64" i="1"/>
  <c r="D64" i="1"/>
  <c r="E63" i="1" l="1"/>
  <c r="D63" i="1"/>
  <c r="E62" i="1" l="1"/>
  <c r="D62" i="1"/>
  <c r="E60" i="1" l="1"/>
  <c r="D60" i="1"/>
  <c r="D71" i="1" s="1"/>
  <c r="E71" i="1" l="1"/>
  <c r="D51" i="1"/>
  <c r="E50" i="1"/>
  <c r="D50" i="1"/>
  <c r="E44" i="1"/>
  <c r="D44" i="1"/>
  <c r="D82" i="1" s="1"/>
  <c r="E82" i="1" l="1"/>
  <c r="F82" i="1" s="1"/>
  <c r="E43" i="1"/>
  <c r="D43" i="1"/>
  <c r="E42" i="1"/>
  <c r="D42" i="1"/>
  <c r="D39" i="1"/>
  <c r="E38" i="1"/>
  <c r="E36" i="1"/>
  <c r="D35" i="1"/>
  <c r="E30" i="1"/>
  <c r="D30" i="1"/>
  <c r="E28" i="1"/>
  <c r="D28" i="1"/>
  <c r="D27" i="1"/>
  <c r="E26" i="1"/>
  <c r="D26" i="1"/>
  <c r="D22" i="1"/>
  <c r="E18" i="1"/>
  <c r="F28" i="1" l="1"/>
  <c r="D38" i="1"/>
  <c r="D18" i="1"/>
  <c r="D78" i="1"/>
  <c r="D36" i="1"/>
  <c r="F36" i="1" s="1"/>
  <c r="E80" i="1"/>
  <c r="D29" i="1"/>
  <c r="E45" i="1"/>
  <c r="D45" i="1"/>
  <c r="D80" i="1" l="1"/>
  <c r="F80" i="1" s="1"/>
  <c r="E16" i="1"/>
  <c r="D16" i="1"/>
  <c r="E75" i="1" l="1"/>
  <c r="F16" i="1"/>
  <c r="D75" i="1"/>
  <c r="E15" i="1"/>
  <c r="D15" i="1"/>
  <c r="E14" i="1"/>
  <c r="D14" i="1"/>
  <c r="E12" i="1"/>
  <c r="D12" i="1"/>
  <c r="E11" i="1"/>
  <c r="D11" i="1"/>
  <c r="E10" i="1"/>
  <c r="D10" i="1"/>
  <c r="E8" i="1"/>
  <c r="D8" i="1"/>
  <c r="E7" i="1"/>
  <c r="D7" i="1"/>
  <c r="E6" i="1"/>
  <c r="D6" i="1"/>
  <c r="E109" i="1"/>
  <c r="D110" i="1"/>
  <c r="E78" i="1" l="1"/>
  <c r="F78" i="1" s="1"/>
  <c r="F109" i="1"/>
  <c r="F7" i="1"/>
  <c r="F12" i="1"/>
  <c r="F15" i="1"/>
  <c r="F8" i="1"/>
  <c r="F11" i="1"/>
  <c r="F75" i="1"/>
  <c r="E74" i="1"/>
  <c r="D13" i="1"/>
  <c r="D17" i="1"/>
  <c r="E13" i="1"/>
  <c r="E9" i="1"/>
  <c r="E73" i="1"/>
  <c r="E17" i="1"/>
  <c r="D73" i="1"/>
  <c r="D74" i="1"/>
  <c r="D9" i="1"/>
  <c r="E137" i="1"/>
  <c r="F137" i="1" s="1"/>
  <c r="F17" i="1" l="1"/>
  <c r="F73" i="1"/>
  <c r="F13" i="1"/>
  <c r="F9" i="1"/>
  <c r="F74" i="1"/>
  <c r="E40" i="1"/>
  <c r="C146" i="4"/>
  <c r="D32" i="1"/>
  <c r="D79" i="1" s="1"/>
  <c r="C154" i="4"/>
  <c r="E19" i="1"/>
  <c r="E20" i="1"/>
  <c r="E24" i="1"/>
  <c r="E22" i="1"/>
  <c r="F22" i="1" s="1"/>
  <c r="E27" i="1"/>
  <c r="F27" i="1" s="1"/>
  <c r="E31" i="1"/>
  <c r="E32" i="1"/>
  <c r="E35" i="1"/>
  <c r="E39" i="1"/>
  <c r="F39" i="1" s="1"/>
  <c r="E47" i="1"/>
  <c r="E48" i="1"/>
  <c r="E46" i="1"/>
  <c r="E51" i="1"/>
  <c r="F51" i="1" s="1"/>
  <c r="E52" i="1"/>
  <c r="D122" i="1"/>
  <c r="E108" i="1"/>
  <c r="E34" i="1"/>
  <c r="C156" i="4"/>
  <c r="D115" i="1"/>
  <c r="D135" i="1" s="1"/>
  <c r="E98" i="1"/>
  <c r="D98" i="1"/>
  <c r="E116" i="1"/>
  <c r="F116" i="1" s="1"/>
  <c r="E115" i="1"/>
  <c r="B135" i="1"/>
  <c r="E130" i="1"/>
  <c r="F130" i="1" s="1"/>
  <c r="C99" i="4"/>
  <c r="E33" i="4"/>
  <c r="D93" i="4"/>
  <c r="D99" i="4"/>
  <c r="D119" i="4"/>
  <c r="D155" i="4"/>
  <c r="D46" i="1" l="1"/>
  <c r="D47" i="1"/>
  <c r="F47" i="1" s="1"/>
  <c r="D40" i="1"/>
  <c r="D41" i="1" s="1"/>
  <c r="D20" i="1"/>
  <c r="D34" i="1"/>
  <c r="D23" i="1"/>
  <c r="D19" i="1"/>
  <c r="F19" i="1" s="1"/>
  <c r="D52" i="1"/>
  <c r="F52" i="1" s="1"/>
  <c r="D48" i="1"/>
  <c r="D83" i="1" s="1"/>
  <c r="E119" i="4"/>
  <c r="D31" i="1"/>
  <c r="D33" i="1" s="1"/>
  <c r="D24" i="1"/>
  <c r="D77" i="1" s="1"/>
  <c r="E81" i="1"/>
  <c r="F98" i="1"/>
  <c r="E135" i="1"/>
  <c r="F135" i="1" s="1"/>
  <c r="E110" i="1"/>
  <c r="F110" i="1" s="1"/>
  <c r="F108" i="1"/>
  <c r="F35" i="1"/>
  <c r="E37" i="1"/>
  <c r="E58" i="4"/>
  <c r="E138" i="4"/>
  <c r="E157" i="4"/>
  <c r="D139" i="4"/>
  <c r="E132" i="4"/>
  <c r="D143" i="4"/>
  <c r="C155" i="4"/>
  <c r="E154" i="4"/>
  <c r="E129" i="4"/>
  <c r="D127" i="4"/>
  <c r="D131" i="4"/>
  <c r="E146" i="4"/>
  <c r="C161" i="4"/>
  <c r="C147" i="4"/>
  <c r="E83" i="1"/>
  <c r="D159" i="4"/>
  <c r="E158" i="4"/>
  <c r="E118" i="1"/>
  <c r="D118" i="1"/>
  <c r="C160" i="4"/>
  <c r="E134" i="4"/>
  <c r="D147" i="4"/>
  <c r="E122" i="1"/>
  <c r="F122" i="1" s="1"/>
  <c r="D161" i="4"/>
  <c r="E145" i="4"/>
  <c r="D162" i="4"/>
  <c r="D136" i="1"/>
  <c r="D138" i="1" s="1"/>
  <c r="F32" i="1"/>
  <c r="D160" i="4"/>
  <c r="E125" i="4"/>
  <c r="D135" i="4"/>
  <c r="C143" i="4"/>
  <c r="C139" i="4"/>
  <c r="C127" i="4"/>
  <c r="E53" i="1"/>
  <c r="E84" i="1"/>
  <c r="E137" i="4"/>
  <c r="C162" i="4"/>
  <c r="E79" i="1"/>
  <c r="F79" i="1" s="1"/>
  <c r="E23" i="1"/>
  <c r="C159" i="4"/>
  <c r="E133" i="4"/>
  <c r="E99" i="4"/>
  <c r="E93" i="4"/>
  <c r="C135" i="4"/>
  <c r="E107" i="4"/>
  <c r="E49" i="1"/>
  <c r="E29" i="1"/>
  <c r="F29" i="1" s="1"/>
  <c r="E33" i="1"/>
  <c r="E21" i="1"/>
  <c r="E54" i="1"/>
  <c r="E41" i="1"/>
  <c r="E77" i="1"/>
  <c r="E56" i="1"/>
  <c r="E76" i="1"/>
  <c r="D25" i="1" l="1"/>
  <c r="E109" i="4"/>
  <c r="F40" i="1"/>
  <c r="D81" i="1"/>
  <c r="F81" i="1" s="1"/>
  <c r="D54" i="1"/>
  <c r="F54" i="1" s="1"/>
  <c r="D53" i="1"/>
  <c r="F53" i="1" s="1"/>
  <c r="D84" i="1"/>
  <c r="F84" i="1" s="1"/>
  <c r="F77" i="1"/>
  <c r="F24" i="1"/>
  <c r="F48" i="1"/>
  <c r="D56" i="1"/>
  <c r="F56" i="1" s="1"/>
  <c r="E155" i="4"/>
  <c r="E131" i="4"/>
  <c r="D76" i="1"/>
  <c r="F76" i="1" s="1"/>
  <c r="D37" i="1"/>
  <c r="F37" i="1" s="1"/>
  <c r="F31" i="1"/>
  <c r="D21" i="1"/>
  <c r="D55" i="1"/>
  <c r="D49" i="1"/>
  <c r="F49" i="1" s="1"/>
  <c r="F83" i="1"/>
  <c r="F33" i="1"/>
  <c r="F41" i="1"/>
  <c r="F118" i="1"/>
  <c r="E25" i="1"/>
  <c r="F23" i="1"/>
  <c r="E160" i="4"/>
  <c r="E161" i="4"/>
  <c r="E139" i="4"/>
  <c r="E143" i="4"/>
  <c r="E136" i="1"/>
  <c r="F136" i="1" s="1"/>
  <c r="E147" i="4"/>
  <c r="E127" i="4"/>
  <c r="E135" i="4"/>
  <c r="E162" i="4"/>
  <c r="D163" i="4"/>
  <c r="E159" i="4"/>
  <c r="E55" i="1"/>
  <c r="C163" i="4"/>
  <c r="E110" i="4"/>
  <c r="E85" i="1"/>
  <c r="F25" i="1" l="1"/>
  <c r="D85" i="1"/>
  <c r="F85" i="1" s="1"/>
  <c r="F55" i="1"/>
  <c r="D57" i="1"/>
  <c r="F21" i="1"/>
  <c r="E57" i="1"/>
  <c r="E138" i="1"/>
  <c r="F138" i="1" s="1"/>
  <c r="E163" i="4"/>
  <c r="D469" i="2"/>
  <c r="D468" i="2"/>
  <c r="E469" i="2"/>
  <c r="E468" i="2"/>
  <c r="F57" i="1" l="1"/>
  <c r="E471" i="2"/>
  <c r="D471" i="2"/>
  <c r="F468" i="2"/>
  <c r="F469" i="2"/>
  <c r="F471" i="2" l="1"/>
</calcChain>
</file>

<file path=xl/sharedStrings.xml><?xml version="1.0" encoding="utf-8"?>
<sst xmlns="http://schemas.openxmlformats.org/spreadsheetml/2006/main" count="1591" uniqueCount="578">
  <si>
    <t>Всего по краевым и поселенческим программам</t>
  </si>
  <si>
    <t>Вышестеблиевское сельское поселение</t>
  </si>
  <si>
    <t>Ахтанизовское сельское поселение</t>
  </si>
  <si>
    <t>Голубицкое сельское поселение</t>
  </si>
  <si>
    <t>Запорожское сельское поселение</t>
  </si>
  <si>
    <t>Сенное сельское поселение</t>
  </si>
  <si>
    <t>Старотитаровское сельское поселение</t>
  </si>
  <si>
    <t>Таманское сельское поселение</t>
  </si>
  <si>
    <t>Новотаманское сельское поселение</t>
  </si>
  <si>
    <t>Курчанское сельское поселение</t>
  </si>
  <si>
    <t>Краснострельское сельское поселение</t>
  </si>
  <si>
    <t>Фонталовское сельское поселение</t>
  </si>
  <si>
    <t>Темрюкское городское поселение</t>
  </si>
  <si>
    <t>Итого по программам поселений:</t>
  </si>
  <si>
    <t>х</t>
  </si>
  <si>
    <t>Количество реализуемых программ в поселениях</t>
  </si>
  <si>
    <t>Поселения Темрюкского района</t>
  </si>
  <si>
    <t>Источник финансирования</t>
  </si>
  <si>
    <t>Освоено за отчетный период, тыс. руб.</t>
  </si>
  <si>
    <t xml:space="preserve">краевой бюджет </t>
  </si>
  <si>
    <t>местный бюджет</t>
  </si>
  <si>
    <t>Исполнение муниципальных программ поселениями, в %</t>
  </si>
  <si>
    <t>Всего</t>
  </si>
  <si>
    <t>Муниципальные программы поселений</t>
  </si>
  <si>
    <t>ИТОГО по краевым и поселенческим программам</t>
  </si>
  <si>
    <t>Ахтанизовское</t>
  </si>
  <si>
    <t>Вышестеблиевское</t>
  </si>
  <si>
    <t>Голубицкое</t>
  </si>
  <si>
    <t>Краснострельское</t>
  </si>
  <si>
    <t>Курчанское</t>
  </si>
  <si>
    <t>Новотаманское</t>
  </si>
  <si>
    <t>Запорожское</t>
  </si>
  <si>
    <t>Сенное</t>
  </si>
  <si>
    <t>Старотитаровское</t>
  </si>
  <si>
    <t>Таманское</t>
  </si>
  <si>
    <t>Темрюкское</t>
  </si>
  <si>
    <t>Фонталовское</t>
  </si>
  <si>
    <t>Муниципальное имущество и земельные ресурсы</t>
  </si>
  <si>
    <t>Муниципальная программа "Эффективное муниципальное управление"</t>
  </si>
  <si>
    <t xml:space="preserve">Муниципальная программа "Мероприятия праздничных дней и памятных дат в Ахтанизовском сельском поселении Темрюкского района" </t>
  </si>
  <si>
    <t>Муниципальная программа "Компенсационные выплаты руководителям органов территориального общественного самоуправления Ахтанизовского сельского поселения Темрюкского района"</t>
  </si>
  <si>
    <t xml:space="preserve"> Муниципальная программа "Создание доступной среды для инвалидов и других маломобильных групп населения в Ахтанизовском сельском поселении Темрюкского района" </t>
  </si>
  <si>
    <t>Муниципальная программа "Сохранение и охрана объектов культурного наследия (памятников истории и культуры) местного значения Ахтанизовского сельского поселения Темрюкского района"</t>
  </si>
  <si>
    <t>Муниципальная программа "Развитие жилищно-коммунального хозяйства Ахтанизовского сельского поселения Темрюкского района"</t>
  </si>
  <si>
    <t>Муниципальная программа "Развитие сети автомобильных дорог  Ахтанизовского сельского поселения Темрюкского района"</t>
  </si>
  <si>
    <t>Муниципальная программа "Развитие физической культуры и массового спорта в Ахтанизовском сельском поселении Темрюкского района"</t>
  </si>
  <si>
    <t>Муниципальная программа "Молодежь ст. Ахтанизовской" Ахтанизовского сельского поселения Темрюкского района</t>
  </si>
  <si>
    <t>Муниципальная программа "Развитие культуры Ахтанизовского сельского поселения Темрюкского района"</t>
  </si>
  <si>
    <t>Муниципальная программа "Развитие систем наружного освещения Ахтанизовского сельского поселения Темрюкского района"</t>
  </si>
  <si>
    <t>Муниципальная программа "Газификация Ахтанизовского сельского поселения Темрюкского района"</t>
  </si>
  <si>
    <t>Муниципальная программа "Пенсионное обеспечение за выслугу лет лицам, замещающим муниципальные должности и должности муниципальных служащих Ахтанизовского сельского поселения Темрюкского района"</t>
  </si>
  <si>
    <t>Муниципальная программа "Ремонт здания Дома культуры в ст. Ахтанизовской Ахтанизовского сельского поселения Темрюкского района"</t>
  </si>
  <si>
    <t>Молодежная политика</t>
  </si>
  <si>
    <t>Малый бизнес</t>
  </si>
  <si>
    <t>Водоснабжение. Водоотведение</t>
  </si>
  <si>
    <t>Газификация</t>
  </si>
  <si>
    <t>Наружное освещение</t>
  </si>
  <si>
    <t>Обеспечение жильем и земельными участками</t>
  </si>
  <si>
    <t>Прочие</t>
  </si>
  <si>
    <t>Муниципальная программа «Обеспечение безопасности населения Голубицкого сельского поселения Темрюкского района»</t>
  </si>
  <si>
    <t xml:space="preserve">Муниципальная программа «Поддержка малого и среднего предпринимательства в Голубицком сельском поселении Темрюкского района" </t>
  </si>
  <si>
    <t xml:space="preserve">Муниципальная программа "Развитие культуры  Голубицкого сельского поселения Темрюкского района" </t>
  </si>
  <si>
    <t xml:space="preserve">Муниципальная программа Голубицкого сельского поселения Темрюкского района «Развитие информационного общества» </t>
  </si>
  <si>
    <t xml:space="preserve">Муниципальная программа «Развитие физической культуры и массового спорта в Голубицком сельском поселении Темрюкского района» </t>
  </si>
  <si>
    <t>Муниципальная программа «Реализация молодежной политики в Голубицком сельском поселении Темрюкского района»</t>
  </si>
  <si>
    <t xml:space="preserve">Муниципальная программа «Пенсионное обеспечение за выслугу лет лицам, замещавших муниципальные должности и должности муниципальных служащих Голубицкого сельского поселения Темрюкского района» </t>
  </si>
  <si>
    <t xml:space="preserve">Муниципальная программа Голубицкого сельского поселения Темрюкского района «Эффективное муниципальное управление» </t>
  </si>
  <si>
    <t>Муниципальная программа Сенного сельского поселения Темрюкского района «Эффективное муниципальное управление»</t>
  </si>
  <si>
    <t>Муниципальная программа «Развитие  архивного дела в Сенном сельском поселении Темрюкского района»</t>
  </si>
  <si>
    <t>Муниципальная программа "Обеспечение информационного освещения деятельности администрации Сенного сельского поселения Темрюкского района"</t>
  </si>
  <si>
    <t>Муниципальная программа «Развитие, эксплуатация и обслуживание информационно-коммуникационных технологий администрации Сенного сельского поселения Темрюкского района»</t>
  </si>
  <si>
    <t>Муниципальная программа «Обеспечение безопасности населения Сенного сельского поселения Темрюкского района»</t>
  </si>
  <si>
    <t xml:space="preserve">Муниципальная программа «Молодежь Сенного сельского поселения Темрюкского района»  </t>
  </si>
  <si>
    <t xml:space="preserve">Муниципальная программа «Развитие культуры  Сенного сельского поселения Темрюкского района»                                                            </t>
  </si>
  <si>
    <t>Муниципальная программа «Мероприятия праздничных дней и памятных дат в Сенном сельском поселении Темрюкского района»</t>
  </si>
  <si>
    <t>Муниципальная программа «Сохранение, использование и популяризация памятников истории и культуры местного значения, расположенных на территории Сенного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</si>
  <si>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администрации в Сенном сельском поселении Темрюкского района»</t>
  </si>
  <si>
    <t>Муниципальная программа «Развитие физической культуры и массового спорта в Сенном сельском поселении Темрюкского района»</t>
  </si>
  <si>
    <t>ИТОГО ПО РАЗДЕЛУ</t>
  </si>
  <si>
    <t>ИТОГО</t>
  </si>
  <si>
    <t>Муниципальная программа Темрюкского городского поселения Темрюкского района «Управление муниципальным имуществом»</t>
  </si>
  <si>
    <t xml:space="preserve">Муниципальная программа Темрюкского городского поселения Темрюкского района «Календарь памятных дат» </t>
  </si>
  <si>
    <t>Муниципальная  программа Темрюкского городского поселения Темрюкского района «Обеспечение деятельности подведомственных муниципальных учреждений»</t>
  </si>
  <si>
    <t>Муниципальная программа Темрюкского городского поселения Темрюкского района «Обеспечение информационного освещения деятельности органов местного самоуправления»</t>
  </si>
  <si>
    <t>Муниципальная программа Темрюкского городского поселения Темрюкского района «Материально-техническое обеспечение деятельности администрации Темрюкского городского поселения Темрюкского района»</t>
  </si>
  <si>
    <t>Муниципальная программа Темрюкского городского поселения Темрюкского района "Развитие, эксплуатация и обслуживание информационно- коммуникационных технологий"</t>
  </si>
  <si>
    <t>Муниципальная программа Темрюкского городского поселения Темрюкского района «Противодействие коррупции»</t>
  </si>
  <si>
    <t>Муниципальная программа  Темрюкского городского поселения Темрюкского района «Развитие муниципальной службы»</t>
  </si>
  <si>
    <t>Муниципальная программа Темрюкского городского поселения Темрюкского района "Обеспечение первичных мер пожарной безопасности"</t>
  </si>
  <si>
    <t>Муниципальная программа Темрюкского городского поселения Темрюкского района "Профилактика терроризма и экстремизма"</t>
  </si>
  <si>
    <t>Муниципальная программа Темрюкского городского поселения Темрюкского района «Обеспечение равной доступности транспортных услуг населению»</t>
  </si>
  <si>
    <t>Муниципальная программа  Темрюкского городского поселения Темрюкского района «Повышение безопасности дорожного движения»</t>
  </si>
  <si>
    <t>Муниципальная программа  Темрюкского городского поселения Темрюкского района "Поддержка малого и среднего предпринимательства"</t>
  </si>
  <si>
    <t>Муниципальная программа Темрюкского городского поселения Темрюкского района «Использование арендных платежей»</t>
  </si>
  <si>
    <t>Муниципальная программа  Темрюкского городского поселения Темрюкского района "Развитие систем водоснабжения"</t>
  </si>
  <si>
    <t>Муниципальная программа Темрюкского городского поселения Темрюкского района "Развитие газоснабжения"</t>
  </si>
  <si>
    <t>Муниципальная программа Темрюкского городского поселения Темрюкского района "Организация благоустройства территории"</t>
  </si>
  <si>
    <t>Муниципальная программа Темрюкского городского поселения Темрюкского района «Ритуальные услуги»</t>
  </si>
  <si>
    <t>Муниципальная программа Темрюкского городского поселения Темрюкского района «Молодежь Темрюка»</t>
  </si>
  <si>
    <t>Муниципальная программа Темрюкского городского поселения Темрюкского района «Развитие сферы культуры»</t>
  </si>
  <si>
    <t>Муниципальная программа Темрюкского городского поселения Темрюкского района "Адресная помощь гражданам, попавшим в трудную жизненную ситуацию"</t>
  </si>
  <si>
    <t>Муниципальная программа Темрюкского городского поселения Темрюкского района "Поддержка социально ориентированных некоммерческих организаций"</t>
  </si>
  <si>
    <t>Муниципальная программа Темрюкского городского поселения Темрюкского района "Формирование доступной среды для инвалидов и других маломобильных групп населения"</t>
  </si>
  <si>
    <t>Муниципальная программа Темрюкского городского поселения Темрюкского района «Развитие физической культуры и спорта»</t>
  </si>
  <si>
    <t>Итого, в том числе:</t>
  </si>
  <si>
    <t>Поддержка социально - ориентированных некоммерческих организаций</t>
  </si>
  <si>
    <t>Муниципальная программа «Противодействие коррупции в Сенном сельском поселении Темрюкского района»</t>
  </si>
  <si>
    <t>Обеспечение безопасности населения</t>
  </si>
  <si>
    <t>Доступная среда</t>
  </si>
  <si>
    <t>Развитие культуры</t>
  </si>
  <si>
    <t>Развитие физической культуры и спорта</t>
  </si>
  <si>
    <t>Развитие жилищно-коммунального хозяйства</t>
  </si>
  <si>
    <t>ВСЕГО по программам поселений:</t>
  </si>
  <si>
    <t xml:space="preserve">Государственные программы Краснодарского края, в которых приняли участие поселения </t>
  </si>
  <si>
    <t>Муниципальная программа  Темрюкского городского поселения Темрюкского района "Водоотведение"</t>
  </si>
  <si>
    <t>Уточненный план, тыс. руб.</t>
  </si>
  <si>
    <t>Примечание</t>
  </si>
  <si>
    <t>Субсидии из краевого бюджета на осуществление полномочий</t>
  </si>
  <si>
    <t>местный бюджет (софинансирование)</t>
  </si>
  <si>
    <t>Муниципальный программа "Социально-культурное развитие Новотаманского сельского поселения Темрюкского района на 2018-2020 годы"</t>
  </si>
  <si>
    <t>Муниципальная программа "Капитальный ремонт и ремонт автомобильных дорог местного значения Новотаманского селського поселения Темрюкского района на 2018-2020 годы"</t>
  </si>
  <si>
    <t>Муниципальная программа "Эффективное муниципальное управление на 2018-2020 годы Новотаманскосго сельского поселения Темрюкского района</t>
  </si>
  <si>
    <t>Муниципальная программа "Компенсационные выплаты руководителям органов территориального общественного самоуправлениея Новотаманского сельского поселения Темрюкского района" на 2018-2020  годы</t>
  </si>
  <si>
    <t>Муниципальная программа "Развитие, эксплуатация и обслуживание информационно-коммуникационных технологий администрации Новотаманского сельского поселения Темрюкского района на 2018 - 2020 годы"</t>
  </si>
  <si>
    <t>Муниципальная программа "Обеспечение информационного освещения деятельности администрации Новотаманского сельского поселения Темрюкского района на 2018 - 2020 годы"</t>
  </si>
  <si>
    <t>Муниципальная программа "Противодействие коррупции в Новотаманском сельском поселении на 2018- 2020 годы"</t>
  </si>
  <si>
    <t>Муниципальная программа "Пожарная безопасность в Таманском сельском поселении Темрюкского района на 2018-2020 годы"</t>
  </si>
  <si>
    <t>Муниципальная программа "Повышение безопасности дорожного движения на территории Новотаманского сельского поселения Темрюкского района на 2018-2020 годы"</t>
  </si>
  <si>
    <t>Муниципальная программа "Поддержка малого и среднего предпринимательство в Новотаманском сельском поселении Темрюкского района" на 2018-2020 годы</t>
  </si>
  <si>
    <t>Муниципальная программа "Газификация Новотаманского сельского поселения Темрюкского района на 2018-2020 годы"</t>
  </si>
  <si>
    <t>Муниципальная программа "Жилище" Новотаманского сельского поселения Темрюкского района на 2018-2020 годы</t>
  </si>
  <si>
    <t>Муниципальная программа "Благоустройство территории Новотаманского сельского поселения Темрюкского района на 2018-2020 годы"</t>
  </si>
  <si>
    <t xml:space="preserve">Муниципальная программа "Решение социально-значимых задач Новотаманского сельского поселения на 2018-2020 годы" </t>
  </si>
  <si>
    <t>Муниципальная программа "Пенсионное обеспечение за выслугу лет лицам, замещавшим муниципальные должности и должности муниципальной службы Новотаманского сельского поселения Темрюкского района на 2018-2020  годы"</t>
  </si>
  <si>
    <t>Муниципальная программа "Развитие массового спорта на Тамани" на 2018-2020 годы Новотаманского сельского поселения Темрюкского района</t>
  </si>
  <si>
    <t>Муниципальная программа "Поддержка социально ориентированных некоммерческих организаций, осуществляющих деятельность на территории Новотаманского сельского поселения Темрюкского района  на 2018-2020 годы"</t>
  </si>
  <si>
    <t>Муниципальная программа "Развитие сети автомобильных дорог Голубицкого сельского поселения Темрюкского района"</t>
  </si>
  <si>
    <t>Муниципальная программа «Формирование комфортной городской среды в  Сенном сельском поселении Темрюкского района»</t>
  </si>
  <si>
    <t>Муниципальная программа  Темрюкского городского поселения Темрюкского района "Формирование муниципального жилищного фонда"</t>
  </si>
  <si>
    <t>Муниципальная программа "Развитие, эксплуатация и обслуживание информационно-коммуникационных технологий администрации Вышестеблиевского сельского поселения Темрюкского района"</t>
  </si>
  <si>
    <t>Муниципальная программа «Развитие жилищно-коммунального хозяйства» Сенного сельского поселения Темрюкского района</t>
  </si>
  <si>
    <t>-</t>
  </si>
  <si>
    <t>Муниципальная программа "Укрепление правопорядка, профилактика правонарушений и усиление борьбы с преступностью в Новотаманского сельском поселении Темрюкского района на 2018-2020 годы"</t>
  </si>
  <si>
    <t>Муниципальная программа Темрюкского городского поселения Темрюкского района "Обеспечение земельных участков, предоставленных многодетным семьям, инженерной инфраструктурой в целях жилищного строительства""</t>
  </si>
  <si>
    <t>Исполнение программ поселениями, в %</t>
  </si>
  <si>
    <t xml:space="preserve">ИТОГО </t>
  </si>
  <si>
    <t>ВСЕГО ПО ГОСУДАРСТВЕННЫМ ПРОГРАММАМ</t>
  </si>
  <si>
    <t>ИТОГИ ПО ПОСЕЛЕНИЯМ ТЕМРЮКСКОГО РАЙОНА</t>
  </si>
  <si>
    <t>ИТОГО по государственным программам</t>
  </si>
  <si>
    <t>ИТОГО по государственным и муниципальным программам поселений</t>
  </si>
  <si>
    <t>Итого по государственным программам:</t>
  </si>
  <si>
    <t xml:space="preserve">Муниципальная программа «Повышение безопасности дорожного движения на территории Сенного сельского поселения Темрюкского района»                                    </t>
  </si>
  <si>
    <t xml:space="preserve">Муниципальная программа «Строительство, реконструкция, капитальный ремонт, ремонт и содержание автомобильных дорог местного значения Сенного сельского поселения Темрюкского района»                                    </t>
  </si>
  <si>
    <t xml:space="preserve"> Муниципальная программа "Создание доступной среды для инвалидов и других маломобильных групп населения в Голубицком сельском поселении Темрюкского района" </t>
  </si>
  <si>
    <t>Поддержка деятельности ТОСов</t>
  </si>
  <si>
    <t>Дорожная деятельность</t>
  </si>
  <si>
    <t>Муниципальная программа "Обеспечение безопасности  Вышестеблиевского сельского поселения Темрюкского района "</t>
  </si>
  <si>
    <t>Муниципальная программа "Оформление прав на объекты недвижимости Новотаманского сельского поселения Темрюкского района" на 2019-2021 годы</t>
  </si>
  <si>
    <t xml:space="preserve">Муниципальная  программа «Противодействие коррупции в Таманском сельском поселении Темрюкского района» </t>
  </si>
  <si>
    <t>Муниципальная программа "Формирование доступной среды жизнедеятельности для инвалидов в Таманском сельском поселении Темрюкского района"</t>
  </si>
  <si>
    <t>Муниципальная программа "Формирование комфортной городской среды Таманского сельского поселения Темрюкского района"</t>
  </si>
  <si>
    <t>Муниципальная программа "Повышение квалификации, обучение муниципальных служащих"</t>
  </si>
  <si>
    <t>Муниципальная программа "Развитие культуры Таманского сельского поселения Темрюкского района"</t>
  </si>
  <si>
    <t>Муниципальная программа «Охрана и сохранение объектов историко-культурного наследия, расположенных на территории Таманского сельского поселения Темрюкского района»</t>
  </si>
  <si>
    <t>Муниципальная программа «Управление муниципальным имуществом Таманского сельского поселения Темрюкского района»</t>
  </si>
  <si>
    <t>Муниципальная программа Темрюкского городского поселения Темрюкского района «Развитие органов территориального общественного самоуправления Темрюкского городского поселения Темрюкского района»</t>
  </si>
  <si>
    <t>Муниципальная программа Темрюкского городского поселения Темрюкского района "Подготовка градостроительной документации"</t>
  </si>
  <si>
    <t>Муниципальная программа Темрюкского городского поселения Темрюкского района "Подготовка землеустроительной документации"</t>
  </si>
  <si>
    <t>Муниципальная программа Темрюкского городского поселения Темрюкского района "Улучшение условий и охраны труда в Темрюкском городском поселении Темрюкского района"</t>
  </si>
  <si>
    <t>Муниципальная программа "Капитальный ремонт здания администрации Фонталовского сельского поселения Темрюкского района в 2019 году"</t>
  </si>
  <si>
    <t>Муниципальная программа "Противодействие злоупотреблению наркотиков и их незаконному обороту в Фонталовском сельском поселении Темрюкского района на 2019 год"</t>
  </si>
  <si>
    <t>федеральный бюджет</t>
  </si>
  <si>
    <t xml:space="preserve">федеральный бюджет </t>
  </si>
  <si>
    <t>Муниципальная программа "Содержание и материально-техническое обеспечение деятельности администрации Ахтанизовского сельского поселения Темрюкского района"</t>
  </si>
  <si>
    <t>Муниципальная программа "Развитие сферы культуры в Курчанском сельском поселении Темрюкского района на 2019-2021 годы"</t>
  </si>
  <si>
    <t xml:space="preserve">Муниципальная программа "Реализация муниципальных функций, связанных с муниципальным управлением на 2019-2021 годы" Курчанского сельского поселения Темрюкского района </t>
  </si>
  <si>
    <t>Муниципальная программа "Развитие муниципальной службы Курчанского сельского поселения Темрюкского района на 2019-2021 годы"</t>
  </si>
  <si>
    <t>Муниципальная программа "Развитие материально-технической базы администрации Курчанского сельского поселения Темрюкского района на 2019-2021 годы"</t>
  </si>
  <si>
    <t>Муниципальная программа "Компенсационные выплаты руководителям органов территориального общественного самоуправления Курчанского сельского поселения Темрюкского района на 2019-2021 годы"</t>
  </si>
  <si>
    <t>Муниципальная программа "Управление и контроль за муниципальным имуществом и земельными ресурсами на территории Курчанского сельского поселения Темрюкского района на 2019-2021 годы"</t>
  </si>
  <si>
    <t>Муниципальная программа "Формирование доступной среды жизнедеятельности для инвалидов в Курчанском сельском поселении Темрюкского района на 2019-2021 годы"</t>
  </si>
  <si>
    <t>Муниципальная программа "Развитие, эксплуатация и обслуживание информационно-коммуникационных технологий администрации Курчанского сельского поселения Темрюкского района на 2019-2021 годы"</t>
  </si>
  <si>
    <t>Муниципальная программа "Обеспечение информационного освещения деятельности администрации Курчанского сельского поселения Темрюкского района на 2019-2021 годы"</t>
  </si>
  <si>
    <t>Муниципальная программа "Защита населения и территорий Курчанского сельского поселения Темрюкского района от чрезвычайных ситуаций на 2019-2021 годы"</t>
  </si>
  <si>
    <t>Муниципальная программа "Обеспечение первичных мер пожарной безопасности в Курчанском сельском поселении Темрюкского района на 2019-2021 годы"</t>
  </si>
  <si>
    <t>Муниципальная программа "Укрепление правопорядка, профилактика правонарушений, усиление борьбы с преступностью в Курчанском сельском поселении Темрюкского района на 2019-2021 годы"</t>
  </si>
  <si>
    <t>Муниципальная программа «Противодействие коррупции в органах местного самоуправления Курчанского сельского поселения Темрюкского района на 2019-2021 годы»</t>
  </si>
  <si>
    <t>Муниципальная программа "Повышение безопасности дорожного движения на территории Курчанского сельского поселения Темрюкского района на 2019-2021 годы"</t>
  </si>
  <si>
    <t>Муниципальная программа «Поддержка малого и среднего предпринимательства в Курчанском сельском поселении Темрюкского района на 2019-2021 годы»</t>
  </si>
  <si>
    <t>Муниципальная программа "Развитие водоснабжения населенных пунктов Курчанского сельского поселения Темрюкского района на 2019-2021 годы"</t>
  </si>
  <si>
    <t>Муниципальная программа "Газификация Курчанского сельского поселения Темрюкского района на 2019-2021 годы"</t>
  </si>
  <si>
    <t>Муниципальная программа "Благоустройство территории Курчанского сельского поселения Темрюкского района на 2019-2021 годы"</t>
  </si>
  <si>
    <t>Муниципальная программа "Развитие систем наружного освещения Курчанского сельского поселения Темрюкского района на 2019-2021 годы"</t>
  </si>
  <si>
    <t>Муниципальная программа "Молодежь Курчанского сельского поселения Темрюкского района на 2019-2021 годы"</t>
  </si>
  <si>
    <t>Муниципальная программа "Пенсионное обеспечение за выслугу лет лицам, замещавшим муниципальные должности и должности муниципальной службы Курчанского сельского поселения Темрюкского района на 2019-2021 годы"</t>
  </si>
  <si>
    <t>Муниципальная программа "Охрана и сохранение объектов культурного наследия, расположенных на территории Курчанского сельского поселения Темрюкского района на 2019-2021 годы"</t>
  </si>
  <si>
    <t>Муниципальная программа "Развитие массового спорта в Курчанском сельском поселении Темрюкского района на 2019-2021 года"</t>
  </si>
  <si>
    <t>Муниципальная программа "Развитие, эксплуатация и обслуживание информационно-коммуникационных технологий администрации Краснострельского сельского поселения Темрюкского района"</t>
  </si>
  <si>
    <t>Муниципальная программа "Обеспечение информационного освещения деятельности администрации Краснострельского сельского поселения Темрюкского района"</t>
  </si>
  <si>
    <t>Муниципальная программа "Ремонт здания администрации Краснострельского сельского поселения Темрюкского района"</t>
  </si>
  <si>
    <t>Муниципальная программа "Поддержка деятельности территориального общественного самоуправления на территории Краснострельского сельского поселения Темрюкского района"</t>
  </si>
  <si>
    <t>Муниципальная программа «Противодействие коррупции в Краснострельском сельском поселении Темрюкского района»</t>
  </si>
  <si>
    <t>Муниципальная программа "Повышение безопасности дорожного движения на территории  Краснострельского сельского поселения Темрюкского района"</t>
  </si>
  <si>
    <t>Муниципальная программа «Поддержка и развитие малого и среднего предпринимательства в Краснострельском сельском поселении Темрюкского района»</t>
  </si>
  <si>
    <t>Муниципальная программа "Подготовка землеустроительной документации на территории Краснострельского сельского поселения Темрюкского района"</t>
  </si>
  <si>
    <t xml:space="preserve">Муниципальная программа "Развитие инженерной инфраструктуры в Краснострельском сельском поселении Темрюкского района" </t>
  </si>
  <si>
    <t>Муниципальная программа Краснострельского сельского поселения Темрюкского района "Развитие жилищно-коммунального хозяйства Краснострельского сельского поселения Темрюкского района"</t>
  </si>
  <si>
    <t>Муниципальная программа "Реализация молодежной политики в Краснострельском сельском поселении Темрюкского района"</t>
  </si>
  <si>
    <t>Муниципальная программа "Развитие культуры Краснострельского сельского поселения Темрюкского района"</t>
  </si>
  <si>
    <t>Муниципальная программа "Сохранение, использование и охрана объектов культурного наследия (памятников истории и культуры) местного значения, расположенных на территории Краснострельского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</si>
  <si>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Краснострельского сельского поселения Темрюкского района"</t>
  </si>
  <si>
    <t>Муниципальная программа "Развитие массового спорта в Краснострельском сельском поселении Темрюкского района"</t>
  </si>
  <si>
    <t>Муниципальная программа "Создание доступной среды для инвалидов и других маломобильных групп населения в Краснострельском сельском поселении"</t>
  </si>
  <si>
    <t>Муниципальная программа "Поддержка социально ориентированных некоммерческих организаций, осуществляющих деятельность на территории Краснострельского сельского поселения Темрюкского района"</t>
  </si>
  <si>
    <t>Муниципальная программа «Формирование доступной среды в Сенном сельском поселении Темрюкского района»</t>
  </si>
  <si>
    <t xml:space="preserve">Муниципальная  программа "Компенсационные выплаты руководителям органов территориальных общественного самоуправления Запорожского  сельского поселения Темрюкского района" на 2019 год </t>
  </si>
  <si>
    <t>Муниципальная программа "Обеспечение безопасности населения в Запорожском  сельском поселении Темрюкского района на 2019 год"</t>
  </si>
  <si>
    <t>Муниципальная программа "Создание условий для эффективного функционирования системы органов местного самоуправления в Таманском сельском поселении Темрюкского района"</t>
  </si>
  <si>
    <t>Муниципальная программа «Проведение праздников, смотров- конкурсов фестивалей в Таманском сельском поселении Темрюкского района»</t>
  </si>
  <si>
    <t>Муниципальная программа "Компенсационные выплаты руководителям органов территориальных общественных самоуправлений Таманского сельского поселения Темрюкского района"</t>
  </si>
  <si>
    <t>Муниципальная программа "Развитие информационного общества в Таманском сельском поселении Темрюкского района"</t>
  </si>
  <si>
    <t>Муниципальная программа "Развитие архивного дела Таманского сельского поселения Темрюкского района"</t>
  </si>
  <si>
    <t>Муниципальная программа "Обеспечение безопасности населения в Таманском сельском поселении Темрюкского района"</t>
  </si>
  <si>
    <t>Муниципальная программа "Пожарная безопасность в Таманском сельском поселении Темрюкского района"</t>
  </si>
  <si>
    <t>Муниципальная программа "Ремонт и содержание автомобильных дорог местного значения Таманского сельского поселения Темрюкского района"</t>
  </si>
  <si>
    <t>Муниципальная программа "Поддержка малого и среднего предпринимательства в Таманском сельском поселении Темрюкского района"</t>
  </si>
  <si>
    <t>Муниципальная программа "Газификация Таманского сельского поселения Темрюкского района"</t>
  </si>
  <si>
    <t>Муниципальная программа "Развитие водоснабжения и водоотведения Таманского сельского поселения Темрюкского района"</t>
  </si>
  <si>
    <t>Муниципальная программа «Молодежь Тамани» в Таманском сельском поселении Темрюкского района»</t>
  </si>
  <si>
    <t>Муниципальная программа "Благоустройство территории Таманского сельского поселения Темрюкского района"</t>
  </si>
  <si>
    <t>Муниципальная программа "Развитие физической культуры и спорта в Таманском сельском поселении Темрюкского района"</t>
  </si>
  <si>
    <t>Муниципальная программа «Поддержка социально-ориентированных некоммерческих организаций, осуществляющих деятельность на территории Таманского сельского поселения Темрюкского района»</t>
  </si>
  <si>
    <t xml:space="preserve">Таманское сельское поселение                                </t>
  </si>
  <si>
    <t>1. Государственная программа Краснодарского края "Развитие жилищно-коммунального хозяйства"</t>
  </si>
  <si>
    <t xml:space="preserve">2. Государственная программа Краснодарского края "Комплексное и устойчивое развитие Краснодарского края в сфере строительства и архитектуры" </t>
  </si>
  <si>
    <t>Муниципальная программа «Пенсионное обеспечение за выслугу лет лицам, замещавшим муниципальные должности и должности муниципальных служащих Таманского сельского поселения Темрюкского района»</t>
  </si>
  <si>
    <t>Комфортная городская среда</t>
  </si>
  <si>
    <t>Муниципальная программа "Повышение квалификации работников казенных и бюджетных учреждениий Голубицкого селького поселения Темрюкского района"</t>
  </si>
  <si>
    <t>Государственная программа Краснодарского края "Развитие культуры" в рамках реализации муниципальной программы "Поддержка клубных учреждений Фонталовского сельского поселения Темрюкского района в 2019 году"</t>
  </si>
  <si>
    <t>краевой бюджет</t>
  </si>
  <si>
    <t>Муниципальная программа "Формирование комфортной городской среды Старотитаровского сельского поселения Темрюкского района на 2018-2022 годы"</t>
  </si>
  <si>
    <t>Муниципальная программа "Комплексное развитие транспортной инфраструктуры Старотитаровского  сельского поселения Темрюкского района" на 2019 год</t>
  </si>
  <si>
    <t>5. Государственная программа Краснодарского края «Формирование современной городской среды»</t>
  </si>
  <si>
    <t>Государственная программа Краснодарского края "Региональная политика и развитие гражданского общества" с участием Старотитаровского сельского поселения Темрюкского района в рамках реализации муниципальной программы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2019 год</t>
  </si>
  <si>
    <t>Государственная программа Краснодарского края "Развитие сети автомобильных дорог" с участием Ахтанизовского сельского поселения Темрюкского района в рамках реализации муниципальной программы "Развитие сети автомобильных дорог  Ахтанизовского сельского поселения Темрюкского района"</t>
  </si>
  <si>
    <t>Государственная программа Краснодарского края "Развитие сети автомобильных дорог" с участием Голубицкого сельского поселения Темрюкского района в рамках реализации муниципальной программы "Развитие сети автомобильных дорог Голубицкого сельского поселения Темрюкского района"</t>
  </si>
  <si>
    <t>Государственная программа Краснодарского края "Комплексное и устойчивое развитие Краснодарского края в сфере строительства и архитектуры" с участием Старотитаровского сельского поселенния Темрюкского района в рамках реализации муниципальной программы  «Развитие жилищно-коммунального хозяйства» в Старотитаровском сельском поселении Темрюкского района на 2019 год</t>
  </si>
  <si>
    <t xml:space="preserve">Государственная программа Краснодарского края "Формирование современной городской среды" с участием Старотитаровского сельского поселения Темрюкского района в рамках реализации муниципальной программы "Формирование комфортной городской среды Старотитаровского сельского поселения Темрюкского района на 2018-2022 годы" </t>
  </si>
  <si>
    <t xml:space="preserve">Государственная программа Краснодарского края «Развитие культуры»  с участием Голубицкого сельского поселения Темрюкского района в рамках реализации муниципальной программы "Развитие культуры  Голубицкого сельского поселения Темрюкского района"
</t>
  </si>
  <si>
    <t>Государственная программа Краснодарского края "Развитие сети автомобильных дорог" с участием Сенного сельского поселения Темрюкского района в рамках реализации муниципальной программы «Строительство, реконструкция, капитальный ремонт, ремонт и содержание автомобильных дорог местного значения Сенного сельского поселения Темрюкского района"</t>
  </si>
  <si>
    <t xml:space="preserve">Сенное   </t>
  </si>
  <si>
    <t xml:space="preserve">Государственная программа Краснодарского края "Формирование современной городской среды" с участием Сенного сельского поселения Темрюкского района в рамках реализации муниципальной программы "Формирование комфортной городской среды в Сенном сельском поселении Темрюкского района" </t>
  </si>
  <si>
    <t xml:space="preserve">Государственная программа Краснодарского края «Региональная политика и развитие гражданского общества»  с участием Сенного сельского поселения Темрюкского района в рамках реализации муниципальной программы "Развитие физической культуры и массового спорта в Сенном сельском поселении Темрюкского района"
</t>
  </si>
  <si>
    <t xml:space="preserve">Запорожское   </t>
  </si>
  <si>
    <t xml:space="preserve">Государственная программа Краснодарского края "Формирование современной городской среды" с участием Запорожского сельского поселения Темрюкского района в рамках реализации муниципальной программы "Формирование комфортной городской среды Запорожского сельского поселения Темрюкского района" </t>
  </si>
  <si>
    <t>Муниципальная программа «Формирование комфортной городской среды Запорожского сельского поселения Темрюкского района»</t>
  </si>
  <si>
    <t xml:space="preserve">Государственная программа Краснодарского края «Развитие культуры»  с участием Запорожского сельского поселения Темрюкского района в рамках реализации муниципальной программы "Развитие культуры  Запорожского сельского поселения Темрюкского района на 2019 год"
</t>
  </si>
  <si>
    <t>Государственная программа Краснодарского края "Развитие сети автомобильных дорог" с участием Новотаманского сельского поселения Темрюкского района в рамках реализации муниципальной программы «Капитальный ремонт и ремонт автомобильных дорог местного значения Новотаманского селського поселения Темрюкского района на 2018-2020 годы"</t>
  </si>
  <si>
    <t>Муниципальная программа "Формирование комфортной городской среды" Новотаманского сельского поселения Темрюкского района на 2018 -2022 годы"</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</si>
  <si>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 с участием Курчанского сельского поселения Темрюкского района в рамках реализации муниципальной программы  «Газификация Курчанского сельского поселения Темрюкского района на 2019-2021 годы"</t>
  </si>
  <si>
    <t>7. 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t>
  </si>
  <si>
    <t>Государственная программа Краснодарского края "Развитие топливно-энергетиченского комплекса" с участием Курчанского сельского поселения Темрюкского района в рамках реализации муниципальной программы  «Газификация Курчанского сельского поселения Темрюкского района на 2019-2021 годы"</t>
  </si>
  <si>
    <t>8. Государственная программа Краснодарского края «Развитие топливно-энергетического комплекса»</t>
  </si>
  <si>
    <t>Муниципальная программа "Формирование современной городской среды Курчанского сельского поселения Темрюкского района на 2019 -2021 годы"</t>
  </si>
  <si>
    <t>Государственная программа Краснодарского края "Региональная политика и развитие гражданского общества" с участием Курчанского сельского поселения Темрюкского района в рамках реализации муниципальной программы «Благоустройство территории Курчанского сельского поселения Темрюкского района на 2019-2021 год"</t>
  </si>
  <si>
    <t>Государственная программа Краснодарского края «Региональная политика и развитие гражданского общества»  с участием Курчанского сельского поселения Темрюкского района в рамках реализации муниципальной программ  "Развитие массового спорта в Курчанском сельском поселении Темрюкского района на 2019-2021 года"</t>
  </si>
  <si>
    <t>Государственная программа Краснодарского края "Развитие сети автомобильных дорог" с участием Краснострельского сельского поселения Темрюкского района в рамках реализации муниципальной программы "Повышение безопасности дорожного движения на территории  Краснострельского сельского поселения Темрюкского района"</t>
  </si>
  <si>
    <t xml:space="preserve">Государственная программа Краснодарского края "Формирование современной городской среды" с участием Краснострельского сельского поселения Темрюкского района в рамках реализации муниципальной программы "Формирование современной городской среды на 2018-2022 годы" Краснострельского сельского поселения Темрюкского района </t>
  </si>
  <si>
    <t xml:space="preserve">Муниципальная программа "Формирование современной городской среды на 2018-2022 годы" Краснострельского сельского поселения Темрюкского района </t>
  </si>
  <si>
    <t>Муниципальная программа "Развитие систем наружного освещения, энергосбережения и повышения энергетической эффективности Таманского сельского поселения Темрюкского района"</t>
  </si>
  <si>
    <t xml:space="preserve">Государственная программа Краснодарского края "Формирование современной городской среды" с участием Темрюкского городского поселения Темрюкского района в рамках реализации муниципальной программы "Формирование комфортной городской среды Темрюкского городского поселения Темрюкского района на 2018-2024 годы" </t>
  </si>
  <si>
    <t xml:space="preserve">Муниципальная программа "Формирование комфортной городской среды Темрюкского городского поселения Темрюкского района на 2018-2024 годы" </t>
  </si>
  <si>
    <t>Муниципальная программа Темрюкского городского поселения Темрюкского района "Участие в предупреждении и ликвидации последствий чрезвычайных ситуаций"</t>
  </si>
  <si>
    <t>Финансовое обеспечение деятельности органов местного самоуправления и подведомственных учреждений</t>
  </si>
  <si>
    <t>краевой бюджет (субсидия ЗСК)</t>
  </si>
  <si>
    <t xml:space="preserve">Муниципальная программа Голубицкого сельского поселения Темрюкского района «Развитие жилищно-коммунального хозяйства" </t>
  </si>
  <si>
    <t>Муниципальная программа "Обеспечение безопасности населения Ахтанизовского сельского поселения Темрюкского района"</t>
  </si>
  <si>
    <t>Государственная программа Краснодарского края "Региональная политика и развитие гражданского общества" с участием Старотитаровского сельского поселения Темрюкского района в рамках реализации муниципальной программы «Развитие жилищно-коммунального хозяйства» в Старотитаровском сельском поселении Темрюкского района на 2019 год</t>
  </si>
  <si>
    <t xml:space="preserve">Государственная программа Краснодарского края «Развитие культуры»  с участием Вышестеблиевского сельского поселения Темрюкского района в рамках реализации муниципальной программы "Развитие культуры  Вышестеблиевского сельского поселения Темрюкского района" на 2019 год
</t>
  </si>
  <si>
    <t>Муниципальная программа "Эффективное муниципальное управление" Вышестеблиевского сельского поселения Темрюкского района на 2019 год</t>
  </si>
  <si>
    <t xml:space="preserve">Муниципальная программа "Формирование комфортной городской (сельской) среды на 2018 -2024 годы </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</si>
  <si>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Голубицкого сельского поселения Темрюкского района» </t>
  </si>
  <si>
    <t>финансовое обеспечение деятельности администрации и ведение бухгалтерского учета  (заработная плата, начисления, налоги, коммунальные платежи, материально-техническое обеспечение и пр.)</t>
  </si>
  <si>
    <t>финансовое обеспечение деятельности МБУК "Ахтанизовский КСЦ"  для обеспечения выполнения муниципального задания</t>
  </si>
  <si>
    <t xml:space="preserve">Муниципальная программа Ахтанизовского сельского поселения "Поддержка малого и среднего предпринимательства на территории Ахтанизовского сельского поселения Темрюкского района" </t>
  </si>
  <si>
    <t>средства перераспределены на выполнение других муниципальных программ</t>
  </si>
  <si>
    <t>организация и проведение спортивных мероприятий, приобретен спортивный инвентарь</t>
  </si>
  <si>
    <t>ежемесячная выплата за выслугу лет - 4 человекам</t>
  </si>
  <si>
    <t>прошли обучение 2 человека</t>
  </si>
  <si>
    <t>ежемесячная выплата за выслугу лет - 1 человек</t>
  </si>
  <si>
    <t>расходы на финансовое обеспечение деятельности администрации, МКУ "Сенная ЦБ", МКУ "Маттехобеспечение Сенное", компенсационные выплаты членам ТОС - 6 человек, проведение технической инвентаризации объектов недвижимости, изготовление технических и кадастровых паспортов</t>
  </si>
  <si>
    <t xml:space="preserve">освещение деятельности администрации и Совета Сенного сельского поселения в средствах массовой информации (газета "Тамань") и на официальном сайте </t>
  </si>
  <si>
    <t>эксплуатация и обслуживание информационно- телекоммуникационной инфраструктуры</t>
  </si>
  <si>
    <t>организация и проведение праздничных мероприятий, чествование почетных жителей, приобретение сувенирной продукции</t>
  </si>
  <si>
    <t>ежемесячная выплата за выслугу лет - 3 человека</t>
  </si>
  <si>
    <t xml:space="preserve">Государственная программа Краснодарского края "Развитие жилищно-коммунального хозяйства" с участием Темрюкского городского поселения Темрюкского района в рамках реализации муниципальной программы "Обеспечение жильем молодых семей" </t>
  </si>
  <si>
    <t>Муниципальная программа «Благоустройство Сенного сельского поселения Темрюкского района»</t>
  </si>
  <si>
    <t>выплаты руководителям ТОС -3 человека</t>
  </si>
  <si>
    <t>информационно-техническое сопровождение программных продуктов ("1 С: Предприятие "ИТС ЦГУ", АС "Бюджет поселения", ГАРАНТ, Хозяйство, Электронный бюджет, СМЭВ, АРММуниципал, ГИС ГМП, 1С - бухгалтерия), приобретение комплектующих к компьютерной технике, электронных ключей, заправка и ремонт картриджей и оргтехники</t>
  </si>
  <si>
    <t>ежемесячная выплата за выслугу лет - 1 человеку</t>
  </si>
  <si>
    <t>организация и проведение спортивных мероприятий, приобретены сетки для настольного тениса,  волейбольная, футбольная, мячи, ракетки, медали, кубки, табло перекидное</t>
  </si>
  <si>
    <t>выплаты руководителям ТОС - 8 человек</t>
  </si>
  <si>
    <t>бесперебойное обеспечение программными средствами: количество обслуживаемых компьютеров 20 единиц, принтеров - 8 единиц, программных продуктов - 15 единиц</t>
  </si>
  <si>
    <t>проведено межевание объектов</t>
  </si>
  <si>
    <t>проведение праздничных мероприятий, пруроченных к праздничным дням</t>
  </si>
  <si>
    <t>ежемесячная выплата за выслугу лет -3 человекам</t>
  </si>
  <si>
    <t xml:space="preserve">оказана финансовая поддержка  обществу ветеранов поселения </t>
  </si>
  <si>
    <t>техническое сопровождение сайта, публикации в газете "Тамань"</t>
  </si>
  <si>
    <t>произведена замена 3-х оконных блоков</t>
  </si>
  <si>
    <t>выплаты руководителям ТОС -5 человек</t>
  </si>
  <si>
    <t>информационное освещение нормативно-правовых актов  администрации в газете "Тамань"</t>
  </si>
  <si>
    <t>Муниципальная программа "Охрана окружающей среды в Фонталовском сельском поселении Темрюкского района на 2019 год"</t>
  </si>
  <si>
    <t xml:space="preserve">расходы на финансовое обеспечение деятельности администрации (заработная плата и ее начисления, оплата коммунальных платежей, налоги, ГСМ и пр.). </t>
  </si>
  <si>
    <t>ежемесячная выплата за выслугу лет - 2 человека</t>
  </si>
  <si>
    <t>Муниципальная программа "Комплексное развитие социальной инфраструктуры Старотитаровского  сельского поселения Темрюкского района" на 2019 год</t>
  </si>
  <si>
    <t>Муниципальная программа Краснострельского сельского поселения Темрюкского района "Эффективное муниципальное управление  Краснострельского сельского поселения Темрюкского района"</t>
  </si>
  <si>
    <t>Муниципальная программа Краснострельского сельского поселения Темрюкского района "Обеспечение функций муниципальных казенных учреждений в Краснострельском сельском поселении Темрюкского района"</t>
  </si>
  <si>
    <t>выплаты руководителям ТОС - 6 человек</t>
  </si>
  <si>
    <t>Муниципальная программа "Предупреждение чрезвычайных ситуаций и обеспечение пожарной безопасности на территории Краснострельского сельского поселения Темрюкского района"</t>
  </si>
  <si>
    <t>Муниципальная программа "Укрепление правопорядка, профилактика правонарушений усилению борьбы с преступностью в Краснострельском сельском поселении Темрюкского района"</t>
  </si>
  <si>
    <t>Наименование государственной программы Краснодарского края/муниципальной программы поселений Темрюкского района</t>
  </si>
  <si>
    <t xml:space="preserve">Государственная программа Краснодарского края "Развитие сети автомобильных дорог" с участием Курчанского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Курчанского сельского поселения Темрюкского района» на 2019-2021 годы
</t>
  </si>
  <si>
    <t>выплаты руководителям ТОС - 5 человек</t>
  </si>
  <si>
    <t xml:space="preserve">расходы на сопровождение, обновление и техобслуживание программных продуктов, заправка и ремонт картриджей </t>
  </si>
  <si>
    <t>ежемесячная выплата за выслугу лет -1 человеку</t>
  </si>
  <si>
    <t>Муниципальная программа "Энергосбережение и повышение энергетической эффективности на территории Курчанского сельского поселения Темрюкского района на 2017-2019 годы"</t>
  </si>
  <si>
    <t>выплаты руководителям ТОС - 9 человек. Выплачено денежное поощрение ежеквартального конкурса "Лучший орган ТОС" за 1, 2, 3 места</t>
  </si>
  <si>
    <t xml:space="preserve">оказана финансовая поддержка 1 социально ориентированной некоммерческой организации </t>
  </si>
  <si>
    <t>Освоено за отчетный период,                 тыс. руб.</t>
  </si>
  <si>
    <t>ежемесячная выплата за выслугу лет -2 чел.</t>
  </si>
  <si>
    <t>Муниципальная программа «Поддержка малого и среднего предпринимательства на территории Сенного сельского поселения Темрюкского района"</t>
  </si>
  <si>
    <t xml:space="preserve">публикация нормативно-правовых актов администрации  и решений Совета поселений в газете "Тамань"                  </t>
  </si>
  <si>
    <t>обязательства по заключенным договорам исполнены. Приобретен щебень (520 тонн). Выполнено устройство тротуара по пер. Ильича от ул. Ростовской до ул. Заводской (0,68 км)</t>
  </si>
  <si>
    <t>разработаны технические планы водопроводных сетей</t>
  </si>
  <si>
    <r>
      <t>Муниципальная программа "Энергосбережение и повышение энергетической эффективности  Краснострельского сельского поселения Темрюкского района</t>
    </r>
    <r>
      <rPr>
        <b/>
        <sz val="20"/>
        <rFont val="Times New Roman"/>
        <family val="1"/>
        <charset val="204"/>
      </rPr>
      <t>"</t>
    </r>
  </si>
  <si>
    <t>информационно-техническое обеспечение программ (АРМ "Муниципал", ПО ИСС "Хозяйство", ГИС ГМП, ЭС "Госзакупки" и др.), приобретение оргтехники, картриджей и их заправка; печать в периодических изданиях (газета "Тамань", "Станичная газета")</t>
  </si>
  <si>
    <t>приобретение энергосберегающих ламп (19 шт.)</t>
  </si>
  <si>
    <t xml:space="preserve">Сводная информация об исполнении муниципальных программ поселениями Темрюкского района                                                                                по состоянию на 1 апреля 2020 года              </t>
  </si>
  <si>
    <t xml:space="preserve">Сведения об исполнении расходных обязательствах, финансирование которых осуществляется из бюджетов всех уровней                                                                                                                                                                                                                            в рамках реализации муниципальных программ поселений Темрюкского района по состоянию на 1 апреля 2020 года                      </t>
  </si>
  <si>
    <t xml:space="preserve">Информация об исполнении государственных программ Краснодарского края поселениями Темрюкского района  по состоянию на 1 апреля 2020 года </t>
  </si>
  <si>
    <t>благоустройство поселения (уличное освещение, озеленение (посадка цветов, обрезка деревьев, покос травы), дератизация, отлов безнадзорных животных,  приобретение и установка  лавок (10 шт.), приобретение и установка урн (10 шт.)</t>
  </si>
  <si>
    <t>финансовое обеспечение деятельности МБУК "Сенная ЦКС" в рамках выполнения муниципального задания; комплектование книжного фонда, ремонт ДК Сенной, приобретение оборудования</t>
  </si>
  <si>
    <t>отремонтировано: в пос. Приморский - 1 памятник, в пос. Сенной - 2</t>
  </si>
  <si>
    <t>организация и проведение спортивных мероприятий, приобретение спортинвентаря: мячи, сетки</t>
  </si>
  <si>
    <t>выполнен ямочный ремонт дорог  по ул. Набережной в пос. Сенной от д. 1 до д. 11, площадка перед кладбищем по ул. Лермонтова в пос. Сенной, пер. Крайний</t>
  </si>
  <si>
    <t>изготовлено: информационная табличка (1 шт.), баннер (3 шт.)</t>
  </si>
  <si>
    <t>финансовое обеспечение деятельности учреждения для выполнения муниципального задания, выполнены проектные работы по капитальному ремонту здания МБУ "Голубицкий КСЦ"</t>
  </si>
  <si>
    <t>ежемесячное обслуживание 5 программ, изготовлено 11 выпусков газеты "Голубицкий Вестник", содержание WEB- сайта, выплаты руководителям ТОС (5 чел.)</t>
  </si>
  <si>
    <t xml:space="preserve"> заменено светильников уличного освещения на энергосберегающие (30 шт.); приобретены: роторная косилка (1 шт.), контейнеры для ТКО (30 шт.); осуществлено финансовое обеспечение МБУ "Голубицкая ПЭС" на выполнение муниципального задания</t>
  </si>
  <si>
    <t xml:space="preserve">расходы по финансовому обеспечению деятельности администрации и подведомственного муниципального учреждения по ведению бухгалтерского учета </t>
  </si>
  <si>
    <t xml:space="preserve"> установлены дорожные знаки (29 штук), приобретен щебень, выполнено грейдирование дорог (1 км)</t>
  </si>
  <si>
    <t>реконструкция памятника по ул. Школьной</t>
  </si>
  <si>
    <t>субсидия на приобретение  одежды сцены, звукоусиливающей и световой аппаратуры, замена кресел в зрительном зале МБУ "Голубицкий КСЦ". Муниципальный контракт на приобретение одежды сцены заключен 08.04.2020 года на сумму 163,4 тыс. рублей со сроком исполнения до 28.04.2020 года. Муниципальный контракт на поставку кресел заключен 23.03.2020 года на сумму 879,4 тыс. рублей со сроком исполнения до 13.04.2020 года. Проведен электронный аукцион на приобретение  звукоусиливающей и световой аппаратуры, заключение муниципального контракта запланировано после 28.04.2020 года</t>
  </si>
  <si>
    <t>финансовое обеспечение деятельности администрации и подведомственных  учреждений по ведению бухгалтерского учета и МКУ "Новотаманская ПЭС" (выплата заработной платы, коммунальные платежи, приобретение канцтоваров, ГСМ)</t>
  </si>
  <si>
    <t>изготовлены удостоверения дружинников</t>
  </si>
  <si>
    <t>услуги по содержанию дорог и сетей уличного освещения</t>
  </si>
  <si>
    <t>выполнены кадастровые работы</t>
  </si>
  <si>
    <t>уличное освещение (оплата за электроэнергию), озеленение территории (вывоз веток), содержание мест захоронения (уборка территорий мест захоронений), текущее содержание территории (уборка, вывоз мусора)</t>
  </si>
  <si>
    <t>Муниципальная программа "Развитие жилищно-коммунального хозяйства Новотаманского сельского поселения Темрюкского района на 2020-2022 годы"</t>
  </si>
  <si>
    <t>финансовое обеспечение деятельности учреждения для  выполнения муниципального задания (выплата заработной платы, комунальные платежи, текущие расходы)</t>
  </si>
  <si>
    <t>изготовлен баннер, приобретено: ритуальный венок, подарочные сувениры</t>
  </si>
  <si>
    <t>Государственная программа Краснодарского края «Региональная политика и развитие гражданского общества» с участием Новотаманского сельского поселения Темрюкского района в рамках реализации муниципальной программы "Благоустройство территории Новотаманского сельского поселения Темрюкского района на 2018-2020 годы"</t>
  </si>
  <si>
    <t>соглашение о выделении краевых средств не заключено</t>
  </si>
  <si>
    <t>Государственная программа Краснодарского края «Развитие санаторно-курортного  и туристского комплекса» с участием Новотаманского сельского поселения Темрюкского района в рамках реализации муниципальной программы "Развитие жилищно-коммунального хозяйства" Новотаманского сельского поселения Темрюкского района на 2018-2020 годы"</t>
  </si>
  <si>
    <t>муниципальный контракт на восстановление (ремонт, благоустройство) воинских захоронений заключен 03.04.2020 года на сумму 2162,1 тыс. рублей со сроком исполнения - 30 к.д.</t>
  </si>
  <si>
    <t>муниципальный контракт заключен 06.03.2020 года на сумму 5801,3 тыс. рублей , со сроком исполнения до 18.04.2020 года</t>
  </si>
  <si>
    <t>Муниципальная программа «Комплексное развитие Вышестеблиевского сельского поселения Темрюкского района в сфере строительства, архитектуры и дорожного хозяйства» на 2020 год</t>
  </si>
  <si>
    <t>оплата услуг за составление сметной документации:  1.Ремонт ул.Пушкина от пер.Почтовый до пер. Ворошилова, от пер.Ворошилова до пер. Горького, от пер. Шевченко до пер. Лермонтова); 2. Ремонт покрытия дороги (перекресток) ул. Комсомольская и ул. Вехняя. Приобретение асфальтобетонного гранулята</t>
  </si>
  <si>
    <t>Муниципальная программа Вышестеблиевского сельского поселения "Поддержка и развитие малого и среднего предпринимательства в Вышестеблиевском сельском поселении Темрюкского района" на 2020 год</t>
  </si>
  <si>
    <t>Муниципальная программа «Поддержка социально ориентированных некоммерческих организаций, осуществляющих деятельность на территории Вышестеблиевского сельского поселения Темрюкского района» на 2020 год</t>
  </si>
  <si>
    <t>оказана финансовая поддержка: Темрюкской районной организации Краснодарской краевой ощественной организации ветеранов (пенсионеров, инвалидов) войны, труда Вооруженных сил и правоохранительных органов (первичная ветеранская организация ст. Вышестеблиевская) (15,0 тыс. рублей); Вышестеблиевкому хуторскому казачьему обществу Темрюкского района казачьему обществу Таманского отдельского казачьего общества Кубанского войскового казачьего общества (100,0 тыс. рублей)</t>
  </si>
  <si>
    <t>Муниципальная программа "Развитие жилищно-коммунального хозяйства" Вышестеблиевского сельского поселения Темрюкского района на 2020 год</t>
  </si>
  <si>
    <t>Организация сбора и вывоза мусора на территории Вышестеблиевского сельского поселения и прочие мероприятия по благоустройству, расчистка дорог от снега; обслуживание уличного освещения на территории Вышестеблиевского сельского поселения (приобретение светодиодных светильников (ламп) 150 шт. ),  Организация ритуальных услуг и содержание мест захоронения территории Вышестеблиевского сельского поселения, Смета на памятник войнам и ограждение кладбищ;  технологическое присоединение ул. Пушкина, ул. Комскомольской; отлов собак; коммунальные платежи</t>
  </si>
  <si>
    <t>Муниципальная программа "Молодежь   Вышестеблиевского сельского поселения Темрюкского района " на 2020 год</t>
  </si>
  <si>
    <t>финансовое обеспечение деятельности МБУК "Вышестеблиевская ЦКС" для выполнения муниципального задания</t>
  </si>
  <si>
    <t>Муниципальная программа "Развитие культуры Вышестеблиевского сельского поселения Темрюкского района на 2020 год</t>
  </si>
  <si>
    <t>Государственная программа Краснодарского края "Развитие сети автомобильных дорог" с участием Вышестеблиевского сельского поселения Темрюкского района в рамках реализации муниципальной программы "Комплексное развитие Вышестеблиевского сельского поселения Темрюкского района в сфере строительства, архитектуры и дорожного хозяйства» на 2020 год</t>
  </si>
  <si>
    <t>Муниципальная программа "Социальная поддержка граждан Вышестеблиевского сельского поселения Темрюкского района" на 2020 год</t>
  </si>
  <si>
    <t>Муниципальная программа "Развитие массового спорта в Вышестеблиевском сельском поселении Темрюкского района на 2020 год"</t>
  </si>
  <si>
    <t xml:space="preserve">приобретено: спортивный инвентарь, спортивная одежда, сетка футбольная, ГСМ </t>
  </si>
  <si>
    <t>Предоплата за разработку паспорта безопасности территории Вышестеблиевского сельского поселения</t>
  </si>
  <si>
    <t>обслуживание сайта, сопровождение программ: программа 1 С (4 ед.) , антивирус Касперского (20 ед.), арммуниципал (1 ед), Гарант (3 ед.), АС-бюджет (1 ед.), VIP-NET (2 ед.), Информационно-технологическое обеспечение АРМ Муниципал; обновление эл.подписи</t>
  </si>
  <si>
    <t>Муниципальная программа «Развитие информационного освещения деятельности администрации Ахтанизовского сельского поселения Темрюкского района»</t>
  </si>
  <si>
    <t>проведение праздничных мероприятий (приобретение открыток (40 шт.),   баннер (1 шт.), цветы)</t>
  </si>
  <si>
    <t>приобретены листовки (1000 шт.), информационные таблички (25 шт.), труба ( 138 м/п)</t>
  </si>
  <si>
    <t>осуществлены расходы за услуги трактора по вывозу мусора, отлов безнадзорных животных, расходы на абонентскую плату за уличное освещение поселения; приобретены материалы для ремонта ограждения кладбища, сверло, саморезы, таймер, (2 шт.), датчик (1 шт.), автовыключатель (1 шт.), зажимы (10 шт.), светодиодный светильник (1 шт.); вынос 26 точек на земельном участке; содержание МКУ «Ахтанизовская ПЭС»</t>
  </si>
  <si>
    <t>услуги по перевозке грунта, расходы по составлению смет и стройконтроль, выполнен ямочный ремонт дорог (асфальтобетонная смесь)</t>
  </si>
  <si>
    <t>приобретен теннисный стол</t>
  </si>
  <si>
    <t>содержание WEB- сайта, публикация в СМИ, сопровождение, обновление и техобслуживание программных продуктов для обеспечения деятельности администрации</t>
  </si>
  <si>
    <t>расходы на материально-техническое обслуживание (оплата за связь и интернет, коммунальные услуги; изготовление баннеров; приобретение канцтоваров, основных средств, комплектующих к оргтехнике, лицензии, флагов, ГСМ; ремонт и обслуживание имущества, заправка картриджей, обучение, техобслуживание автомобиля)</t>
  </si>
  <si>
    <t>Муниципальная программа "Формирование комфортной городской среды Ахтанизовского сельского поселения Темрюкского района на 2018 -2024 годы"</t>
  </si>
  <si>
    <t>финансовое обеспечение деятельности администрации  (заработная плата, начисления, налоги, коммунальные платежи, ГСМ, предрейсовый медосмотр, оплата ТБО, обслуживание пожарной сигнализации, приобретение автозапчастей, прочие расходы)</t>
  </si>
  <si>
    <t>обеспечение деятельности подведомственных учреждений МКУ "ЦБ", МКУ "МТО" (заработная плата, хоз. товары, ремонт компьютеров (2 шт.),  приобретение кресел (2 шт.), обучение охране труда, пожарному техническому минимуму (6 чел.), предрейсовый медосмотр</t>
  </si>
  <si>
    <t>обновление программного обеспечения, услуги по информационно-техническому обеспечению АРМ "Муниципал", VIP NET, ГАРАНТ;  обеспечение и сопровождение программного обеспечения (РОСЭЛКОМ); программа Хозяйство; обновление базы АС-Бюджет, техническое сопровождение Web-сайта, обновление ";"1С: Предприятие"; оплата за услуги связи и Интернет</t>
  </si>
  <si>
    <t>приобретены пожарные гидранты (4 шт.)</t>
  </si>
  <si>
    <t>осуществлен сбор и вывоз мусора с обочин дорог, работа трактора, расчистка снега, изготовление смет</t>
  </si>
  <si>
    <t>проведена гос. экспертиза объект по объекту  водоснабжение ул. Лесная, ул. Светлая и ул. Азовская в пос. Стрелка</t>
  </si>
  <si>
    <t xml:space="preserve">оплата за уличное освещение; ремонт уличного освещения; разработка проеткной документации по уличному освещению; оплата за тех.присоединение (3 шт.); оплата электротоваров; уборка кладбищ; работа  мотоблока; вывоз веток; приобретение травосмеси; МАФ фонтан Лотос (1 шт.); ограждение футбольного поля; сбор и вывоз мусора </t>
  </si>
  <si>
    <t>изготовлен 3Д дизайн проекта (1 шт.)</t>
  </si>
  <si>
    <t>Государственная программа Краснодарского края "Развитие культуры" в рамках реализации муниципальной программы "Развитие культуры Краснострельского сельского поселения Темрюкского района"</t>
  </si>
  <si>
    <t>финансовое обеспечение деятельности учреждения для обеспечения выполнения муниципального задания (заработная плата с начислениями, коммунальные платежи, оплата налогов; транспортные услуги, содержание имущества)</t>
  </si>
  <si>
    <t xml:space="preserve">расходы на финансовое обеспечение деятельности администрации (зарплата,  коммунальные платежи, услуги связи, интернета, обучение  (1 чел.), приобретение принтера (1 шт.), картриджа (1 шт.), канцтоваров, геральдической продукции, всетильников (10 шт.), оплата ежегодных членских взносов за 2019-2021  годы Ассоциации «Совет муниципальных образований Краснодарского края»; уплата иных платежей, обслуживание пож. сигнализации; ТО газового оборудования; приобретение конвертов; подписка на периодические издания; прошивка документов для сдачи в архив; подготовка расчетов и отчетов по экологии </t>
  </si>
  <si>
    <t>коммунальные платежи здания КБО, увеличение мощности здания КБО, замена узлов учета холодной воды, изготовление экологических паспортов, уплата иных платежей, приобретены счетчики воды (2 шт.)</t>
  </si>
  <si>
    <t>изготовление газеты "Курчанский Вестник", техническое сопровождение сайта, публикации в газете "Тамань"</t>
  </si>
  <si>
    <t>приобретение первичных средств пожаротушения, противопожарного инвентаря; ремонт пожарных гидрантов, заправка огнетушителей</t>
  </si>
  <si>
    <t>приобретение и монтаж видеорегистрационного оборудования для системы видеонаблюдения</t>
  </si>
  <si>
    <t xml:space="preserve"> изготовление сметной документации и оплата услуг тех. надзора; приобретение щебня, краски дорожной, ж/б лотки; работы по содержанию дорог поселения</t>
  </si>
  <si>
    <t>составление сметной документации по замене водопроводных сетей в поселении, составление сметной документации по водоснабжению западного микрорайона ст. Курчанской</t>
  </si>
  <si>
    <t>проведены кадастровые работы с подготовкой технического плана на 4 объекта (газификация  западного микрорайона  в ст. Курчанская)</t>
  </si>
  <si>
    <t>произведена оплата на содержание уличного освещения, мемориала; выполнены работы по благоустройству: уборка стихийных свалок, приобретены саженцы (75 шт.), содержание мест захоронения, общественных территорий</t>
  </si>
  <si>
    <t>выполнен ремонт сетей уличного освещения по ул. Красная в ст. Курчанская и ул. Красная в пос. Светлый путь Ленина (приобретение лампочки, светильники, торсада, счетчики, и т.д); увеличение мощности на площади имени Ленина в ст. Курчанской</t>
  </si>
  <si>
    <t xml:space="preserve"> выполнено эскизное решение "Парк" в пос. Светлый Путь Ленина</t>
  </si>
  <si>
    <t>финансовое обеспечение деятельности МАУ "Культура плюс" для выполнения муниципального задания; комплектование библиотечного книжного фонда, приобретение цветного принтера</t>
  </si>
  <si>
    <t>приобретен спортивный инвентарь, разработка сметной документации, оказаны услуги тех. контроля</t>
  </si>
  <si>
    <t xml:space="preserve"> финансовое обеспечение деятельности администрации и подведомственных учреждений (поставка газа здания администрации, электроэнергия здания, то топочной, то пожарной сигнализации, охрана объекта с ПЦН, установка электросчетчика, услуги по установке узла учета водопотребления, ТО сети газораспределения, запчасти для автомобилей, услуги по замене масла, ТО автотранспорта, канцтовары, хоз.товары, заправка картриджей, комплектующие для оргтехники, бланки писем, мебель, комплектующие для ПК, составление сметной документации,  ПО "Дело-Предприятие", средства моющие, обучение охране труда, оценка проф.рисков, программное обеспечение, услуги связи, Интернет, аудит локальной сети, ПО - операц.система, образовательные услуги, ремонт пластик-х окон, право пользования СБИС)
</t>
  </si>
  <si>
    <t>приобретены: пиротехника, светотехническая продукция, цветы, флажки, бланки грамот и писем, изготовление и монтаж мемориальных плит в парке А.Головатого</t>
  </si>
  <si>
    <t>информационно-техническое обеспечение программ (АРМ "Муниципал", АС-Бюджета, Система Гарант, услуги по ИТС програм.продуктов системы 1С-Предприятие, ИСС хозяйство), использование ЭЦП,  сертификат ViPNet</t>
  </si>
  <si>
    <t>приобретено: буклеты, баннеры, телевизор для охранного  телевидения СОТ, батарея аккумуляторная, свисток, фонарь аккумуляторный</t>
  </si>
  <si>
    <t>изготовлены буклеты, листовки</t>
  </si>
  <si>
    <t>приобретены противопожарные ранцы</t>
  </si>
  <si>
    <t xml:space="preserve">выполнено: тех.надзор по ремонту дорожного полотна по ул.Мира, Октябрьская, тех.надзор по грейдированию и ресайклированию дорожного полотна Кирова, составление смет по отсыпке щебнем Оболенского Маяковского, перекрестка Гоголя и Революции, ХАБ пос.Волна, Новая Тамань, ремонт и установка дорожных знаков
</t>
  </si>
  <si>
    <t>изготовлено: стенды, баннеры, информационные знаки</t>
  </si>
  <si>
    <t xml:space="preserve">выполнение работ по благоустройству и уборке улиц, благоустройство и уборка парков скверов и  улиц, мойка дорог, очистка прибордюрной территории, составление сметной документации, тех.надзор, сметы (мойка дорог),тех.надзор, саженцы катальпы, кронирование деревьев, составление смет, технадзор, вывоз ТБО, ликвидация несанкционированных свалок, приобретение скамей парковых, модуля кассы для уличных туалетов    </t>
  </si>
  <si>
    <t>разработка тех. планов</t>
  </si>
  <si>
    <t xml:space="preserve">установка и приобретение сетодиодных светильников, проводов, техприсоединение ст.Тамань: Мира, К.Маркса, Декабристов, пос. Волна, ЭПУ уличное освещение ст-ца Тамань, пос.Волна, выполнение электромонтажных работ, коммунальные услуги на уличное освещение
</t>
  </si>
  <si>
    <t>приобретение подарочных сертификатов</t>
  </si>
  <si>
    <t>обеспечение деятельности учреждения для обеспечения выполнения муниципального задания (выплата заработной платы сотрудникам МБУ "Таманский КСЦ", гирлянда, гуашь, бумага, мягкие игрушки, поставка газа, тех.присоединение ДК Буревестник, монтаж и ТО АПС, водоснабжение, электроснабжение, обслуживание тревожной кнопки, монтаж радиаторов, технадзор, составление смет, новогоднее представление,  ткани и фурнитура, услуги транспорта, поставка жалюзи, ручных металлодетекторов, оргтехники, канц.товаров, мебели, поролона, инструментов, стир.машины, услуги связи, вневедомственной охраны, вывоз ТКО и ИСБО, проведение семинара, отопление, охрана труда, ТО газопровода, видеонаблюдение ДК Буревестник, камеры, обслуживание ПК, Концертная программа ко Дню Победы 9 мая, Шоу-программа Пандора, услуги ведущего, ремонт двери, украшение шарами, настольные игры, дератизационные работы, сцена и аппаратура на 9 мая, дизайн-проект зрительного зала ДК Буревестник, Ноутбук, МФУ, штатив, кронштейн, бумага рулонная для плоттера, лестница, костюмы, экологические документы, изготовление Масленицы, стабилизатор напряжения, светильники LED,  средство для мытья пола, линолеум, ремонт септика, надзор археолог.при ремонте септика)</t>
  </si>
  <si>
    <t xml:space="preserve">поставка газа на вечный огонь, ТО газа
</t>
  </si>
  <si>
    <t>поставка газа, услуги по вневедомств.охране, обслуживание ОПС, вывоз ТКО, ТО газового оборудования, поставка электроэнергии, услуги транспорта (перевозка), сборка и установка ринга, зеркала, изготовление грамот, обслуживание оргтехники, ремонт ограждения, составление сметной документации, оформление страховки, монтаж туалетного модуля</t>
  </si>
  <si>
    <t>расходы на проведение конкурса среди социально-ориентированных некоммерческих организаций в области поддержки ветеранов и организаций в области поддержки и развития наследия культурных традиций казачества</t>
  </si>
  <si>
    <t>Муниципальная программа "Приобретение коммунальной (специализированной) техники, автотранспортных средств для нужд Таманского сельского поселения Темрюкского района"</t>
  </si>
  <si>
    <t>приобретен автогидроподъемник</t>
  </si>
  <si>
    <t>проведена рыночная оценка объектов муниципального имущества (3 ед.), техническая инвентаризация объектов муниципальной собственности, в том числе бесхозяйных объектов, и постановка их на кадастровый учет (2 ед.),  оплата налогов и обязательных платежей</t>
  </si>
  <si>
    <t>приобретены: рамки (100 шт.), подарочные наборы (50 шт.), букеты цветов (80 шт.)</t>
  </si>
  <si>
    <t xml:space="preserve"> финансирование деятельности МКУ "Централизованная бухгалтерия" , финансовое обеспечение выполнения муниципального задания МБУ "Общественно-социальный центр" </t>
  </si>
  <si>
    <t xml:space="preserve">публикация нормативно-правовых актов  и информационных сообщений о деятельности органов месного самоуправления Темрюкского городского поселения Темрюкского района - 31990 кв.см         </t>
  </si>
  <si>
    <t>обеспечение бесперебойной работы программного ообеспечения - 100%; Приобретение неисключительной лицензии права на программный продукт антивирус Касперского 45 шт на один год</t>
  </si>
  <si>
    <t>выплаты руководителям ТОС - 11 человека, размер компенсационной выплаты в месяц - 6000 рублей</t>
  </si>
  <si>
    <t xml:space="preserve">выполнены услуги по разработке документации по планировке территории; выполнена разработка документации по планировке территории; оплачены услуги по подготовке  межевого плана и схемы расположения земельного участка на кадастровом плане (карте) территории в кадастровом квартале 23:30:1203012  автодорога Темрюк-Краснодар-Кропоткин- граница Ставропольского края, павильон артезианских скважин куст № 2 в, услуги по подготовке  межевого плана и схемы расположения земельного участка на кадастровом плане (карте) территории в кадастровом квартале 23:30:1301000 северо-западнее точки пересечения ул.Красная и ул.Западная в ст.Курчанская, павильон артезианских скважин куст № 5, услуги по подготовке  межевого плана и схемы расположения земельного участка на кадастровом плане (карте) территории в кадастровом квартале 23:30:1113002  г.Темрюк, ул.Лиманная, 225/6 </t>
  </si>
  <si>
    <t>выполнено: услуги по проведению оценки рыночной стоимости земельного участка, кадастровый номер 23:30:1305006:289, услуги по проведению оценки размера платы за право ограниченного пользования частью земельного участка из земель населенных пунктов, расположенного в кадастровом квартале 23:30:1203007, для строительства объекта: "Распределительный газопровод низкого давления, расположенный по адресу г.Темрюк, СОНТ "Стимул", ул.Садовая, 27", услуги по проведению оценки рыночной стоимости земельного участка, кадастровый номер 23:30:1305006:325, услуги по выполнению кадастровых работ с подготовкой межевого плана на земельный участок - 1 ед., услуги по подготовке схемы расположения земельного участка на кадастровом плане (карте) - территории - ситуационного плана и выносу границ земельных участков - 2 ед.</t>
  </si>
  <si>
    <t>компенсация (субсидирование) убытков организациям, осуществляющим пассажирские перевозки на социально- значимых маршрутах - 4 маршрута (январь-февраль 2019 года)</t>
  </si>
  <si>
    <t>1) Обеспечение бесперебойного электроснабжения уличного освещения - 100%; 2) Субсидия в целях возмещения недополученных доходов, связанных с оказанием услуг по ликвидации несанкционированных мест размещения твердых коммунальных отходов- 100%;3) Услуги по изъятию с территории ТГП ТР синантропных хищных животных представляющих угрозу жизни, здоровью и имуществу граждан - 10 шт.;                                                                                                4) Бесперебойное газоснабжение Братского кладбища - 100 %                                                                         5) Выполнены услуги по разработке визуализаций (фотореалистических трехмерных изображений) дизайн проекта благоустройства парка им А.С.Пушкина в г.Темрюк (для проведения работ по капитальному ремонту) в сумме 299,0 тыс. руб., услуги по разработке дизайн-проекта благоустройства парка им.А.С.Пушкина (для проведения работ по капитальному ремонту) в сумме 299,0 тыс. руб. 6) Приобретено баннеров - 10 шт., кустов роз - 1600 кустов</t>
  </si>
  <si>
    <t>выполнено: спил аварийных деревьев (23 шт.), уборка мусора и разрушенных надгробий с территории кладбища (14,4 куб. м), ручная уборка аллей (7,5 тыс. м2), обкос газона на территории кладбищ (38,0 тыс. м2)</t>
  </si>
  <si>
    <t>Заключены контракты: "Разработка проектной, рабочей и сметной документации с прохождением государственной экспертизы по объекту: «Строительство канализационной сети по ул.Парижской коммуны от ул.Герцена до ул.Гоголя, от ул.Гоголя до ул.Чернышевского в г.Темрюке» со сроком 30.10.2020 года; "Разработка проектной, рабочей и сметной документации с прохождением государственной экспертизы по объекту: «Строительство канализационной сети по ул.Калинина от ул.Муравьева до ул.Даргомыжского, по ул.Даргомыжского от ул.Калинина до ул.Анапской в г.Темрюке» со сроком 30.10.2020 года; "Разработка проектной, рабочей и сметной документации с прохождением государственной экспертизы по объекту «Строительство канализационной сети по ул.Бувина от ул.Муравьева до ул.Даргомыжского, по ул.Даргомыжского от ул.Бувина до ул.Анапской в г.Темрюке» со сроком исполнения 30.10.2020 года</t>
  </si>
  <si>
    <t xml:space="preserve">проведео 109 мероприятий, число участников -1188 чел.;  осуществлено финансирование МКУ "Молодежный досуговый центр"   </t>
  </si>
  <si>
    <t xml:space="preserve"> финансирование деятельности для обеспечения выполнения муниципального задания: МКУ "Городское библиотечное объединение", МКУ "Городское объединение культуры",  МАУ "Кинодосуговый центр Тамань", расходы на проведение праздничных мероприятий</t>
  </si>
  <si>
    <t>финансовое обеспечение деятельности для выполнения муниципального задания МБУ "Спортивный клуб "Барс"</t>
  </si>
  <si>
    <t xml:space="preserve"> оказание материальной помощи (4 чел.)</t>
  </si>
  <si>
    <t>Государственная программа Краснодарского края "Развитие сети автомобильных дорог" с участием Темрюкского городского поселения Темрюкского района в рамках реализации муниципальной программы   Темрюкского городского поселения Темрюкского района «Повышение безопасности дорожного движения»</t>
  </si>
  <si>
    <t>Государственная программа Краснодарского края "Развитие жилищно-коммунального хозяйства" с участием Темрюкского городского поселения Темрюкского района в рамках реализации муниципальной программы Темрюкского городского поселения Темрюкского района "Развитие систем водоснабжения"</t>
  </si>
  <si>
    <t>Муниципальная программа «Реализация муниципальных функций, связанных с муниципальным управлением» в Старотитаровском сельском поселении Темрюкского района на 2020 год</t>
  </si>
  <si>
    <t>Муниципальная программа «Обеспечение функций муниципальных казенных учреждений» в Старотитаровском сельском поселении Темрюкского района на 2020 год</t>
  </si>
  <si>
    <t>финансовое обеспечение деятельности подведомственных учреждений МКУ "Централизованаая бухгалтерия",  МКУ "ПЭЦ", МКУ "Центр муниципального заказа" (выплата заработной платы с начислениями, оплата налогов, программное обеспечение, ГСМ, хозтоваров,  автозапчасти)</t>
  </si>
  <si>
    <t>Муниципальная программа«Развитие информационного общества» в Старотитаровском сельском поселении Темрюкского района на 2020 год</t>
  </si>
  <si>
    <t>Муниципальная программа «Муниципальная политика и развитие гражданского общества»  в Старотитаровском сельском поселении Темрюкского района на 2020 год</t>
  </si>
  <si>
    <t>материально-техническое обеспечение деятельности администрации (техобслуживание пожарной сигнализации и систем оповещения  и управление эвакуацией, «Брандмейстер», обслуживание комплекса тех. средств системы видеонаблюдения; проведение оценки муниципального имущества; приобретение светодиодных энергосберегающих ламп; выплаты руководителям ТОС (13 человек)</t>
  </si>
  <si>
    <t>приобретение цветов,  венков; изготовление поздравительных открыток; разработка макета, изготовление и монтаж баннера; проведение международной акции "Сад памяти"</t>
  </si>
  <si>
    <t>Муниципальная программа "О мероприятия, проводимых администрацией Старотитаровского сельского поселения темрюкского района к праздничным дням и памятным датам" на 2020 год</t>
  </si>
  <si>
    <t>Муниципальная программа «Формирование доступной среды жизнедеятельности для инвалидов» в Старотитаровском сельском поселении Темрюкского района на 2020 год</t>
  </si>
  <si>
    <t>Муниципальная программа «Обеспечение безопасности населения  в Старотитаровском сельском поселении Темрюкского района» на 2020 год</t>
  </si>
  <si>
    <t>установка систем видеонаблюдения в местах массового скопления людей: центральный парк по ул.Ленина; расходные материалы для видеонаблюдения парка; ликвидация последствий пожара; приобретение стендов ПБ в здание администрации; баннер о запрете сжигания мусора; раструб</t>
  </si>
  <si>
    <t>Муниципальная  программа «Противодействие коррупции в Старотитаровском сельском поселении Темрюкского района» на 2020 год</t>
  </si>
  <si>
    <t>Государственная программа Краснодарского края "Развитие сети автомобильных дорог" с участием Старотитаровского сельского поселения Темрюкского района в рамках реализации муниципальной программы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2020 год</t>
  </si>
  <si>
    <t>Муниципальная программа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2020 год</t>
  </si>
  <si>
    <t>Муниципальная программа «Поддержка и развитие малого и среднего предпринимательства» в Старотитаровском сельском поселении  Темрюкского района на 2020 год</t>
  </si>
  <si>
    <t>Муниципальная программа «О подготовке градостроительной и землеустроительной документации на территории  Старотитаровского сельского поселения Темрюкского района на 2020 год»</t>
  </si>
  <si>
    <t>Муниципальная программа  «Развитие жилищно-коммунального хозяйства» в Старотитаровском сельском поселении Темрюкского района на 2020 год</t>
  </si>
  <si>
    <t>разработка ПСД сетей водоснабжения по ул. Залиманная; обеспечение земельных участков инженерной инфраструктурой; разработка ПСД; осуществление стройконтроля; озеленение; прочее благоустройство; содержание мест захоронения; замена светильников уличного освещения</t>
  </si>
  <si>
    <t>Муниципальная программа «Молодежь станицы» Старотитаровского сельского поселения Темрюкского района на 2020 год</t>
  </si>
  <si>
    <t>Муниципальная программа «Развитие культуры Старотитаровского сельского поселения Темрюкского района» на 2020 год</t>
  </si>
  <si>
    <t>финансовое обеспечение деятельности учреждения для обеспечения выполнения муниципального задания (заработная плата с начислениями, коммунальные платежи, оплата налогов и сборов;  проведение культурно- массовых мероприятий)</t>
  </si>
  <si>
    <t>Составление сметной документации "Мемориал Боевой славы"; косметический ремонт памятников</t>
  </si>
  <si>
    <t>Муниципальная программа "Сохранение, использование и охрана обьектов культурного наследия(памятников истории и культуры) местного значения, расположенных на территрии Старотиатровского сельского поселения Темрюкского района на 2020 год</t>
  </si>
  <si>
    <t>Муниципальная программа "Поддержка социально ориентированных некомерческих организаций, осуществляющих свою деятельность на территории Старотитаровского сельского поселения Темрюкского района" на 2020 год</t>
  </si>
  <si>
    <t>Муниципальная программа "Пенсионное обеспечение за выслугу лет лицам, замещавшим муниципальные должности и должности муниципальной службы" Старотитаровского сельского поселения Темрюкского района на 2020 год</t>
  </si>
  <si>
    <t>проведение независимой экспертизы; осуществление стройконтроля Парк по ул. Ленина; стройконтроль Сквер по ул. Ленина (свет); подключение объекта "Сквер" к сетям электроснабжения</t>
  </si>
  <si>
    <t>Муниципальная программа «Развитие физической культуры и массового спорта на территории  Старотитаровского сельского поселения Темрюкского района на 2020 год</t>
  </si>
  <si>
    <t>финансовое обеспечение деятельности МБУ ФОСК "Виктория" (заработная плата, коммунальные услуги, уплата налогов и сборов, расходы на проведение спортивно-массовых мероприятий)</t>
  </si>
  <si>
    <t>Государственная программа Краснодарского края "Развитие сети автомобильных дорог" с участием Запорожского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Запорожского  сельского поселения Темрюкского района на 2020 год"</t>
  </si>
  <si>
    <t>Муниципальная программа Запорожского  сельского поселения Темрюкского района "Эффективное муниципальное управление на 2020 год Запорожского  сельского поселения Темрюкского района"</t>
  </si>
  <si>
    <t>расходы на обеспечение деятельности администрации,  5 подведомственных учреждений (заработная плата и начисления, командировочные расходы, коммунальные платежи, налоги)</t>
  </si>
  <si>
    <t>Муниципальная программа "Развитие, эксплуатация и обслуживание информационно-коммуникационных технологий администрации Запорожского сельского поселения Темрюкского района на 2020 год"</t>
  </si>
  <si>
    <t>Муниципальная  программа "Обеспечение информационного освещения деятельности администрации Запорожского  сельского поселения Темрюкского района на 2020 год"</t>
  </si>
  <si>
    <t>Муниципальная программа «Мероприятия праздничных дней и памятных дат, проводимых администрацией Запорожского сельского поселения Темрюкского района на 2020 год»</t>
  </si>
  <si>
    <t>Муниципальная программа «Пенсионное обеспечение за выслугу лет лицам, замещавшим муниципальные должности и должности муниципальных служащих Запорожского сельского поселения Темрюкского района на 2020 год»</t>
  </si>
  <si>
    <t>изготовление баннера (4 шт.), приобретение листовок, пожарного гидранта (1 шт.)</t>
  </si>
  <si>
    <t>Муниципальная программа "Развитие земельных и имущественных отношений Запорожского сельского поселения Темрюкского района на 2020 год"</t>
  </si>
  <si>
    <t>проведение архиологического надзора и подготовка технического плана по газопроводу в пос.Красноармейский по ул.Широкой и пер.Новому протяженносью 1549 м</t>
  </si>
  <si>
    <t>Муниципальная программа "Повышение безопасности дорожного движения на территории Запорожского  сельского поселения Темрюкского района на 2020 год"</t>
  </si>
  <si>
    <t>приобретение  дорожных знаков (10 шт.), выполнено нанесение дорожной разметки</t>
  </si>
  <si>
    <t>Муниципальная программа "Капитальный ремонт и ремонт автомобильных дорог на территории  Запорожского  сельского поселения Темрюкского района на 2020 год"</t>
  </si>
  <si>
    <t>составлена сметная документация на ремонт дорог в пос.Гаркуша по ул.Северной, пос.Красноармейский по ул.Садовая, ст-ца Запорожская пер.Партизанский; уборка улиц от снега</t>
  </si>
  <si>
    <t>Муниципальная программа Поддержка малого и среднего предпринимательства в Запорожскомсельском поселении Темрюкского района на 2020 год»</t>
  </si>
  <si>
    <t>Муниципальная программа "Благоустройство территории Запорожского сельского поселения Темрюкского района на 2020 год»</t>
  </si>
  <si>
    <t xml:space="preserve">Муниципальная программа "Капитальный и текущий ремонт здания администрации Запорожского  сельского поселения Темрюкского района на 2020 год" </t>
  </si>
  <si>
    <t>Муниципальная программа "Комплексное развитие систем коммунальной инфраструктуры Запорожского сельского поселения Темрюкского района на 2020 год"</t>
  </si>
  <si>
    <t>Муниципальная программа "Развитие водоснабжения и водоотведения Запорожского сельского поселения Темрюкского района на 2020 год"</t>
  </si>
  <si>
    <t>Муниципальная программа "Жилище на 2020 год" Запорожского сельского поселения Темрюкского района</t>
  </si>
  <si>
    <t>Муниципальная программа «Молодежь  Запорожского сельского поселения в Запорожском сельском поселении Темрюкского района на 2020 год»</t>
  </si>
  <si>
    <t>Муниципальная программа "Развитие культуры Запорожского сельского поселения Темрюкского района на 2020 год"</t>
  </si>
  <si>
    <t>финансовое обеспечение деятельности МБУК "Ильичевская ЦКС", Запорожская библиотечная система для выполнения муниципального задания</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</si>
  <si>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Запорожского сельского поселения Темрюкского района на 2020 год» </t>
  </si>
  <si>
    <t>Муниципальная программа "Развитие массового спорта в Запорожском сельском поселении Темрюкского района на 2020 год"</t>
  </si>
  <si>
    <t>Муниципальная программа "Создание доступной среды для инвалидов и других маломобильных групп населения в Запорожском сельском поселении на 2020 год"</t>
  </si>
  <si>
    <t>Муниципальная программа «Поддержка социально-ориентированных некоммерческих организаций, осуществляющих деятельность на территории Запорожского сельского поселения Темрюкского района на 2020 год»</t>
  </si>
  <si>
    <t xml:space="preserve">Муниципальная программа "Эффективное муниципальное управление на 2020 год" </t>
  </si>
  <si>
    <t xml:space="preserve"> финансовое обеспечение администрации поселения и подведомственных учреждений (заработная плата, налоги, коммунальные платежи, получение технических условий)</t>
  </si>
  <si>
    <t>Муниципальная программа "Компенсационные выплаты руководителям органов территориального общественного самоуправления Фонталовского сельского поселения Темрюкского района на 2020 год"</t>
  </si>
  <si>
    <t>Муниципальная программа «Обеспечение информационного освещения деятельности администрации Фонталовского сельского поселения Темрюкского района в 2020 году»</t>
  </si>
  <si>
    <t xml:space="preserve">Муниципальная программа "Развитие, эксплуатация и обслуживание информационно-коммуникационных технологий администрации Фонталовского сельского поселения Темрюкского района на 2020 год» </t>
  </si>
  <si>
    <t xml:space="preserve">информационно-техническое сопровождение программных продуктов (АС "Бюджет поселения", ГАРАНТ, АРММуниципал, 1С бухгалтерия, WEB-Сайт), приобретение и ремонт оргтехники, заправка картриджей </t>
  </si>
  <si>
    <t>Муниципальная программа "Обеспечение первичных мер пожарной безопасности на территории Фонталовского сельского поселения Темрюкского района на 2020 год"</t>
  </si>
  <si>
    <t xml:space="preserve">приобретены пожарные гидранты </t>
  </si>
  <si>
    <t>Муниципальная программа "Укрепление правопорядка, профилактика правонарушений и усиление борьбы с преступностью в Фонталовском сельском поселении Темрюкского района на 2020 год"</t>
  </si>
  <si>
    <t xml:space="preserve"> обслуживание тревожной сигнализации</t>
  </si>
  <si>
    <t xml:space="preserve">Государственная программа Краснодарского края "Развитие сети автомобильных дорог" с участием Фонталовского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Фонталовского сельского поселения Темрюкского района на 2020 год" </t>
  </si>
  <si>
    <t>Муниципальная программа "Капитальный ремонт и ремонт автомобильных дорог на территории Фонталовского сельского поселения Темрюкского района на 2020 год"</t>
  </si>
  <si>
    <t>выполнена отсыпка дорог щебнем, технический надзор, составление и проверка смет</t>
  </si>
  <si>
    <t>Муниципальная программа "Повышение безопасности дорожного движения на территории Фонталовского сельского поселения Темрюкского района на 2020 год"</t>
  </si>
  <si>
    <t>строительство тротуара в пос.Кучугуры, технический надзор, составление и проверка смет</t>
  </si>
  <si>
    <t>Муниципальная программа "Поддержка и развитие малого и среднего предпринимательства на территории Фонталовского сельского поселения Темрюкского района на 2020 год"</t>
  </si>
  <si>
    <t>Муниципальная программа "Водоснабжение Фонталовского сельского поселения Темрюкского района на 2020 год"</t>
  </si>
  <si>
    <t xml:space="preserve"> Муниципальная программа "Газификация Фонталовского сельского поселения Темрюкского района на 2020 год"</t>
  </si>
  <si>
    <t>разработка схемы газоснабжения</t>
  </si>
  <si>
    <t>Муниципальная программа "Развитие систем наружного освещения в Фонталовском сельском поселении Темрюкского района в 2020 году"</t>
  </si>
  <si>
    <t>оплата электроэнергии, текущее обслуживание уличного освещения</t>
  </si>
  <si>
    <t>Муниципальная программа "Благоустройство территории Фонталовского сельского поселения Темрюкского района на 2020 год"</t>
  </si>
  <si>
    <t>уборка кладбищ, вывоз несанкционированных свалок</t>
  </si>
  <si>
    <t>Муниципальная программа "Формирование комфортной городской среды Фонталовского сельского поселения Темрюкского района на 2020 год"</t>
  </si>
  <si>
    <t>Муниципальная программа "Реализации государственной молодежной политики в Фонталовском сельском поселении Темрюкского района "Молодежь Тамани" на 2020 год"</t>
  </si>
  <si>
    <t>Муниципальная программа "Развитие культуры Фонталовского сельского поселения Темрюкского района на 2020 год"</t>
  </si>
  <si>
    <t>финансовое обеспечение деятельности МБУ "Фонталовский КСЦ" для  выполнения муниципального задания</t>
  </si>
  <si>
    <t>Муниципальная программа "Кадровое обеспечение сферы культуры и искусства Фонталовского сельского поселения Темрюкского района на 2020 год"</t>
  </si>
  <si>
    <t>выплаты работникам МБУ "Фонталовский КСЦ"</t>
  </si>
  <si>
    <t>Муниципальная программа "Поддержка клубных учреждений Фонталовского сельского поселения Темрюкского района в 2020 году"</t>
  </si>
  <si>
    <t>Муниципальная программа "Сохранение, использование и охрана объектов культурного наследия (памятников истории и культуры) местного значения, расположенных на территории Фонталовского сельского поселения Темрюкского района на 2020 год"</t>
  </si>
  <si>
    <t>Муниципальная программа "Пенсионное обеспечение за выслугу лет лицам, замещавшим муниципальные должности и должности муниципальной службы Фонталовского сельского поселения Темрюкского района на 2020 год"</t>
  </si>
  <si>
    <t>Муниципальная программа "Улучшение условий и охраны труда работников администрации Фонталовского сельского поселения Темрюкского района на 2020 год"</t>
  </si>
  <si>
    <t>проведено обучение, приобретена оргтехника</t>
  </si>
  <si>
    <t>Муниципальная программа "Развитие архивного дела в Фонталовском сельском поселении Темрюкского района в 2020 году"</t>
  </si>
  <si>
    <t>прошивка документов</t>
  </si>
  <si>
    <t>Муниципальная программа "Развитие массового спорта в Фонталовском сельском поселении Темрюкского района на 2020 год"</t>
  </si>
  <si>
    <t>Муниципальная программа "Формирование доступной среды жизнедеятельности для инвалидов в Фонталовском сельском поселении Темрюкского района на 2020 год"</t>
  </si>
  <si>
    <t>установка перилл для пандуса</t>
  </si>
  <si>
    <t>Муниципальная программа "Поддержка социально ориентированных некоммерческих организаций, осуществляющих деятельность на территории Фрнталовского сельского поселения Темрюкского района" на 2020 год</t>
  </si>
  <si>
    <t>2. Государственная программа Краснодарского края «Развитие культуры»</t>
  </si>
  <si>
    <t>3. Государственная программа Краснодарского края «Развитие сети автомобильных дорог»</t>
  </si>
  <si>
    <t>4. Государственная программа Краснодарского края «Региональная политика и развитие гражданского общества»</t>
  </si>
  <si>
    <t>Муниципальная программа «Мероприятия, проводимые администрацией Фонталовского сельского поселения Темрюкского района к праздничным дням и памятным датам на 2020 год.»</t>
  </si>
  <si>
    <t>5. Государственная программа Краснодарского края «Развитие санаторно-курортного  и туристского комплекса»</t>
  </si>
  <si>
    <t xml:space="preserve">финансовое обеспечение деятельности МКУ "ПЭЦ": ГСМ, заправка картриджей, охрана  здания, обслуживание пожарной сигнализации, видеонаблюдение и ТО тревожной кнопки, коммунальные платежи, интернет, связь, з/части, подписка на газету "Тамань". Приобретение: банер (3 шт), принтер (2 шт.), березы (100 шт.), услуги автовышки, тепловизор (1 шт.), пирометр (1 шт.), хоз. товары, канц. товары, лес (утеплители, пароизоляция);  2) расходы на обеспечение деятельности централизованной бухгалтерии (обеспечение ведение бухгалтерского учета), з/плата; 3) прошив архивных документов (переплет, экспертиза); 4) компенсационные выплаты членам территориального общественного самоуправления (ТОСЫ - 6 чел.) </t>
  </si>
  <si>
    <t>выполнено: чистка ливневок, их обкос,чистка дорог; приобретен щебень</t>
  </si>
  <si>
    <t>муниципальный контракт заключен 06.04.2020 года на общую сумму 5590,0 тыс. рублей со сроком исполнения до 06.05.2020 года. Остаток средств планируется направить на ремонт дорог поселения</t>
  </si>
  <si>
    <t>субсидия на ремонт кровли СДК хут. Белый. Муниципальный контракт заключен 11.03.2020 года на общую сумму 1942,4 тыс. рублей, со сроком исполнения 90 к.д</t>
  </si>
  <si>
    <t>трудоустройство несовершеннолетних в период весенних каникул</t>
  </si>
  <si>
    <t>благоустройство , озелениние (спил 10 деревьев , уборка веток) сан.уборка кладбищ, ремонт уличного освещения, ликвидация 3 стихийных свалок</t>
  </si>
  <si>
    <t xml:space="preserve">осуществляется подготовка документации для проведения электронного аукциона </t>
  </si>
  <si>
    <t>заключены муниципальные контракты: по ремонту ул. Советской на общую сумму 2964,6 тыс. рублей со сроком исполнения до 06.05.2020 года; по ремонту пер. Пионерский на общую сумму 1291,9 тыс. рублей со сроком исполнения до 03.05.2020 года; ремонт ул. Мира на общую стоимость    1087,9 тыс. рублей со сроком исполнения до 14.05.2020 года</t>
  </si>
  <si>
    <t>соглашение о выделении краевых средств не заключено, ожидается проведение второго этапа отбора в предоставлении дополнительной субсидии муниципальным образованиям для участия в государственной программе</t>
  </si>
  <si>
    <t>соглашение о выделении краевых средств не заключено, ожидается проведение второго этапа отбора в предоставлении дополнительной субсидии муниципальным образованиям для участия в государственной программе. Размещение ивещения планируется единым лотом в июле 2020 года. В настоящее время документация для проведения электронного аукциона по объекту "Капитальный ремонт автомобильной дороги по ул.Муравьева от ул.Бувина до ул.Калинина в г.Темрюке. 1 этап строительства. ул.Муравьева от ул.Бувина до ул.Мира" находится в стадии подготовки</t>
  </si>
  <si>
    <t>соглашение о выделении краевых средств не заключено, ожидается проведение второго этапа отбора в предоставлении дополнительной субсидии муниципальным образованиям для участия в государственной программе. Размещение ивещения запланировано на июль 2020 года</t>
  </si>
  <si>
    <t>муниципальные контракты: на выполнение ремонта ул.Пушкина от пер.Почтовый до пер. Ворошилова, от пер.Ворошилова до пер. Горького, от пер. Шевченко до пер. Лермонтова; ремонт покрытия дороги (перекресток) ул. Комсомольская и ул. Вехняя заключены 20.04.2020 года на общую сумму 6083,3 тыс. рублей со сроком исполнения до 20.05.2020 года</t>
  </si>
  <si>
    <t>аукцион состоялся 14.04.2020 года, муниципальный контракт находится в стадии подписания (предполагаемая дата заключения контракта - 27.04.2020 года на общую сумму 6375,5 тыс. рублей со сроком исполнения  - 30 к.д.)</t>
  </si>
  <si>
    <t>аукцион состоялся 14.04.2020 года, муниципальный контракт находится в стадии подписания (предполагаемая дата заключения контракта - 27.04.2020 года на общую сумму 8608,3 тыс. рублей со сроком исполнения  - 40 к.д.)</t>
  </si>
  <si>
    <t xml:space="preserve">извещение о проведении открытого конкурса в электронной форме  на сумму 19840,8 тыс. рублей размещено, начало конкурса определено на 07.05.2020 года, подача заявок - до 29.04.2020 года  </t>
  </si>
  <si>
    <r>
      <t>Ахтанизовское сельское поселение                       (</t>
    </r>
    <r>
      <rPr>
        <i/>
        <sz val="12"/>
        <rFont val="Times New Roman"/>
        <family val="1"/>
        <charset val="204"/>
      </rPr>
      <t>ГП КК "Развитие сети автомобильных дорог Краснодарского края"</t>
    </r>
    <r>
      <rPr>
        <sz val="12"/>
        <rFont val="Times New Roman"/>
        <family val="1"/>
        <charset val="204"/>
      </rPr>
      <t xml:space="preserve">)                         </t>
    </r>
  </si>
  <si>
    <r>
      <t xml:space="preserve">Вышестеблиевское сельское поселение                                                                                </t>
    </r>
    <r>
      <rPr>
        <i/>
        <sz val="12"/>
        <rFont val="Times New Roman"/>
        <family val="1"/>
        <charset val="204"/>
      </rPr>
      <t>(ГП КК "Развитие сети автомобильных дорог Краснодарского края")</t>
    </r>
  </si>
  <si>
    <r>
      <t xml:space="preserve">Голубицкое сельское поселение                                               </t>
    </r>
    <r>
      <rPr>
        <i/>
        <sz val="12"/>
        <rFont val="Times New Roman"/>
        <family val="1"/>
        <charset val="204"/>
      </rPr>
      <t>(ГП КК "Развитие культуры")</t>
    </r>
  </si>
  <si>
    <r>
      <t>Запорожское сельское поселение                          (</t>
    </r>
    <r>
      <rPr>
        <i/>
        <sz val="12"/>
        <rFont val="Times New Roman"/>
        <family val="1"/>
        <charset val="204"/>
      </rPr>
      <t xml:space="preserve">ГП КК "Развитие сети автомобильных дорог Краснодарского края")                    </t>
    </r>
  </si>
  <si>
    <r>
      <t>Краснострельское сельское поселение                  (</t>
    </r>
    <r>
      <rPr>
        <i/>
        <sz val="12"/>
        <rFont val="Times New Roman"/>
        <family val="1"/>
        <charset val="204"/>
      </rPr>
      <t xml:space="preserve">ГП КК "Развитие сети автомобильных дорог Краснодарского края",                                            ГП КК  «Развитие культуры»)                                  </t>
    </r>
  </si>
  <si>
    <r>
      <t xml:space="preserve">Курчанское сельское поселение                             </t>
    </r>
    <r>
      <rPr>
        <i/>
        <sz val="12"/>
        <rFont val="Times New Roman"/>
        <family val="1"/>
        <charset val="204"/>
      </rPr>
      <t xml:space="preserve"> (П КК "Развитие сети автомобильных дорог Краснодарского края" )                                                                </t>
    </r>
  </si>
  <si>
    <r>
      <t>Новотаманское сельское поселение                       (</t>
    </r>
    <r>
      <rPr>
        <i/>
        <sz val="12"/>
        <rFont val="Times New Roman"/>
        <family val="1"/>
        <charset val="204"/>
      </rPr>
      <t xml:space="preserve">ГП КК "Развитие сети автомобильных дорог Краснодарского края",                                      ГП КК «Региональная политика и развитие гражданского общества»,                                        ГП КК "Развитие санаторно-курортного и туристкого комплекса"               </t>
    </r>
  </si>
  <si>
    <r>
      <t>Сенное сельское поселение                                   (</t>
    </r>
    <r>
      <rPr>
        <i/>
        <sz val="12"/>
        <rFont val="Times New Roman"/>
        <family val="1"/>
        <charset val="204"/>
      </rPr>
      <t xml:space="preserve">ГП КК «Развитие сети автомобильных дорог»)                          </t>
    </r>
    <r>
      <rPr>
        <sz val="12"/>
        <rFont val="Times New Roman"/>
        <family val="1"/>
        <charset val="204"/>
      </rPr>
      <t xml:space="preserve">          </t>
    </r>
  </si>
  <si>
    <r>
      <t>Старотитаровское сельское поселение                    (</t>
    </r>
    <r>
      <rPr>
        <i/>
        <sz val="12"/>
        <rFont val="Times New Roman"/>
        <family val="1"/>
        <charset val="204"/>
      </rPr>
      <t>ГП КК «Развитие сети автомобильных дорог")</t>
    </r>
  </si>
  <si>
    <r>
      <t xml:space="preserve">Темрюкское городское поселение                          </t>
    </r>
    <r>
      <rPr>
        <i/>
        <sz val="12"/>
        <rFont val="Times New Roman"/>
        <family val="1"/>
        <charset val="204"/>
      </rPr>
      <t>(ГП КК "Развитие жилищно-коммунального хозяйства",                                                                ГП КК "Развитие сети автомобильных дорог Краснодарского края")</t>
    </r>
  </si>
  <si>
    <r>
      <t xml:space="preserve">Фонталовское сельское поселение                             </t>
    </r>
    <r>
      <rPr>
        <i/>
        <sz val="12"/>
        <rFont val="Times New Roman"/>
        <family val="1"/>
        <charset val="204"/>
      </rPr>
      <t xml:space="preserve">(ГП КК "Развитие сети автомобильных дорог Краснодарского края") </t>
    </r>
  </si>
  <si>
    <r>
      <t>Муниципальная программа "Развитие  систем наружного освещения Запорожского сельского поселения Темрюкского района на 2020 год</t>
    </r>
    <r>
      <rPr>
        <b/>
        <sz val="20"/>
        <rFont val="Times New Roman"/>
        <family val="1"/>
        <charset val="204"/>
      </rPr>
      <t>"</t>
    </r>
  </si>
  <si>
    <r>
      <t>Муниципальная программа "Энергосбережение и повышение энергетической эффективности  Запорожского сельского поселения Темрюкского района на 2018 - 2020 годы</t>
    </r>
    <r>
      <rPr>
        <b/>
        <sz val="20"/>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</si>
</sst>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0.0"/>
  </numFmts>
  <fonts count="13" x14ac:knownFonts="1">
    <font>
      <sz val="11"/>
      <color theme="1"/>
      <name val="Calibri"/>
      <family val="2"/>
      <charset val="204"/>
      <scheme val="minor"/>
    </font>
    <font>
      <sz val="10"/>
      <name val="Arial"/>
      <family val="2"/>
      <charset val="204"/>
    </font>
    <font>
      <b/>
      <sz val="12"/>
      <name val="Times New Roman"/>
      <family val="1"/>
      <charset val="204"/>
    </font>
    <font>
      <sz val="12"/>
      <name val="Times New Roman"/>
      <family val="1"/>
      <charset val="204"/>
    </font>
    <font>
      <sz val="16"/>
      <name val="Times New Roman"/>
      <family val="1"/>
      <charset val="204"/>
    </font>
    <font>
      <b/>
      <sz val="16"/>
      <name val="Times New Roman"/>
      <family val="1"/>
      <charset val="204"/>
    </font>
    <font>
      <sz val="14"/>
      <name val="Times New Roman"/>
      <family val="1"/>
      <charset val="204"/>
    </font>
    <font>
      <b/>
      <sz val="14"/>
      <name val="Times New Roman"/>
      <family val="1"/>
      <charset val="204"/>
    </font>
    <font>
      <b/>
      <sz val="20"/>
      <name val="Times New Roman"/>
      <family val="1"/>
      <charset val="204"/>
    </font>
    <font>
      <sz val="20"/>
      <name val="Times New Roman"/>
      <family val="1"/>
      <charset val="204"/>
    </font>
    <font>
      <sz val="26"/>
      <name val="Times New Roman"/>
      <family val="1"/>
      <charset val="204"/>
    </font>
    <font>
      <i/>
      <sz val="12"/>
      <name val="Times New Roman"/>
      <family val="1"/>
      <charset val="204"/>
    </font>
    <font>
      <b/>
      <sz val="26"/>
      <name val="Times New Roman"/>
      <family val="1"/>
      <charset val="204"/>
    </font>
  </fonts>
  <fills count="9">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CCEC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0" fontId="1" fillId="0" borderId="0"/>
  </cellStyleXfs>
  <cellXfs count="211">
    <xf numFmtId="0" fontId="0" fillId="0" borderId="0" xfId="0"/>
    <xf numFmtId="164" fontId="3" fillId="0" borderId="1" xfId="0" applyNumberFormat="1" applyFont="1" applyFill="1" applyBorder="1" applyAlignment="1">
      <alignment horizontal="center" vertical="top" wrapText="1"/>
    </xf>
    <xf numFmtId="0" fontId="3" fillId="0" borderId="0" xfId="0" applyFont="1" applyFill="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3" fillId="6" borderId="0" xfId="0" applyFont="1" applyFill="1" applyAlignment="1">
      <alignment horizontal="center" vertical="top"/>
    </xf>
    <xf numFmtId="0" fontId="2" fillId="6" borderId="1" xfId="0" applyFont="1" applyFill="1" applyBorder="1" applyAlignment="1">
      <alignment horizontal="center" vertical="top" wrapText="1"/>
    </xf>
    <xf numFmtId="164" fontId="2" fillId="6" borderId="1" xfId="0" applyNumberFormat="1" applyFont="1" applyFill="1" applyBorder="1" applyAlignment="1">
      <alignment horizontal="center" vertical="top" wrapText="1"/>
    </xf>
    <xf numFmtId="0" fontId="3" fillId="0" borderId="0" xfId="0" applyFont="1" applyFill="1" applyAlignment="1">
      <alignment horizontal="left" vertical="top"/>
    </xf>
    <xf numFmtId="164" fontId="3" fillId="0" borderId="0" xfId="0" applyNumberFormat="1" applyFont="1" applyFill="1" applyAlignment="1">
      <alignment horizontal="center" vertical="top"/>
    </xf>
    <xf numFmtId="0" fontId="4" fillId="0" borderId="0" xfId="0" applyFont="1" applyFill="1" applyAlignment="1">
      <alignment horizontal="center" vertical="top"/>
    </xf>
    <xf numFmtId="0" fontId="3" fillId="0" borderId="0" xfId="0" applyFont="1" applyFill="1" applyAlignment="1">
      <alignment horizontal="center" vertical="top" wrapText="1"/>
    </xf>
    <xf numFmtId="164" fontId="2" fillId="2" borderId="1" xfId="0" applyNumberFormat="1" applyFont="1" applyFill="1" applyBorder="1" applyAlignment="1">
      <alignment horizontal="center" vertical="top" wrapText="1"/>
    </xf>
    <xf numFmtId="0" fontId="3" fillId="2" borderId="0" xfId="0" applyFont="1" applyFill="1" applyAlignment="1">
      <alignment horizontal="center" vertical="top"/>
    </xf>
    <xf numFmtId="0" fontId="6" fillId="0" borderId="0" xfId="0" applyFont="1" applyAlignment="1">
      <alignment vertical="top" wrapText="1"/>
    </xf>
    <xf numFmtId="0" fontId="7" fillId="0" borderId="0" xfId="0" applyFont="1" applyBorder="1" applyAlignment="1">
      <alignment horizontal="left" vertical="top" wrapText="1"/>
    </xf>
    <xf numFmtId="164" fontId="7" fillId="0" borderId="0" xfId="0" applyNumberFormat="1" applyFont="1" applyBorder="1" applyAlignment="1">
      <alignment horizontal="center" vertical="top" wrapText="1"/>
    </xf>
    <xf numFmtId="0" fontId="3" fillId="0" borderId="0" xfId="0" applyFont="1" applyBorder="1" applyAlignment="1">
      <alignment vertical="top" wrapText="1"/>
    </xf>
    <xf numFmtId="164" fontId="3" fillId="0" borderId="1" xfId="0" applyNumberFormat="1" applyFont="1" applyBorder="1" applyAlignment="1">
      <alignment horizontal="center" vertical="top" wrapText="1"/>
    </xf>
    <xf numFmtId="0" fontId="3" fillId="0" borderId="0" xfId="0" applyFont="1" applyAlignment="1">
      <alignment vertical="top" wrapText="1"/>
    </xf>
    <xf numFmtId="1" fontId="3"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2" fillId="2" borderId="0" xfId="0" applyFont="1" applyFill="1" applyAlignment="1">
      <alignment vertical="top" wrapText="1"/>
    </xf>
    <xf numFmtId="0" fontId="2" fillId="0" borderId="0" xfId="0" applyFont="1" applyFill="1" applyAlignment="1">
      <alignment vertical="top" wrapText="1"/>
    </xf>
    <xf numFmtId="164" fontId="2" fillId="4" borderId="1" xfId="0" applyNumberFormat="1" applyFont="1" applyFill="1" applyBorder="1" applyAlignment="1">
      <alignment horizontal="center" vertical="top" wrapText="1"/>
    </xf>
    <xf numFmtId="0" fontId="2" fillId="4" borderId="0" xfId="0" applyFont="1" applyFill="1" applyAlignment="1">
      <alignment vertical="top" wrapText="1"/>
    </xf>
    <xf numFmtId="0" fontId="2" fillId="4" borderId="1" xfId="1" applyFont="1" applyFill="1" applyBorder="1" applyAlignment="1">
      <alignment horizontal="left" vertical="top" wrapText="1"/>
    </xf>
    <xf numFmtId="0" fontId="2" fillId="4" borderId="1" xfId="1" applyFont="1" applyFill="1" applyBorder="1" applyAlignment="1">
      <alignment horizontal="center" vertical="top" wrapText="1"/>
    </xf>
    <xf numFmtId="164" fontId="2" fillId="4" borderId="1" xfId="1" applyNumberFormat="1" applyFont="1" applyFill="1" applyBorder="1" applyAlignment="1">
      <alignment horizontal="center" vertical="top" wrapText="1"/>
    </xf>
    <xf numFmtId="164" fontId="3" fillId="0" borderId="0" xfId="0" applyNumberFormat="1" applyFont="1" applyAlignment="1">
      <alignment vertical="top" wrapText="1"/>
    </xf>
    <xf numFmtId="164" fontId="3" fillId="4" borderId="0" xfId="0" applyNumberFormat="1" applyFont="1" applyFill="1" applyAlignment="1">
      <alignment vertical="top" wrapText="1"/>
    </xf>
    <xf numFmtId="0" fontId="3" fillId="4" borderId="0" xfId="0" applyFont="1" applyFill="1" applyAlignment="1">
      <alignment vertical="top" wrapText="1"/>
    </xf>
    <xf numFmtId="0" fontId="2" fillId="3" borderId="0" xfId="0" applyFont="1" applyFill="1" applyAlignment="1">
      <alignment vertical="top" wrapText="1"/>
    </xf>
    <xf numFmtId="164" fontId="2" fillId="3" borderId="0" xfId="0" applyNumberFormat="1" applyFont="1" applyFill="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164" fontId="3" fillId="7" borderId="1" xfId="0" applyNumberFormat="1" applyFont="1" applyFill="1" applyBorder="1" applyAlignment="1">
      <alignment horizontal="center" vertical="top" wrapText="1"/>
    </xf>
    <xf numFmtId="0" fontId="3" fillId="7"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7" fillId="0" borderId="0" xfId="0" applyFont="1" applyBorder="1" applyAlignment="1">
      <alignment horizontal="center" vertical="top" wrapText="1"/>
    </xf>
    <xf numFmtId="0" fontId="9" fillId="0" borderId="0" xfId="0" applyFont="1" applyFill="1" applyAlignment="1">
      <alignment horizontal="center" vertical="top"/>
    </xf>
    <xf numFmtId="0" fontId="8" fillId="0" borderId="0" xfId="0" applyFont="1" applyFill="1" applyBorder="1" applyAlignment="1">
      <alignment horizontal="justify" vertical="top" wrapText="1"/>
    </xf>
    <xf numFmtId="164" fontId="8" fillId="0" borderId="0" xfId="0" applyNumberFormat="1" applyFont="1" applyFill="1" applyBorder="1" applyAlignment="1">
      <alignment horizontal="center" vertical="top" wrapText="1"/>
    </xf>
    <xf numFmtId="0" fontId="9" fillId="0" borderId="0" xfId="0" applyFont="1" applyFill="1" applyAlignment="1">
      <alignment horizontal="center" vertical="top" wrapText="1"/>
    </xf>
    <xf numFmtId="1" fontId="9" fillId="0" borderId="1" xfId="0" applyNumberFormat="1" applyFont="1" applyFill="1" applyBorder="1" applyAlignment="1">
      <alignment horizontal="center" vertical="top" wrapText="1"/>
    </xf>
    <xf numFmtId="0" fontId="8" fillId="5" borderId="0" xfId="0" applyFont="1" applyFill="1" applyAlignment="1">
      <alignment horizontal="center" vertical="top"/>
    </xf>
    <xf numFmtId="164" fontId="8" fillId="0" borderId="1" xfId="0" applyNumberFormat="1" applyFont="1" applyFill="1" applyBorder="1" applyAlignment="1">
      <alignment horizontal="center" vertical="top" wrapText="1"/>
    </xf>
    <xf numFmtId="0" fontId="8" fillId="0" borderId="0" xfId="0" applyFont="1" applyFill="1" applyAlignment="1">
      <alignment horizontal="center" vertical="top"/>
    </xf>
    <xf numFmtId="164" fontId="8" fillId="0" borderId="1" xfId="0" applyNumberFormat="1" applyFont="1" applyFill="1" applyBorder="1" applyAlignment="1">
      <alignment horizontal="center" vertical="top"/>
    </xf>
    <xf numFmtId="0" fontId="9" fillId="5" borderId="0" xfId="0" applyFont="1" applyFill="1" applyAlignment="1">
      <alignment horizontal="center" vertical="top"/>
    </xf>
    <xf numFmtId="0" fontId="8" fillId="6" borderId="1" xfId="1" applyFont="1" applyFill="1" applyBorder="1" applyAlignment="1">
      <alignment horizontal="center" vertical="top" wrapText="1"/>
    </xf>
    <xf numFmtId="164" fontId="8" fillId="6" borderId="1" xfId="1" applyNumberFormat="1" applyFont="1" applyFill="1" applyBorder="1" applyAlignment="1">
      <alignment horizontal="center" vertical="top" wrapText="1"/>
    </xf>
    <xf numFmtId="0" fontId="9" fillId="6" borderId="0" xfId="0" applyFont="1" applyFill="1" applyAlignment="1">
      <alignment horizontal="center" vertical="top"/>
    </xf>
    <xf numFmtId="164" fontId="9" fillId="7" borderId="1" xfId="1" applyNumberFormat="1" applyFont="1" applyFill="1" applyBorder="1" applyAlignment="1">
      <alignment horizontal="center" vertical="top" wrapText="1"/>
    </xf>
    <xf numFmtId="164" fontId="9" fillId="0" borderId="1" xfId="1"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164" fontId="8" fillId="2" borderId="1" xfId="0" applyNumberFormat="1"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0" xfId="0" applyFont="1" applyFill="1" applyAlignment="1">
      <alignment horizontal="center" vertical="top"/>
    </xf>
    <xf numFmtId="164" fontId="9" fillId="7" borderId="1" xfId="0" applyNumberFormat="1" applyFont="1" applyFill="1" applyBorder="1" applyAlignment="1">
      <alignment horizontal="center" vertical="top" wrapText="1"/>
    </xf>
    <xf numFmtId="0" fontId="9" fillId="7" borderId="0" xfId="0" applyFont="1" applyFill="1" applyAlignment="1">
      <alignment horizontal="center" vertical="top"/>
    </xf>
    <xf numFmtId="164" fontId="8" fillId="6" borderId="1" xfId="0" applyNumberFormat="1" applyFont="1" applyFill="1" applyBorder="1" applyAlignment="1">
      <alignment horizontal="center" vertical="top" wrapText="1"/>
    </xf>
    <xf numFmtId="0" fontId="8" fillId="6" borderId="1" xfId="0" applyFont="1" applyFill="1" applyBorder="1" applyAlignment="1">
      <alignment horizontal="center" vertical="top" wrapText="1"/>
    </xf>
    <xf numFmtId="164" fontId="9" fillId="0" borderId="0" xfId="0" applyNumberFormat="1" applyFont="1" applyFill="1" applyAlignment="1">
      <alignment horizontal="center" vertical="top"/>
    </xf>
    <xf numFmtId="164" fontId="9" fillId="0" borderId="1" xfId="0" applyNumberFormat="1" applyFont="1" applyFill="1" applyBorder="1" applyAlignment="1">
      <alignment horizontal="center" vertical="top"/>
    </xf>
    <xf numFmtId="0" fontId="9" fillId="0" borderId="0" xfId="0" applyFont="1" applyFill="1" applyAlignment="1">
      <alignment horizontal="justify" vertical="top"/>
    </xf>
    <xf numFmtId="0" fontId="8" fillId="0" borderId="0" xfId="0" applyFont="1" applyFill="1" applyBorder="1" applyAlignment="1">
      <alignment horizontal="center" vertical="top" wrapText="1"/>
    </xf>
    <xf numFmtId="164" fontId="3" fillId="0" borderId="1" xfId="1" applyNumberFormat="1" applyFont="1" applyFill="1" applyBorder="1" applyAlignment="1">
      <alignment horizontal="center" vertical="top" wrapText="1"/>
    </xf>
    <xf numFmtId="0" fontId="3" fillId="7" borderId="0" xfId="0" applyFont="1" applyFill="1" applyAlignment="1">
      <alignment horizontal="center" vertical="top"/>
    </xf>
    <xf numFmtId="2" fontId="3" fillId="7" borderId="1" xfId="2" applyNumberFormat="1" applyFont="1" applyFill="1" applyBorder="1" applyAlignment="1">
      <alignment horizontal="center" vertical="top" wrapText="1"/>
    </xf>
    <xf numFmtId="0" fontId="10" fillId="0" borderId="0" xfId="0" applyFont="1" applyFill="1" applyAlignment="1">
      <alignment horizontal="center" vertical="top"/>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166" fontId="9" fillId="0" borderId="1" xfId="0" applyNumberFormat="1" applyFont="1" applyBorder="1" applyAlignment="1">
      <alignment horizontal="center" vertical="top" wrapText="1"/>
    </xf>
    <xf numFmtId="0" fontId="8" fillId="6" borderId="0" xfId="0" applyFont="1" applyFill="1" applyAlignment="1">
      <alignment horizontal="center" vertical="top"/>
    </xf>
    <xf numFmtId="0" fontId="2" fillId="0"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justify" vertical="top" wrapText="1"/>
    </xf>
    <xf numFmtId="164" fontId="9" fillId="7" borderId="1" xfId="0" applyNumberFormat="1" applyFont="1" applyFill="1" applyBorder="1" applyAlignment="1">
      <alignment horizontal="justify" vertical="top" wrapText="1"/>
    </xf>
    <xf numFmtId="0" fontId="8"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Border="1" applyAlignment="1">
      <alignment horizontal="center" vertical="top" wrapText="1"/>
    </xf>
    <xf numFmtId="164" fontId="9" fillId="0" borderId="1" xfId="0"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0" fontId="2" fillId="7" borderId="0" xfId="0" applyFont="1" applyFill="1" applyAlignment="1">
      <alignment vertical="top" wrapText="1"/>
    </xf>
    <xf numFmtId="0" fontId="3" fillId="7" borderId="0" xfId="0" applyFont="1" applyFill="1" applyAlignment="1">
      <alignment vertical="top" wrapText="1"/>
    </xf>
    <xf numFmtId="0" fontId="3" fillId="2" borderId="0" xfId="0" applyFont="1" applyFill="1" applyAlignment="1">
      <alignment vertical="top" wrapText="1"/>
    </xf>
    <xf numFmtId="164" fontId="3" fillId="0" borderId="1" xfId="1" applyNumberFormat="1" applyFont="1" applyBorder="1" applyAlignment="1">
      <alignment horizontal="center" vertical="top" wrapText="1"/>
    </xf>
    <xf numFmtId="0" fontId="2" fillId="3" borderId="1" xfId="0"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3" fillId="3" borderId="0" xfId="0" applyFont="1" applyFill="1" applyAlignment="1">
      <alignment vertical="top" wrapText="1"/>
    </xf>
    <xf numFmtId="0" fontId="3" fillId="2" borderId="1" xfId="0"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2" fillId="2" borderId="0" xfId="0" applyFont="1" applyFill="1" applyAlignment="1">
      <alignment horizontal="center" vertical="top"/>
    </xf>
    <xf numFmtId="0" fontId="9" fillId="0" borderId="6" xfId="0" applyFont="1" applyFill="1" applyBorder="1" applyAlignment="1">
      <alignment horizontal="left" vertical="top" wrapText="1"/>
    </xf>
    <xf numFmtId="0" fontId="9" fillId="0" borderId="6" xfId="0" applyFont="1" applyFill="1" applyBorder="1" applyAlignment="1">
      <alignment horizontal="center" vertical="top" wrapText="1"/>
    </xf>
    <xf numFmtId="164" fontId="9" fillId="0" borderId="6" xfId="0" applyNumberFormat="1" applyFont="1" applyFill="1" applyBorder="1" applyAlignment="1">
      <alignment horizontal="center" vertical="top" wrapText="1"/>
    </xf>
    <xf numFmtId="0" fontId="9" fillId="7" borderId="6" xfId="0" applyFont="1" applyFill="1" applyBorder="1" applyAlignment="1">
      <alignment horizontal="center" vertical="top" wrapText="1"/>
    </xf>
    <xf numFmtId="164" fontId="9" fillId="7" borderId="6" xfId="0" applyNumberFormat="1" applyFont="1" applyFill="1" applyBorder="1" applyAlignment="1">
      <alignment horizontal="center" vertical="top" wrapText="1"/>
    </xf>
    <xf numFmtId="0" fontId="9" fillId="7" borderId="1" xfId="0" applyFont="1" applyFill="1" applyBorder="1" applyAlignment="1">
      <alignment horizontal="center" vertical="top"/>
    </xf>
    <xf numFmtId="0" fontId="9" fillId="7" borderId="0" xfId="0" applyFont="1" applyFill="1" applyBorder="1" applyAlignment="1">
      <alignment horizontal="center" vertical="top" wrapText="1"/>
    </xf>
    <xf numFmtId="0" fontId="9" fillId="7" borderId="6" xfId="0" applyFont="1" applyFill="1" applyBorder="1" applyAlignment="1">
      <alignment horizontal="left" vertical="top" wrapText="1"/>
    </xf>
    <xf numFmtId="0" fontId="9" fillId="0" borderId="1" xfId="0" applyNumberFormat="1" applyFont="1" applyFill="1" applyBorder="1" applyAlignment="1">
      <alignment horizontal="center" vertical="top" wrapText="1"/>
    </xf>
    <xf numFmtId="166" fontId="9" fillId="7" borderId="1" xfId="0" applyNumberFormat="1" applyFont="1" applyFill="1" applyBorder="1" applyAlignment="1">
      <alignment horizontal="center" vertical="top" wrapText="1"/>
    </xf>
    <xf numFmtId="0" fontId="9" fillId="0" borderId="1" xfId="0" applyNumberFormat="1" applyFont="1" applyFill="1" applyBorder="1" applyAlignment="1">
      <alignment horizontal="justify" vertical="top" wrapText="1"/>
    </xf>
    <xf numFmtId="164" fontId="9" fillId="2" borderId="1" xfId="0" applyNumberFormat="1" applyFont="1" applyFill="1" applyBorder="1" applyAlignment="1">
      <alignment horizontal="center"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2"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7" fillId="0" borderId="0"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9" fillId="0" borderId="1" xfId="0" applyFont="1" applyFill="1" applyBorder="1" applyAlignment="1">
      <alignment horizontal="justify" vertical="top" wrapText="1"/>
    </xf>
    <xf numFmtId="0" fontId="8" fillId="0" borderId="1" xfId="0" applyFont="1" applyFill="1" applyBorder="1" applyAlignment="1">
      <alignment horizontal="justify" vertical="top" wrapText="1"/>
    </xf>
    <xf numFmtId="0" fontId="9" fillId="0" borderId="1" xfId="0" applyFont="1" applyFill="1" applyBorder="1" applyAlignment="1">
      <alignment horizontal="left" vertical="top" wrapText="1"/>
    </xf>
    <xf numFmtId="0" fontId="9"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7"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9" fillId="7" borderId="6" xfId="0" applyFont="1" applyFill="1" applyBorder="1" applyAlignment="1">
      <alignment horizontal="center" vertical="top" wrapText="1"/>
    </xf>
    <xf numFmtId="0" fontId="9" fillId="7" borderId="7" xfId="0" applyFont="1" applyFill="1" applyBorder="1" applyAlignment="1">
      <alignment horizontal="center" vertical="top" wrapText="1"/>
    </xf>
    <xf numFmtId="0" fontId="9" fillId="7" borderId="2" xfId="0" applyFont="1" applyFill="1" applyBorder="1" applyAlignment="1">
      <alignment horizontal="center" vertical="top" wrapText="1"/>
    </xf>
    <xf numFmtId="0" fontId="8" fillId="6" borderId="1" xfId="0" applyFont="1" applyFill="1" applyBorder="1" applyAlignment="1">
      <alignment horizontal="justify" vertical="top" wrapText="1"/>
    </xf>
    <xf numFmtId="0" fontId="8" fillId="5" borderId="1" xfId="0" applyFont="1" applyFill="1" applyBorder="1" applyAlignment="1">
      <alignment horizontal="center" vertical="top" wrapText="1"/>
    </xf>
    <xf numFmtId="164" fontId="9" fillId="7" borderId="1" xfId="0" applyNumberFormat="1" applyFont="1" applyFill="1" applyBorder="1" applyAlignment="1">
      <alignment horizontal="justify" vertical="top" wrapText="1"/>
    </xf>
    <xf numFmtId="0" fontId="9" fillId="7" borderId="1" xfId="0" applyFont="1" applyFill="1" applyBorder="1" applyAlignment="1">
      <alignment horizontal="justify" vertical="top" wrapText="1"/>
    </xf>
    <xf numFmtId="0" fontId="8" fillId="0" borderId="1" xfId="0" applyFont="1" applyFill="1" applyBorder="1" applyAlignment="1">
      <alignment horizontal="center" vertical="top" wrapText="1"/>
    </xf>
    <xf numFmtId="0" fontId="9" fillId="0" borderId="6"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1" xfId="0" applyFont="1" applyBorder="1" applyAlignment="1">
      <alignment horizontal="justify" vertical="top" wrapText="1"/>
    </xf>
    <xf numFmtId="0" fontId="9" fillId="0" borderId="1" xfId="0" applyFont="1" applyBorder="1" applyAlignment="1">
      <alignment horizontal="center" vertical="top" wrapText="1"/>
    </xf>
    <xf numFmtId="0" fontId="8" fillId="6" borderId="1" xfId="1" applyFont="1" applyFill="1" applyBorder="1" applyAlignment="1">
      <alignment horizontal="justify" vertical="top" wrapText="1"/>
    </xf>
    <xf numFmtId="0" fontId="12" fillId="0" borderId="0"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2" xfId="0" applyFont="1" applyFill="1" applyBorder="1" applyAlignment="1">
      <alignment horizontal="center" vertical="top" wrapText="1"/>
    </xf>
    <xf numFmtId="164" fontId="9" fillId="0" borderId="1" xfId="0" applyNumberFormat="1" applyFont="1" applyFill="1" applyBorder="1" applyAlignment="1">
      <alignment horizontal="center" vertical="top" wrapText="1"/>
    </xf>
    <xf numFmtId="0" fontId="9" fillId="0" borderId="6" xfId="0" applyFont="1" applyFill="1" applyBorder="1" applyAlignment="1">
      <alignment horizontal="justify" vertical="top" wrapText="1"/>
    </xf>
    <xf numFmtId="0" fontId="9" fillId="0" borderId="7" xfId="0"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7" borderId="6" xfId="0" applyFont="1" applyFill="1" applyBorder="1" applyAlignment="1">
      <alignment horizontal="left" vertical="top" wrapText="1"/>
    </xf>
    <xf numFmtId="0" fontId="9" fillId="7" borderId="2" xfId="0" applyFont="1" applyFill="1" applyBorder="1" applyAlignment="1">
      <alignment horizontal="left" vertical="top" wrapText="1"/>
    </xf>
    <xf numFmtId="0" fontId="9" fillId="0" borderId="6" xfId="0" applyNumberFormat="1" applyFont="1" applyFill="1" applyBorder="1" applyAlignment="1">
      <alignment horizontal="left" vertical="top" wrapText="1"/>
    </xf>
    <xf numFmtId="0" fontId="9" fillId="0" borderId="7" xfId="0" applyNumberFormat="1" applyFont="1" applyFill="1" applyBorder="1" applyAlignment="1">
      <alignment horizontal="left" vertical="top" wrapText="1"/>
    </xf>
    <xf numFmtId="0" fontId="9" fillId="0" borderId="2" xfId="0" applyNumberFormat="1" applyFont="1" applyFill="1" applyBorder="1" applyAlignment="1">
      <alignment horizontal="left" vertical="top" wrapText="1"/>
    </xf>
    <xf numFmtId="0" fontId="9" fillId="0" borderId="7" xfId="0" applyFont="1" applyFill="1" applyBorder="1" applyAlignment="1">
      <alignment horizontal="center" vertical="top" wrapText="1"/>
    </xf>
    <xf numFmtId="164" fontId="9" fillId="0" borderId="6" xfId="0" applyNumberFormat="1" applyFont="1" applyFill="1" applyBorder="1" applyAlignment="1">
      <alignment horizontal="center" vertical="top" wrapText="1"/>
    </xf>
    <xf numFmtId="164" fontId="9" fillId="0" borderId="2" xfId="0" applyNumberFormat="1" applyFont="1" applyFill="1" applyBorder="1" applyAlignment="1">
      <alignment horizontal="center" vertical="top" wrapText="1"/>
    </xf>
    <xf numFmtId="166" fontId="9" fillId="0" borderId="6" xfId="0" applyNumberFormat="1" applyFont="1" applyBorder="1" applyAlignment="1">
      <alignment horizontal="center" vertical="top"/>
    </xf>
    <xf numFmtId="166" fontId="9" fillId="0" borderId="2" xfId="0" applyNumberFormat="1" applyFont="1" applyBorder="1" applyAlignment="1">
      <alignment horizontal="center" vertical="top"/>
    </xf>
    <xf numFmtId="166" fontId="9" fillId="0" borderId="6" xfId="0" applyNumberFormat="1" applyFont="1" applyBorder="1" applyAlignment="1">
      <alignment horizontal="center" vertical="top" wrapText="1"/>
    </xf>
    <xf numFmtId="166" fontId="9" fillId="0" borderId="2" xfId="0" applyNumberFormat="1" applyFont="1" applyBorder="1" applyAlignment="1">
      <alignment horizontal="center" vertical="top" wrapText="1"/>
    </xf>
    <xf numFmtId="164" fontId="2" fillId="5" borderId="4" xfId="0" applyNumberFormat="1" applyFont="1" applyFill="1" applyBorder="1" applyAlignment="1">
      <alignment horizontal="center" vertical="top" wrapText="1"/>
    </xf>
    <xf numFmtId="164" fontId="2" fillId="5" borderId="5" xfId="0" applyNumberFormat="1" applyFont="1" applyFill="1" applyBorder="1" applyAlignment="1">
      <alignment horizontal="center" vertical="top" wrapText="1"/>
    </xf>
    <xf numFmtId="164" fontId="2" fillId="5" borderId="3" xfId="0"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2" fontId="3" fillId="7" borderId="6" xfId="2" applyNumberFormat="1" applyFont="1" applyFill="1" applyBorder="1" applyAlignment="1">
      <alignment horizontal="center" vertical="top" wrapText="1"/>
    </xf>
    <xf numFmtId="2" fontId="3" fillId="7" borderId="2" xfId="2"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164" fontId="3" fillId="7" borderId="6" xfId="0" applyNumberFormat="1" applyFont="1" applyFill="1" applyBorder="1" applyAlignment="1">
      <alignment horizontal="left" vertical="top" wrapText="1"/>
    </xf>
    <xf numFmtId="164" fontId="3" fillId="7" borderId="7" xfId="0" applyNumberFormat="1" applyFont="1" applyFill="1" applyBorder="1" applyAlignment="1">
      <alignment horizontal="left" vertical="top" wrapText="1"/>
    </xf>
    <xf numFmtId="164" fontId="3" fillId="7" borderId="2" xfId="0" applyNumberFormat="1" applyFont="1" applyFill="1" applyBorder="1" applyAlignment="1">
      <alignment horizontal="left" vertical="top" wrapText="1"/>
    </xf>
    <xf numFmtId="0" fontId="2" fillId="8" borderId="4" xfId="0" applyFont="1" applyFill="1" applyBorder="1" applyAlignment="1">
      <alignment horizontal="center" vertical="top" wrapText="1"/>
    </xf>
    <xf numFmtId="0" fontId="2" fillId="8" borderId="5" xfId="0" applyFont="1" applyFill="1" applyBorder="1" applyAlignment="1">
      <alignment horizontal="center" vertical="top" wrapText="1"/>
    </xf>
    <xf numFmtId="0" fontId="2" fillId="8" borderId="3" xfId="0" applyFont="1" applyFill="1" applyBorder="1" applyAlignment="1">
      <alignment horizontal="center" vertical="top" wrapText="1"/>
    </xf>
    <xf numFmtId="0" fontId="3" fillId="7" borderId="6" xfId="0" applyFont="1" applyFill="1" applyBorder="1" applyAlignment="1">
      <alignment horizontal="center" vertical="top" wrapText="1"/>
    </xf>
    <xf numFmtId="0" fontId="3" fillId="7" borderId="7" xfId="0" applyFont="1" applyFill="1" applyBorder="1" applyAlignment="1">
      <alignment horizontal="center" vertical="top" wrapText="1"/>
    </xf>
    <xf numFmtId="0" fontId="3" fillId="7" borderId="2" xfId="0"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164" fontId="3" fillId="0" borderId="7"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2" xfId="0" applyFont="1" applyFill="1" applyBorder="1" applyAlignment="1">
      <alignment horizontal="left" vertical="top" wrapText="1"/>
    </xf>
    <xf numFmtId="164" fontId="3" fillId="6" borderId="6" xfId="0" applyNumberFormat="1" applyFont="1" applyFill="1" applyBorder="1" applyAlignment="1">
      <alignment horizontal="center" vertical="top" wrapText="1"/>
    </xf>
    <xf numFmtId="164" fontId="3" fillId="6" borderId="7" xfId="0" applyNumberFormat="1" applyFont="1" applyFill="1" applyBorder="1" applyAlignment="1">
      <alignment horizontal="center" vertical="top" wrapText="1"/>
    </xf>
    <xf numFmtId="164" fontId="3" fillId="6" borderId="2" xfId="0" applyNumberFormat="1" applyFont="1" applyFill="1" applyBorder="1" applyAlignment="1">
      <alignment horizontal="center" vertical="top" wrapText="1"/>
    </xf>
    <xf numFmtId="2" fontId="3" fillId="0" borderId="6"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cellXfs>
  <cellStyles count="3">
    <cellStyle name="Обычный" xfId="0" builtinId="0"/>
    <cellStyle name="Обычный 2" xfId="2"/>
    <cellStyle name="Обычный_Лист1" xfId="1"/>
  </cellStyles>
  <dxfs count="0"/>
  <tableStyles count="0" defaultTableStyle="TableStyleMedium2" defaultPivotStyle="PivotStyleLight16"/>
  <colors>
    <mruColors>
      <color rgb="FF993366"/>
      <color rgb="FFFF5050"/>
      <color rgb="FFFF66FF"/>
      <color rgb="FF00FFFF"/>
      <color rgb="FF3333CC"/>
      <color rgb="FFFF0066"/>
      <color rgb="FFFFFF00"/>
      <color rgb="FF173E49"/>
      <color rgb="FF660033"/>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view="pageBreakPreview" zoomScaleNormal="75" zoomScaleSheetLayoutView="100" workbookViewId="0">
      <selection activeCell="A140" sqref="A140:XFD140"/>
    </sheetView>
  </sheetViews>
  <sheetFormatPr defaultRowHeight="15.75" x14ac:dyDescent="0.25"/>
  <cols>
    <col min="1" max="1" width="46.28515625" style="37" customWidth="1"/>
    <col min="2" max="2" width="18.5703125" style="22" customWidth="1"/>
    <col min="3" max="3" width="28.85546875" style="38" customWidth="1"/>
    <col min="4" max="4" width="22.5703125" style="32" customWidth="1"/>
    <col min="5" max="5" width="21.140625" style="32" customWidth="1"/>
    <col min="6" max="6" width="23.7109375" style="32" customWidth="1"/>
    <col min="7" max="8" width="9.5703125" style="22" bestFit="1" customWidth="1"/>
    <col min="9" max="16384" width="9.140625" style="22"/>
  </cols>
  <sheetData>
    <row r="1" spans="1:6" s="17" customFormat="1" ht="39" customHeight="1" x14ac:dyDescent="0.25">
      <c r="A1" s="125" t="s">
        <v>337</v>
      </c>
      <c r="B1" s="125"/>
      <c r="C1" s="125"/>
      <c r="D1" s="125"/>
      <c r="E1" s="125"/>
      <c r="F1" s="125"/>
    </row>
    <row r="2" spans="1:6" s="20" customFormat="1" ht="24" customHeight="1" x14ac:dyDescent="0.25">
      <c r="A2" s="18"/>
      <c r="B2" s="43"/>
      <c r="C2" s="43"/>
      <c r="D2" s="19"/>
      <c r="E2" s="19"/>
      <c r="F2" s="43"/>
    </row>
    <row r="3" spans="1:6" ht="63" customHeight="1" x14ac:dyDescent="0.25">
      <c r="A3" s="42" t="s">
        <v>16</v>
      </c>
      <c r="B3" s="42" t="s">
        <v>15</v>
      </c>
      <c r="C3" s="42" t="s">
        <v>17</v>
      </c>
      <c r="D3" s="21" t="s">
        <v>115</v>
      </c>
      <c r="E3" s="21" t="s">
        <v>18</v>
      </c>
      <c r="F3" s="21" t="s">
        <v>21</v>
      </c>
    </row>
    <row r="4" spans="1:6" ht="15.75" customHeight="1" x14ac:dyDescent="0.25">
      <c r="A4" s="42">
        <v>1</v>
      </c>
      <c r="B4" s="42">
        <v>2</v>
      </c>
      <c r="C4" s="42">
        <v>3</v>
      </c>
      <c r="D4" s="23">
        <v>4</v>
      </c>
      <c r="E4" s="24">
        <v>5</v>
      </c>
      <c r="F4" s="23">
        <v>6</v>
      </c>
    </row>
    <row r="5" spans="1:6" ht="17.25" customHeight="1" x14ac:dyDescent="0.25">
      <c r="A5" s="126" t="s">
        <v>113</v>
      </c>
      <c r="B5" s="126"/>
      <c r="C5" s="126"/>
      <c r="D5" s="126"/>
      <c r="E5" s="126"/>
      <c r="F5" s="126"/>
    </row>
    <row r="6" spans="1:6" ht="17.25" customHeight="1" x14ac:dyDescent="0.25">
      <c r="A6" s="124" t="s">
        <v>565</v>
      </c>
      <c r="B6" s="123" t="s">
        <v>141</v>
      </c>
      <c r="C6" s="42" t="s">
        <v>171</v>
      </c>
      <c r="D6" s="21">
        <f>'КБ+ софин. МБ'!C112</f>
        <v>0</v>
      </c>
      <c r="E6" s="21">
        <f>'КБ+ софин. МБ'!D112</f>
        <v>0</v>
      </c>
      <c r="F6" s="21">
        <v>0</v>
      </c>
    </row>
    <row r="7" spans="1:6" ht="15" customHeight="1" x14ac:dyDescent="0.25">
      <c r="A7" s="124"/>
      <c r="B7" s="123"/>
      <c r="C7" s="42" t="s">
        <v>19</v>
      </c>
      <c r="D7" s="21">
        <f>'КБ+ софин. МБ'!C113</f>
        <v>6241.9</v>
      </c>
      <c r="E7" s="21">
        <f>'КБ+ софин. МБ'!D113</f>
        <v>0</v>
      </c>
      <c r="F7" s="21">
        <f>E7/D7*100</f>
        <v>0</v>
      </c>
    </row>
    <row r="8" spans="1:6" ht="33.75" customHeight="1" x14ac:dyDescent="0.25">
      <c r="A8" s="124"/>
      <c r="B8" s="123"/>
      <c r="C8" s="42" t="s">
        <v>118</v>
      </c>
      <c r="D8" s="21">
        <f>'КБ+ софин. МБ'!C114</f>
        <v>1261.4000000000001</v>
      </c>
      <c r="E8" s="21">
        <f>'КБ+ софин. МБ'!D114</f>
        <v>0</v>
      </c>
      <c r="F8" s="21">
        <f>E8/D8*100</f>
        <v>0</v>
      </c>
    </row>
    <row r="9" spans="1:6" s="25" customFormat="1" ht="15.75" customHeight="1" x14ac:dyDescent="0.25">
      <c r="A9" s="124"/>
      <c r="B9" s="123"/>
      <c r="C9" s="80" t="s">
        <v>22</v>
      </c>
      <c r="D9" s="15">
        <f>D7+D8+D6</f>
        <v>7503.2999999999993</v>
      </c>
      <c r="E9" s="15">
        <f>E7+E8+E6</f>
        <v>0</v>
      </c>
      <c r="F9" s="15">
        <f>E9/D9*100</f>
        <v>0</v>
      </c>
    </row>
    <row r="10" spans="1:6" s="93" customFormat="1" ht="18" customHeight="1" x14ac:dyDescent="0.25">
      <c r="A10" s="117" t="s">
        <v>566</v>
      </c>
      <c r="B10" s="120" t="s">
        <v>141</v>
      </c>
      <c r="C10" s="42" t="s">
        <v>171</v>
      </c>
      <c r="D10" s="21">
        <f>'КБ+ софин. МБ'!C116</f>
        <v>0</v>
      </c>
      <c r="E10" s="21">
        <f>'КБ+ софин. МБ'!D116</f>
        <v>0</v>
      </c>
      <c r="F10" s="21">
        <v>0</v>
      </c>
    </row>
    <row r="11" spans="1:6" ht="15.75" customHeight="1" x14ac:dyDescent="0.25">
      <c r="A11" s="118"/>
      <c r="B11" s="121"/>
      <c r="C11" s="42" t="s">
        <v>19</v>
      </c>
      <c r="D11" s="21">
        <f>'КБ+ софин. МБ'!C117</f>
        <v>7467</v>
      </c>
      <c r="E11" s="21">
        <f>'КБ+ софин. МБ'!D117</f>
        <v>0</v>
      </c>
      <c r="F11" s="21">
        <f t="shared" ref="F11:F28" si="0">E11/D11*100</f>
        <v>0</v>
      </c>
    </row>
    <row r="12" spans="1:6" ht="32.25" customHeight="1" x14ac:dyDescent="0.25">
      <c r="A12" s="118"/>
      <c r="B12" s="121"/>
      <c r="C12" s="42" t="s">
        <v>118</v>
      </c>
      <c r="D12" s="21">
        <f>'КБ+ софин. МБ'!C118</f>
        <v>311.2</v>
      </c>
      <c r="E12" s="21">
        <f>'КБ+ софин. МБ'!D118</f>
        <v>0</v>
      </c>
      <c r="F12" s="21">
        <f t="shared" si="0"/>
        <v>0</v>
      </c>
    </row>
    <row r="13" spans="1:6" s="25" customFormat="1" ht="14.25" customHeight="1" x14ac:dyDescent="0.25">
      <c r="A13" s="119"/>
      <c r="B13" s="122"/>
      <c r="C13" s="80" t="s">
        <v>22</v>
      </c>
      <c r="D13" s="15">
        <f>D11+D12+D10</f>
        <v>7778.2</v>
      </c>
      <c r="E13" s="15">
        <f>E11+E12+E10</f>
        <v>0</v>
      </c>
      <c r="F13" s="15">
        <f>E13/D13*100</f>
        <v>0</v>
      </c>
    </row>
    <row r="14" spans="1:6" s="93" customFormat="1" ht="18" customHeight="1" x14ac:dyDescent="0.25">
      <c r="A14" s="117" t="s">
        <v>567</v>
      </c>
      <c r="B14" s="120" t="s">
        <v>141</v>
      </c>
      <c r="C14" s="42" t="s">
        <v>171</v>
      </c>
      <c r="D14" s="39">
        <f>'КБ+ софин. МБ'!C120</f>
        <v>0</v>
      </c>
      <c r="E14" s="21">
        <f>'КБ+ софин. МБ'!D120</f>
        <v>0</v>
      </c>
      <c r="F14" s="21">
        <v>0</v>
      </c>
    </row>
    <row r="15" spans="1:6" ht="18" customHeight="1" x14ac:dyDescent="0.25">
      <c r="A15" s="118"/>
      <c r="B15" s="121"/>
      <c r="C15" s="42" t="s">
        <v>19</v>
      </c>
      <c r="D15" s="21">
        <f>'КБ+ софин. МБ'!C121</f>
        <v>3018</v>
      </c>
      <c r="E15" s="21">
        <f>'КБ+ софин. МБ'!D121</f>
        <v>0</v>
      </c>
      <c r="F15" s="21">
        <f t="shared" si="0"/>
        <v>0</v>
      </c>
    </row>
    <row r="16" spans="1:6" ht="31.5" customHeight="1" x14ac:dyDescent="0.25">
      <c r="A16" s="118"/>
      <c r="B16" s="121"/>
      <c r="C16" s="42" t="s">
        <v>118</v>
      </c>
      <c r="D16" s="21">
        <f>'КБ+ софин. МБ'!C122</f>
        <v>227.2</v>
      </c>
      <c r="E16" s="21">
        <f>'КБ+ софин. МБ'!D122</f>
        <v>0</v>
      </c>
      <c r="F16" s="21">
        <f t="shared" si="0"/>
        <v>0</v>
      </c>
    </row>
    <row r="17" spans="1:6" s="25" customFormat="1" ht="15" customHeight="1" x14ac:dyDescent="0.25">
      <c r="A17" s="119"/>
      <c r="B17" s="122"/>
      <c r="C17" s="80" t="s">
        <v>22</v>
      </c>
      <c r="D17" s="15">
        <f>D15+D16+D14</f>
        <v>3245.2</v>
      </c>
      <c r="E17" s="15">
        <f>E15+E16+E14</f>
        <v>0</v>
      </c>
      <c r="F17" s="15">
        <f>E17/D17*100</f>
        <v>0</v>
      </c>
    </row>
    <row r="18" spans="1:6" s="93" customFormat="1" ht="17.25" customHeight="1" x14ac:dyDescent="0.25">
      <c r="A18" s="128" t="s">
        <v>568</v>
      </c>
      <c r="B18" s="120" t="s">
        <v>141</v>
      </c>
      <c r="C18" s="42" t="s">
        <v>171</v>
      </c>
      <c r="D18" s="39">
        <f>'КБ+ софин. МБ'!C124</f>
        <v>0</v>
      </c>
      <c r="E18" s="39">
        <f>'КБ+ софин. МБ'!D124</f>
        <v>0</v>
      </c>
      <c r="F18" s="21">
        <v>0</v>
      </c>
    </row>
    <row r="19" spans="1:6" ht="16.5" customHeight="1" x14ac:dyDescent="0.25">
      <c r="A19" s="129"/>
      <c r="B19" s="121"/>
      <c r="C19" s="42" t="s">
        <v>19</v>
      </c>
      <c r="D19" s="39">
        <f>'КБ+ софин. МБ'!C125</f>
        <v>8182.8</v>
      </c>
      <c r="E19" s="39">
        <f>'КБ+ софин. МБ'!D125</f>
        <v>0</v>
      </c>
      <c r="F19" s="21">
        <f t="shared" si="0"/>
        <v>0</v>
      </c>
    </row>
    <row r="20" spans="1:6" ht="31.5" customHeight="1" x14ac:dyDescent="0.25">
      <c r="A20" s="129"/>
      <c r="B20" s="121"/>
      <c r="C20" s="42" t="s">
        <v>118</v>
      </c>
      <c r="D20" s="39">
        <f>'КБ+ софин. МБ'!C126</f>
        <v>0</v>
      </c>
      <c r="E20" s="39">
        <f>'КБ+ софин. МБ'!D126</f>
        <v>0</v>
      </c>
      <c r="F20" s="21">
        <v>0</v>
      </c>
    </row>
    <row r="21" spans="1:6" s="25" customFormat="1" ht="16.5" customHeight="1" x14ac:dyDescent="0.25">
      <c r="A21" s="130"/>
      <c r="B21" s="122"/>
      <c r="C21" s="80" t="s">
        <v>22</v>
      </c>
      <c r="D21" s="15">
        <f>D19+D20+D18</f>
        <v>8182.8</v>
      </c>
      <c r="E21" s="15">
        <f>E19+E20+E18</f>
        <v>0</v>
      </c>
      <c r="F21" s="15">
        <f>E21/D21*100</f>
        <v>0</v>
      </c>
    </row>
    <row r="22" spans="1:6" s="94" customFormat="1" ht="15" customHeight="1" x14ac:dyDescent="0.25">
      <c r="A22" s="117" t="s">
        <v>569</v>
      </c>
      <c r="B22" s="120" t="s">
        <v>141</v>
      </c>
      <c r="C22" s="42" t="s">
        <v>171</v>
      </c>
      <c r="D22" s="39">
        <f>'КБ+ софин. МБ'!C132</f>
        <v>1885.9</v>
      </c>
      <c r="E22" s="39">
        <f>'КБ+ софин. МБ'!D132</f>
        <v>0</v>
      </c>
      <c r="F22" s="21">
        <f t="shared" si="0"/>
        <v>0</v>
      </c>
    </row>
    <row r="23" spans="1:6" s="26" customFormat="1" ht="16.5" customHeight="1" x14ac:dyDescent="0.25">
      <c r="A23" s="118"/>
      <c r="B23" s="121"/>
      <c r="C23" s="42" t="s">
        <v>19</v>
      </c>
      <c r="D23" s="39">
        <f>'КБ+ софин. МБ'!C133</f>
        <v>7659</v>
      </c>
      <c r="E23" s="39">
        <f>'КБ+ софин. МБ'!D133</f>
        <v>0</v>
      </c>
      <c r="F23" s="21">
        <f t="shared" si="0"/>
        <v>0</v>
      </c>
    </row>
    <row r="24" spans="1:6" s="26" customFormat="1" ht="33" customHeight="1" x14ac:dyDescent="0.25">
      <c r="A24" s="118"/>
      <c r="B24" s="121"/>
      <c r="C24" s="42" t="s">
        <v>118</v>
      </c>
      <c r="D24" s="39">
        <f>'КБ+ софин. МБ'!C134</f>
        <v>678.59999999999991</v>
      </c>
      <c r="E24" s="39">
        <f>'КБ+ софин. МБ'!D134</f>
        <v>0</v>
      </c>
      <c r="F24" s="21">
        <f t="shared" si="0"/>
        <v>0</v>
      </c>
    </row>
    <row r="25" spans="1:6" s="26" customFormat="1" ht="17.25" customHeight="1" x14ac:dyDescent="0.25">
      <c r="A25" s="119"/>
      <c r="B25" s="122"/>
      <c r="C25" s="80" t="s">
        <v>22</v>
      </c>
      <c r="D25" s="15">
        <f>D23+D24+D22</f>
        <v>10223.5</v>
      </c>
      <c r="E25" s="15">
        <f>E23+E24+E22</f>
        <v>0</v>
      </c>
      <c r="F25" s="15">
        <f>E25/D25*100</f>
        <v>0</v>
      </c>
    </row>
    <row r="26" spans="1:6" s="94" customFormat="1" ht="17.25" customHeight="1" x14ac:dyDescent="0.25">
      <c r="A26" s="117" t="s">
        <v>570</v>
      </c>
      <c r="B26" s="120" t="s">
        <v>141</v>
      </c>
      <c r="C26" s="42" t="s">
        <v>171</v>
      </c>
      <c r="D26" s="39">
        <f>'КБ+ софин. МБ'!C128</f>
        <v>0</v>
      </c>
      <c r="E26" s="39">
        <f>'КБ+ софин. МБ'!D128</f>
        <v>0</v>
      </c>
      <c r="F26" s="21">
        <v>0</v>
      </c>
    </row>
    <row r="27" spans="1:6" s="26" customFormat="1" ht="16.5" customHeight="1" x14ac:dyDescent="0.25">
      <c r="A27" s="118"/>
      <c r="B27" s="121"/>
      <c r="C27" s="42" t="s">
        <v>19</v>
      </c>
      <c r="D27" s="39">
        <f>'КБ+ софин. МБ'!C129</f>
        <v>11126.3</v>
      </c>
      <c r="E27" s="39">
        <f>'КБ+ софин. МБ'!D129</f>
        <v>0</v>
      </c>
      <c r="F27" s="21">
        <f t="shared" si="0"/>
        <v>0</v>
      </c>
    </row>
    <row r="28" spans="1:6" s="26" customFormat="1" ht="31.5" customHeight="1" x14ac:dyDescent="0.25">
      <c r="A28" s="118"/>
      <c r="B28" s="121"/>
      <c r="C28" s="42" t="s">
        <v>118</v>
      </c>
      <c r="D28" s="39">
        <f>'КБ+ софин. МБ'!C130</f>
        <v>2871.7</v>
      </c>
      <c r="E28" s="39">
        <f>'КБ+ софин. МБ'!D130</f>
        <v>0</v>
      </c>
      <c r="F28" s="21">
        <f t="shared" si="0"/>
        <v>0</v>
      </c>
    </row>
    <row r="29" spans="1:6" s="26" customFormat="1" ht="18.75" customHeight="1" x14ac:dyDescent="0.25">
      <c r="A29" s="119"/>
      <c r="B29" s="122"/>
      <c r="C29" s="80" t="s">
        <v>22</v>
      </c>
      <c r="D29" s="15">
        <f>D27+D28+D26</f>
        <v>13998</v>
      </c>
      <c r="E29" s="15">
        <f>E27+E28+E26</f>
        <v>0</v>
      </c>
      <c r="F29" s="15">
        <f>E29/D29*100</f>
        <v>0</v>
      </c>
    </row>
    <row r="30" spans="1:6" s="94" customFormat="1" ht="15" customHeight="1" x14ac:dyDescent="0.25">
      <c r="A30" s="117" t="s">
        <v>571</v>
      </c>
      <c r="B30" s="120" t="s">
        <v>141</v>
      </c>
      <c r="C30" s="42" t="s">
        <v>171</v>
      </c>
      <c r="D30" s="39">
        <f>'КБ+ софин. МБ'!C136</f>
        <v>0</v>
      </c>
      <c r="E30" s="39">
        <f>'КБ+ софин. МБ'!D136</f>
        <v>0</v>
      </c>
      <c r="F30" s="21">
        <v>0</v>
      </c>
    </row>
    <row r="31" spans="1:6" s="26" customFormat="1" ht="16.5" customHeight="1" x14ac:dyDescent="0.25">
      <c r="A31" s="118"/>
      <c r="B31" s="121"/>
      <c r="C31" s="42" t="s">
        <v>19</v>
      </c>
      <c r="D31" s="39">
        <f>'КБ+ софин. МБ'!C137</f>
        <v>31562.400000000001</v>
      </c>
      <c r="E31" s="39">
        <f>'КБ+ софин. МБ'!D137</f>
        <v>0</v>
      </c>
      <c r="F31" s="21">
        <f t="shared" ref="F31:F40" si="1">E31/D31*100</f>
        <v>0</v>
      </c>
    </row>
    <row r="32" spans="1:6" s="26" customFormat="1" ht="30.75" customHeight="1" x14ac:dyDescent="0.25">
      <c r="A32" s="118"/>
      <c r="B32" s="121"/>
      <c r="C32" s="42" t="s">
        <v>118</v>
      </c>
      <c r="D32" s="39">
        <f>'КБ+ софин. МБ'!C138</f>
        <v>2059.6999999999998</v>
      </c>
      <c r="E32" s="39">
        <f>'КБ+ софин. МБ'!D138</f>
        <v>0</v>
      </c>
      <c r="F32" s="21">
        <f t="shared" si="1"/>
        <v>0</v>
      </c>
    </row>
    <row r="33" spans="1:6" s="26" customFormat="1" ht="57" customHeight="1" x14ac:dyDescent="0.25">
      <c r="A33" s="119"/>
      <c r="B33" s="122"/>
      <c r="C33" s="80" t="s">
        <v>22</v>
      </c>
      <c r="D33" s="15">
        <f>D31+D32+D30</f>
        <v>33622.1</v>
      </c>
      <c r="E33" s="15">
        <f>E31+E32+E30</f>
        <v>0</v>
      </c>
      <c r="F33" s="15">
        <f>E33/D33*100</f>
        <v>0</v>
      </c>
    </row>
    <row r="34" spans="1:6" s="94" customFormat="1" ht="18" customHeight="1" x14ac:dyDescent="0.25">
      <c r="A34" s="117" t="s">
        <v>572</v>
      </c>
      <c r="B34" s="120" t="s">
        <v>141</v>
      </c>
      <c r="C34" s="42" t="s">
        <v>171</v>
      </c>
      <c r="D34" s="39">
        <f>'КБ+ софин. МБ'!C140</f>
        <v>0</v>
      </c>
      <c r="E34" s="39">
        <f>'КБ+ софин. МБ'!D140</f>
        <v>0</v>
      </c>
      <c r="F34" s="21">
        <v>0</v>
      </c>
    </row>
    <row r="35" spans="1:6" ht="18" customHeight="1" x14ac:dyDescent="0.25">
      <c r="A35" s="118"/>
      <c r="B35" s="121"/>
      <c r="C35" s="42" t="s">
        <v>19</v>
      </c>
      <c r="D35" s="39">
        <f>'КБ+ софин. МБ'!C141</f>
        <v>6639.3</v>
      </c>
      <c r="E35" s="39">
        <f>'КБ+ софин. МБ'!D141</f>
        <v>0</v>
      </c>
      <c r="F35" s="21">
        <f t="shared" si="1"/>
        <v>0</v>
      </c>
    </row>
    <row r="36" spans="1:6" ht="32.25" customHeight="1" x14ac:dyDescent="0.25">
      <c r="A36" s="118"/>
      <c r="B36" s="121"/>
      <c r="C36" s="42" t="s">
        <v>118</v>
      </c>
      <c r="D36" s="39">
        <f>'КБ+ софин. МБ'!C142</f>
        <v>499.7</v>
      </c>
      <c r="E36" s="39">
        <f>'КБ+ софин. МБ'!D142</f>
        <v>0</v>
      </c>
      <c r="F36" s="21">
        <f t="shared" si="1"/>
        <v>0</v>
      </c>
    </row>
    <row r="37" spans="1:6" s="25" customFormat="1" ht="17.25" customHeight="1" x14ac:dyDescent="0.25">
      <c r="A37" s="119"/>
      <c r="B37" s="122"/>
      <c r="C37" s="80" t="s">
        <v>22</v>
      </c>
      <c r="D37" s="15">
        <f>D35+D36+D34</f>
        <v>7139</v>
      </c>
      <c r="E37" s="15">
        <f>E35+E36+E34</f>
        <v>0</v>
      </c>
      <c r="F37" s="15">
        <f>E37/D37*100</f>
        <v>0</v>
      </c>
    </row>
    <row r="38" spans="1:6" s="95" customFormat="1" ht="21" customHeight="1" x14ac:dyDescent="0.25">
      <c r="A38" s="124" t="s">
        <v>573</v>
      </c>
      <c r="B38" s="123" t="s">
        <v>141</v>
      </c>
      <c r="C38" s="40" t="s">
        <v>171</v>
      </c>
      <c r="D38" s="39">
        <f>'КБ+ софин. МБ'!C144</f>
        <v>0</v>
      </c>
      <c r="E38" s="39">
        <f>'КБ+ софин. МБ'!D144</f>
        <v>0</v>
      </c>
      <c r="F38" s="21">
        <v>0</v>
      </c>
    </row>
    <row r="39" spans="1:6" ht="19.5" customHeight="1" x14ac:dyDescent="0.25">
      <c r="A39" s="124"/>
      <c r="B39" s="123"/>
      <c r="C39" s="42" t="s">
        <v>19</v>
      </c>
      <c r="D39" s="21">
        <f>'КБ+ софин. МБ'!C145</f>
        <v>13665</v>
      </c>
      <c r="E39" s="21">
        <f>'КБ+ софин. МБ'!D145</f>
        <v>0</v>
      </c>
      <c r="F39" s="21">
        <f t="shared" si="1"/>
        <v>0</v>
      </c>
    </row>
    <row r="40" spans="1:6" ht="33.75" customHeight="1" x14ac:dyDescent="0.25">
      <c r="A40" s="124"/>
      <c r="B40" s="123"/>
      <c r="C40" s="42" t="s">
        <v>118</v>
      </c>
      <c r="D40" s="21">
        <f>'КБ+ софин. МБ'!C146</f>
        <v>1028.5999999999999</v>
      </c>
      <c r="E40" s="21">
        <f>'КБ+ софин. МБ'!D146</f>
        <v>0</v>
      </c>
      <c r="F40" s="21">
        <f t="shared" si="1"/>
        <v>0</v>
      </c>
    </row>
    <row r="41" spans="1:6" s="25" customFormat="1" ht="18" customHeight="1" x14ac:dyDescent="0.25">
      <c r="A41" s="124"/>
      <c r="B41" s="123"/>
      <c r="C41" s="80" t="s">
        <v>22</v>
      </c>
      <c r="D41" s="15">
        <f>D39+D40+D38</f>
        <v>14693.6</v>
      </c>
      <c r="E41" s="15">
        <f>E39+E40+E38</f>
        <v>0</v>
      </c>
      <c r="F41" s="15">
        <f>E41/D41*100</f>
        <v>0</v>
      </c>
    </row>
    <row r="42" spans="1:6" s="94" customFormat="1" ht="16.5" customHeight="1" x14ac:dyDescent="0.25">
      <c r="A42" s="117" t="s">
        <v>232</v>
      </c>
      <c r="B42" s="120" t="s">
        <v>141</v>
      </c>
      <c r="C42" s="40" t="s">
        <v>171</v>
      </c>
      <c r="D42" s="39">
        <f>'КБ+ софин. МБ'!C148</f>
        <v>0</v>
      </c>
      <c r="E42" s="39">
        <f>'КБ+ софин. МБ'!D148</f>
        <v>0</v>
      </c>
      <c r="F42" s="1">
        <v>0</v>
      </c>
    </row>
    <row r="43" spans="1:6" ht="16.5" customHeight="1" x14ac:dyDescent="0.25">
      <c r="A43" s="118"/>
      <c r="B43" s="121"/>
      <c r="C43" s="42" t="s">
        <v>19</v>
      </c>
      <c r="D43" s="39">
        <f>'КБ+ софин. МБ'!C149</f>
        <v>0</v>
      </c>
      <c r="E43" s="39">
        <f>'КБ+ софин. МБ'!D149</f>
        <v>0</v>
      </c>
      <c r="F43" s="1">
        <v>0</v>
      </c>
    </row>
    <row r="44" spans="1:6" ht="30" customHeight="1" x14ac:dyDescent="0.25">
      <c r="A44" s="118"/>
      <c r="B44" s="121"/>
      <c r="C44" s="42" t="s">
        <v>118</v>
      </c>
      <c r="D44" s="39">
        <f>'КБ+ софин. МБ'!C150</f>
        <v>0</v>
      </c>
      <c r="E44" s="39">
        <f>'КБ+ софин. МБ'!D150</f>
        <v>0</v>
      </c>
      <c r="F44" s="1">
        <v>0</v>
      </c>
    </row>
    <row r="45" spans="1:6" s="25" customFormat="1" ht="16.5" customHeight="1" x14ac:dyDescent="0.25">
      <c r="A45" s="119"/>
      <c r="B45" s="122"/>
      <c r="C45" s="80" t="s">
        <v>22</v>
      </c>
      <c r="D45" s="15">
        <f>D43+D44+D42</f>
        <v>0</v>
      </c>
      <c r="E45" s="15">
        <f>E43+E44+E42</f>
        <v>0</v>
      </c>
      <c r="F45" s="15">
        <v>0</v>
      </c>
    </row>
    <row r="46" spans="1:6" s="25" customFormat="1" ht="16.5" customHeight="1" x14ac:dyDescent="0.25">
      <c r="A46" s="124" t="s">
        <v>574</v>
      </c>
      <c r="B46" s="123" t="s">
        <v>141</v>
      </c>
      <c r="C46" s="40" t="s">
        <v>171</v>
      </c>
      <c r="D46" s="1">
        <f>'КБ+ софин. МБ'!C156</f>
        <v>0</v>
      </c>
      <c r="E46" s="1">
        <f>'КБ+ софин. МБ'!D156</f>
        <v>0</v>
      </c>
      <c r="F46" s="21">
        <v>0</v>
      </c>
    </row>
    <row r="47" spans="1:6" ht="17.25" customHeight="1" x14ac:dyDescent="0.25">
      <c r="A47" s="124"/>
      <c r="B47" s="123"/>
      <c r="C47" s="91" t="s">
        <v>19</v>
      </c>
      <c r="D47" s="1">
        <f>'КБ+ софин. МБ'!C157</f>
        <v>40591</v>
      </c>
      <c r="E47" s="1">
        <f>'КБ+ софин. МБ'!D157</f>
        <v>0</v>
      </c>
      <c r="F47" s="21">
        <f t="shared" ref="F47:F48" si="2">E47/D47*100</f>
        <v>0</v>
      </c>
    </row>
    <row r="48" spans="1:6" ht="33" customHeight="1" x14ac:dyDescent="0.25">
      <c r="A48" s="124"/>
      <c r="B48" s="123"/>
      <c r="C48" s="42" t="s">
        <v>118</v>
      </c>
      <c r="D48" s="1">
        <f>'КБ+ софин. МБ'!C158</f>
        <v>2901.4</v>
      </c>
      <c r="E48" s="1">
        <f>'КБ+ софин. МБ'!D158</f>
        <v>0</v>
      </c>
      <c r="F48" s="21">
        <f t="shared" si="2"/>
        <v>0</v>
      </c>
    </row>
    <row r="49" spans="1:6" ht="18.75" customHeight="1" x14ac:dyDescent="0.25">
      <c r="A49" s="124"/>
      <c r="B49" s="123"/>
      <c r="C49" s="80" t="s">
        <v>22</v>
      </c>
      <c r="D49" s="15">
        <f>D47+D48+D46</f>
        <v>43492.4</v>
      </c>
      <c r="E49" s="15">
        <f>E47+E48+E46</f>
        <v>0</v>
      </c>
      <c r="F49" s="15">
        <f>E49/D49*100</f>
        <v>0</v>
      </c>
    </row>
    <row r="50" spans="1:6" ht="18" customHeight="1" x14ac:dyDescent="0.25">
      <c r="A50" s="124" t="s">
        <v>575</v>
      </c>
      <c r="B50" s="123" t="s">
        <v>141</v>
      </c>
      <c r="C50" s="40" t="s">
        <v>171</v>
      </c>
      <c r="D50" s="39">
        <f>'КБ+ софин. МБ'!C152</f>
        <v>0</v>
      </c>
      <c r="E50" s="39">
        <f>'КБ+ софин. МБ'!D152</f>
        <v>0</v>
      </c>
      <c r="F50" s="21">
        <v>0</v>
      </c>
    </row>
    <row r="51" spans="1:6" ht="16.5" customHeight="1" x14ac:dyDescent="0.25">
      <c r="A51" s="124"/>
      <c r="B51" s="123"/>
      <c r="C51" s="42" t="s">
        <v>19</v>
      </c>
      <c r="D51" s="21">
        <f>'КБ+ софин. МБ'!C153</f>
        <v>9829</v>
      </c>
      <c r="E51" s="21">
        <f>'КБ+ софин. МБ'!D153</f>
        <v>0</v>
      </c>
      <c r="F51" s="21">
        <f t="shared" ref="F51:F52" si="3">E51/D51*100</f>
        <v>0</v>
      </c>
    </row>
    <row r="52" spans="1:6" ht="35.25" customHeight="1" x14ac:dyDescent="0.25">
      <c r="A52" s="124"/>
      <c r="B52" s="123"/>
      <c r="C52" s="42" t="s">
        <v>118</v>
      </c>
      <c r="D52" s="21">
        <f>'КБ+ софин. МБ'!C154</f>
        <v>22000</v>
      </c>
      <c r="E52" s="21">
        <f>'КБ+ софин. МБ'!D154</f>
        <v>0</v>
      </c>
      <c r="F52" s="21">
        <f t="shared" si="3"/>
        <v>0</v>
      </c>
    </row>
    <row r="53" spans="1:6" s="25" customFormat="1" ht="17.25" customHeight="1" x14ac:dyDescent="0.25">
      <c r="A53" s="124"/>
      <c r="B53" s="123"/>
      <c r="C53" s="80" t="s">
        <v>22</v>
      </c>
      <c r="D53" s="15">
        <f>D50+D51+D52</f>
        <v>31829</v>
      </c>
      <c r="E53" s="15">
        <f>E50+E51+E52</f>
        <v>0</v>
      </c>
      <c r="F53" s="15">
        <f>E53/D53*100</f>
        <v>0</v>
      </c>
    </row>
    <row r="54" spans="1:6" s="25" customFormat="1" ht="15.75" customHeight="1" x14ac:dyDescent="0.25">
      <c r="A54" s="134" t="s">
        <v>150</v>
      </c>
      <c r="B54" s="133">
        <v>5</v>
      </c>
      <c r="C54" s="81" t="s">
        <v>171</v>
      </c>
      <c r="D54" s="27">
        <f t="shared" ref="D54:E56" si="4">D6+D10+D14+D18+D22+D26+D30+D34+D38+D42+D46+D50</f>
        <v>1885.9</v>
      </c>
      <c r="E54" s="27">
        <f t="shared" si="4"/>
        <v>0</v>
      </c>
      <c r="F54" s="27">
        <f>E54/D54*100</f>
        <v>0</v>
      </c>
    </row>
    <row r="55" spans="1:6" s="28" customFormat="1" ht="15.75" customHeight="1" x14ac:dyDescent="0.25">
      <c r="A55" s="134"/>
      <c r="B55" s="133"/>
      <c r="C55" s="81" t="s">
        <v>19</v>
      </c>
      <c r="D55" s="27">
        <f t="shared" si="4"/>
        <v>145981.70000000001</v>
      </c>
      <c r="E55" s="27">
        <f t="shared" si="4"/>
        <v>0</v>
      </c>
      <c r="F55" s="27">
        <f t="shared" ref="F55:F57" si="5">E55/D55*100</f>
        <v>0</v>
      </c>
    </row>
    <row r="56" spans="1:6" s="28" customFormat="1" ht="15.75" customHeight="1" x14ac:dyDescent="0.25">
      <c r="A56" s="134"/>
      <c r="B56" s="133"/>
      <c r="C56" s="81" t="s">
        <v>20</v>
      </c>
      <c r="D56" s="27">
        <f t="shared" si="4"/>
        <v>33839.5</v>
      </c>
      <c r="E56" s="27">
        <f t="shared" si="4"/>
        <v>0</v>
      </c>
      <c r="F56" s="27">
        <f t="shared" si="5"/>
        <v>0</v>
      </c>
    </row>
    <row r="57" spans="1:6" s="28" customFormat="1" ht="15.75" customHeight="1" x14ac:dyDescent="0.25">
      <c r="A57" s="134"/>
      <c r="B57" s="133"/>
      <c r="C57" s="81" t="s">
        <v>22</v>
      </c>
      <c r="D57" s="27">
        <f>D9+D13+D17+D21+D25+D29+D33+D37+D41+D45+D49+D53</f>
        <v>181707.1</v>
      </c>
      <c r="E57" s="27">
        <f>E9+E13+E17+E21+E25+E29+E33+E37+E41+E45+E49+E53</f>
        <v>0</v>
      </c>
      <c r="F57" s="27">
        <f t="shared" si="5"/>
        <v>0</v>
      </c>
    </row>
    <row r="58" spans="1:6" s="26" customFormat="1" ht="16.5" customHeight="1" x14ac:dyDescent="0.25">
      <c r="A58" s="127" t="s">
        <v>117</v>
      </c>
      <c r="B58" s="127"/>
      <c r="C58" s="127"/>
      <c r="D58" s="127"/>
      <c r="E58" s="127"/>
      <c r="F58" s="127"/>
    </row>
    <row r="59" spans="1:6" s="26" customFormat="1" ht="18" customHeight="1" x14ac:dyDescent="0.25">
      <c r="A59" s="41" t="s">
        <v>2</v>
      </c>
      <c r="B59" s="42" t="s">
        <v>141</v>
      </c>
      <c r="C59" s="42" t="s">
        <v>19</v>
      </c>
      <c r="D59" s="21">
        <v>0</v>
      </c>
      <c r="E59" s="21">
        <v>0</v>
      </c>
      <c r="F59" s="21">
        <v>0</v>
      </c>
    </row>
    <row r="60" spans="1:6" s="26" customFormat="1" ht="18" customHeight="1" x14ac:dyDescent="0.25">
      <c r="A60" s="41" t="s">
        <v>1</v>
      </c>
      <c r="B60" s="42" t="s">
        <v>141</v>
      </c>
      <c r="C60" s="42" t="s">
        <v>19</v>
      </c>
      <c r="D60" s="21">
        <f>общие!D328</f>
        <v>0</v>
      </c>
      <c r="E60" s="21">
        <f>общие!E328</f>
        <v>0</v>
      </c>
      <c r="F60" s="21">
        <v>0</v>
      </c>
    </row>
    <row r="61" spans="1:6" s="26" customFormat="1" ht="18" customHeight="1" x14ac:dyDescent="0.25">
      <c r="A61" s="41" t="s">
        <v>3</v>
      </c>
      <c r="B61" s="42" t="s">
        <v>141</v>
      </c>
      <c r="C61" s="42" t="s">
        <v>19</v>
      </c>
      <c r="D61" s="21">
        <f>общие!D334</f>
        <v>0</v>
      </c>
      <c r="E61" s="21">
        <f>общие!E334</f>
        <v>0</v>
      </c>
      <c r="F61" s="21">
        <v>0</v>
      </c>
    </row>
    <row r="62" spans="1:6" s="26" customFormat="1" ht="18" customHeight="1" x14ac:dyDescent="0.25">
      <c r="A62" s="90" t="s">
        <v>4</v>
      </c>
      <c r="B62" s="42" t="s">
        <v>141</v>
      </c>
      <c r="C62" s="42" t="s">
        <v>19</v>
      </c>
      <c r="D62" s="1">
        <f>общие!D194</f>
        <v>0</v>
      </c>
      <c r="E62" s="1">
        <f>общие!E194</f>
        <v>0</v>
      </c>
      <c r="F62" s="21">
        <v>0</v>
      </c>
    </row>
    <row r="63" spans="1:6" s="26" customFormat="1" ht="18" customHeight="1" x14ac:dyDescent="0.25">
      <c r="A63" s="41" t="s">
        <v>10</v>
      </c>
      <c r="B63" s="42" t="s">
        <v>141</v>
      </c>
      <c r="C63" s="42" t="s">
        <v>19</v>
      </c>
      <c r="D63" s="21">
        <f>общие!D198</f>
        <v>0</v>
      </c>
      <c r="E63" s="21">
        <f>общие!E198</f>
        <v>0</v>
      </c>
      <c r="F63" s="21">
        <v>0</v>
      </c>
    </row>
    <row r="64" spans="1:6" s="26" customFormat="1" ht="18" customHeight="1" x14ac:dyDescent="0.25">
      <c r="A64" s="41" t="s">
        <v>9</v>
      </c>
      <c r="B64" s="42" t="s">
        <v>141</v>
      </c>
      <c r="C64" s="42" t="s">
        <v>19</v>
      </c>
      <c r="D64" s="21">
        <f>общие!D229+общие!D346</f>
        <v>0</v>
      </c>
      <c r="E64" s="21">
        <f>общие!E229+общие!E346</f>
        <v>0</v>
      </c>
      <c r="F64" s="21">
        <v>0</v>
      </c>
    </row>
    <row r="65" spans="1:8" s="26" customFormat="1" ht="18" customHeight="1" x14ac:dyDescent="0.25">
      <c r="A65" s="41" t="s">
        <v>8</v>
      </c>
      <c r="B65" s="42" t="s">
        <v>141</v>
      </c>
      <c r="C65" s="42" t="s">
        <v>19</v>
      </c>
      <c r="D65" s="21">
        <v>0</v>
      </c>
      <c r="E65" s="21">
        <v>0</v>
      </c>
      <c r="F65" s="21">
        <v>0</v>
      </c>
    </row>
    <row r="66" spans="1:8" s="26" customFormat="1" ht="18" customHeight="1" x14ac:dyDescent="0.25">
      <c r="A66" s="41" t="s">
        <v>5</v>
      </c>
      <c r="B66" s="42" t="s">
        <v>141</v>
      </c>
      <c r="C66" s="42" t="s">
        <v>19</v>
      </c>
      <c r="D66" s="21">
        <f>общие!D382</f>
        <v>0</v>
      </c>
      <c r="E66" s="21">
        <f>общие!E382</f>
        <v>0</v>
      </c>
      <c r="F66" s="21">
        <v>0</v>
      </c>
    </row>
    <row r="67" spans="1:8" s="26" customFormat="1" ht="18" customHeight="1" x14ac:dyDescent="0.25">
      <c r="A67" s="41" t="s">
        <v>6</v>
      </c>
      <c r="B67" s="42" t="s">
        <v>141</v>
      </c>
      <c r="C67" s="42" t="s">
        <v>19</v>
      </c>
      <c r="D67" s="21">
        <f>общие!D354</f>
        <v>0</v>
      </c>
      <c r="E67" s="21">
        <f>общие!E354</f>
        <v>0</v>
      </c>
      <c r="F67" s="21">
        <v>0</v>
      </c>
    </row>
    <row r="68" spans="1:8" s="26" customFormat="1" ht="18" customHeight="1" x14ac:dyDescent="0.25">
      <c r="A68" s="41" t="s">
        <v>7</v>
      </c>
      <c r="B68" s="42" t="s">
        <v>141</v>
      </c>
      <c r="C68" s="42" t="s">
        <v>19</v>
      </c>
      <c r="D68" s="21">
        <v>0</v>
      </c>
      <c r="E68" s="21">
        <v>0</v>
      </c>
      <c r="F68" s="21">
        <v>0</v>
      </c>
    </row>
    <row r="69" spans="1:8" s="26" customFormat="1" ht="18" customHeight="1" x14ac:dyDescent="0.25">
      <c r="A69" s="41" t="s">
        <v>12</v>
      </c>
      <c r="B69" s="42" t="s">
        <v>141</v>
      </c>
      <c r="C69" s="42" t="s">
        <v>19</v>
      </c>
      <c r="D69" s="21">
        <f>общие!D219+общие!D360</f>
        <v>0</v>
      </c>
      <c r="E69" s="21">
        <f>общие!E219+общие!E360</f>
        <v>0</v>
      </c>
      <c r="F69" s="21">
        <v>0</v>
      </c>
    </row>
    <row r="70" spans="1:8" s="26" customFormat="1" ht="18" customHeight="1" x14ac:dyDescent="0.25">
      <c r="A70" s="41" t="s">
        <v>11</v>
      </c>
      <c r="B70" s="42" t="s">
        <v>141</v>
      </c>
      <c r="C70" s="42" t="s">
        <v>19</v>
      </c>
      <c r="D70" s="21">
        <f>общие!D222</f>
        <v>0</v>
      </c>
      <c r="E70" s="21">
        <f>общие!E222</f>
        <v>0</v>
      </c>
      <c r="F70" s="21">
        <v>0</v>
      </c>
    </row>
    <row r="71" spans="1:8" s="26" customFormat="1" ht="15.75" customHeight="1" x14ac:dyDescent="0.25">
      <c r="A71" s="29" t="s">
        <v>13</v>
      </c>
      <c r="B71" s="30" t="s">
        <v>141</v>
      </c>
      <c r="C71" s="30" t="s">
        <v>14</v>
      </c>
      <c r="D71" s="31">
        <f>D59+D60+D61+D62+D66+D67+D68+D65+D64+D63+D70+D69</f>
        <v>0</v>
      </c>
      <c r="E71" s="31">
        <f>E59+E60+E61+E62+E66+E67+E68+E65+E64+E63+E70+E69</f>
        <v>0</v>
      </c>
      <c r="F71" s="27">
        <v>0</v>
      </c>
    </row>
    <row r="72" spans="1:8" ht="15.75" customHeight="1" x14ac:dyDescent="0.25">
      <c r="A72" s="126" t="s">
        <v>23</v>
      </c>
      <c r="B72" s="126"/>
      <c r="C72" s="126"/>
      <c r="D72" s="126"/>
      <c r="E72" s="126"/>
      <c r="F72" s="126"/>
    </row>
    <row r="73" spans="1:8" ht="18" customHeight="1" x14ac:dyDescent="0.25">
      <c r="A73" s="41" t="s">
        <v>2</v>
      </c>
      <c r="B73" s="42">
        <v>21</v>
      </c>
      <c r="C73" s="42" t="s">
        <v>20</v>
      </c>
      <c r="D73" s="21">
        <f>D89-D8</f>
        <v>29473.1</v>
      </c>
      <c r="E73" s="21">
        <f>E89-E8</f>
        <v>5430.2000000000007</v>
      </c>
      <c r="F73" s="21">
        <f t="shared" ref="F73:F84" si="6">E73/D73*100</f>
        <v>18.424258052257827</v>
      </c>
      <c r="G73" s="32"/>
      <c r="H73" s="32"/>
    </row>
    <row r="74" spans="1:8" ht="18" customHeight="1" x14ac:dyDescent="0.25">
      <c r="A74" s="41" t="s">
        <v>1</v>
      </c>
      <c r="B74" s="42">
        <v>12</v>
      </c>
      <c r="C74" s="42" t="s">
        <v>20</v>
      </c>
      <c r="D74" s="21">
        <f>D93-D12</f>
        <v>38742.100000000006</v>
      </c>
      <c r="E74" s="21">
        <f>E93-E12</f>
        <v>8711.7999999999993</v>
      </c>
      <c r="F74" s="21">
        <f t="shared" si="6"/>
        <v>22.486648890999707</v>
      </c>
    </row>
    <row r="75" spans="1:8" ht="18" customHeight="1" x14ac:dyDescent="0.25">
      <c r="A75" s="41" t="s">
        <v>3</v>
      </c>
      <c r="B75" s="42">
        <v>13</v>
      </c>
      <c r="C75" s="42" t="s">
        <v>20</v>
      </c>
      <c r="D75" s="21">
        <f>D97-D16</f>
        <v>50946.600000000006</v>
      </c>
      <c r="E75" s="21">
        <f>E97-E16</f>
        <v>12697.199999999999</v>
      </c>
      <c r="F75" s="21">
        <f t="shared" si="6"/>
        <v>24.922565980850532</v>
      </c>
    </row>
    <row r="76" spans="1:8" ht="18" customHeight="1" x14ac:dyDescent="0.25">
      <c r="A76" s="90" t="s">
        <v>4</v>
      </c>
      <c r="B76" s="91">
        <v>25</v>
      </c>
      <c r="C76" s="42" t="s">
        <v>20</v>
      </c>
      <c r="D76" s="1">
        <f>D101-D20</f>
        <v>45998.5</v>
      </c>
      <c r="E76" s="1">
        <f>E101-E20</f>
        <v>8774.1</v>
      </c>
      <c r="F76" s="21">
        <f t="shared" si="6"/>
        <v>19.074752437579487</v>
      </c>
    </row>
    <row r="77" spans="1:8" ht="18" customHeight="1" x14ac:dyDescent="0.25">
      <c r="A77" s="41" t="s">
        <v>10</v>
      </c>
      <c r="B77" s="42">
        <v>24</v>
      </c>
      <c r="C77" s="42" t="s">
        <v>20</v>
      </c>
      <c r="D77" s="21">
        <f>D105-D24</f>
        <v>34275.69999999999</v>
      </c>
      <c r="E77" s="21">
        <f>E105-E24</f>
        <v>6411.2</v>
      </c>
      <c r="F77" s="21">
        <f t="shared" si="6"/>
        <v>18.704796692700665</v>
      </c>
    </row>
    <row r="78" spans="1:8" ht="18" customHeight="1" x14ac:dyDescent="0.25">
      <c r="A78" s="41" t="s">
        <v>9</v>
      </c>
      <c r="B78" s="42">
        <v>26</v>
      </c>
      <c r="C78" s="42" t="s">
        <v>20</v>
      </c>
      <c r="D78" s="21">
        <f>D109-D28</f>
        <v>23343.600000000002</v>
      </c>
      <c r="E78" s="21">
        <f>E109-E28</f>
        <v>5897.7000000000007</v>
      </c>
      <c r="F78" s="21">
        <f t="shared" si="6"/>
        <v>25.264740656968076</v>
      </c>
    </row>
    <row r="79" spans="1:8" ht="18" customHeight="1" x14ac:dyDescent="0.25">
      <c r="A79" s="41" t="s">
        <v>8</v>
      </c>
      <c r="B79" s="42">
        <v>21</v>
      </c>
      <c r="C79" s="42" t="s">
        <v>20</v>
      </c>
      <c r="D79" s="21">
        <f>D113-D32</f>
        <v>53922.5</v>
      </c>
      <c r="E79" s="21">
        <f>E113-E32</f>
        <v>10144.6</v>
      </c>
      <c r="F79" s="21">
        <f t="shared" si="6"/>
        <v>18.813296861236033</v>
      </c>
    </row>
    <row r="80" spans="1:8" ht="18" customHeight="1" x14ac:dyDescent="0.25">
      <c r="A80" s="41" t="s">
        <v>5</v>
      </c>
      <c r="B80" s="42">
        <v>19</v>
      </c>
      <c r="C80" s="42" t="s">
        <v>20</v>
      </c>
      <c r="D80" s="21">
        <f>D117-D36</f>
        <v>44873.30000000001</v>
      </c>
      <c r="E80" s="21">
        <f>E117-E36</f>
        <v>9962.6</v>
      </c>
      <c r="F80" s="21">
        <f t="shared" si="6"/>
        <v>22.201621008483883</v>
      </c>
    </row>
    <row r="81" spans="1:8" ht="18" customHeight="1" x14ac:dyDescent="0.25">
      <c r="A81" s="41" t="s">
        <v>6</v>
      </c>
      <c r="B81" s="42">
        <v>21</v>
      </c>
      <c r="C81" s="42" t="s">
        <v>20</v>
      </c>
      <c r="D81" s="21">
        <f>D121-D40</f>
        <v>58132.299999999996</v>
      </c>
      <c r="E81" s="21">
        <f>E121-E40</f>
        <v>10992.799999999997</v>
      </c>
      <c r="F81" s="21">
        <f t="shared" si="6"/>
        <v>18.909969156561839</v>
      </c>
      <c r="G81" s="32"/>
    </row>
    <row r="82" spans="1:8" ht="18" customHeight="1" x14ac:dyDescent="0.25">
      <c r="A82" s="41" t="s">
        <v>7</v>
      </c>
      <c r="B82" s="42">
        <v>25</v>
      </c>
      <c r="C82" s="42" t="s">
        <v>20</v>
      </c>
      <c r="D82" s="21">
        <f>D125-D44</f>
        <v>414004.6</v>
      </c>
      <c r="E82" s="21">
        <f>E125-E44</f>
        <v>30998.9</v>
      </c>
      <c r="F82" s="21">
        <f t="shared" si="6"/>
        <v>7.487573809566368</v>
      </c>
    </row>
    <row r="83" spans="1:8" ht="18" customHeight="1" x14ac:dyDescent="0.25">
      <c r="A83" s="41" t="s">
        <v>12</v>
      </c>
      <c r="B83" s="42">
        <v>34</v>
      </c>
      <c r="C83" s="42" t="s">
        <v>20</v>
      </c>
      <c r="D83" s="21">
        <f>D129-D48</f>
        <v>288957.60000000003</v>
      </c>
      <c r="E83" s="21">
        <f>E129-E48</f>
        <v>45257.200000000019</v>
      </c>
      <c r="F83" s="21">
        <f t="shared" si="6"/>
        <v>15.662228645309906</v>
      </c>
    </row>
    <row r="84" spans="1:8" ht="18" customHeight="1" x14ac:dyDescent="0.25">
      <c r="A84" s="41" t="s">
        <v>11</v>
      </c>
      <c r="B84" s="42">
        <v>29</v>
      </c>
      <c r="C84" s="42" t="s">
        <v>20</v>
      </c>
      <c r="D84" s="21">
        <f>D133-D52</f>
        <v>34933</v>
      </c>
      <c r="E84" s="21">
        <f>E133-E52</f>
        <v>8206.0000000000018</v>
      </c>
      <c r="F84" s="21">
        <f t="shared" si="6"/>
        <v>23.490682162997743</v>
      </c>
    </row>
    <row r="85" spans="1:8" s="34" customFormat="1" ht="19.5" customHeight="1" x14ac:dyDescent="0.25">
      <c r="A85" s="29" t="s">
        <v>13</v>
      </c>
      <c r="B85" s="30">
        <f>SUM(B73:B84)</f>
        <v>270</v>
      </c>
      <c r="C85" s="30" t="s">
        <v>14</v>
      </c>
      <c r="D85" s="31">
        <f>D73+D74+D75+D76+D80+D81+D82+D79+D78+D77+D84+D83</f>
        <v>1117602.8999999999</v>
      </c>
      <c r="E85" s="31">
        <f>E73+E74+E75+E76+E80+E81+E82+E79+E78+E77+E84+E83</f>
        <v>163484.30000000002</v>
      </c>
      <c r="F85" s="27">
        <f>E85/D85*100</f>
        <v>14.628120596322722</v>
      </c>
      <c r="G85" s="33"/>
      <c r="H85" s="33"/>
    </row>
    <row r="86" spans="1:8" ht="16.5" customHeight="1" x14ac:dyDescent="0.25">
      <c r="A86" s="126" t="s">
        <v>0</v>
      </c>
      <c r="B86" s="126"/>
      <c r="C86" s="126"/>
      <c r="D86" s="126"/>
      <c r="E86" s="126"/>
      <c r="F86" s="126"/>
    </row>
    <row r="87" spans="1:8" ht="16.5" customHeight="1" x14ac:dyDescent="0.25">
      <c r="A87" s="117" t="s">
        <v>2</v>
      </c>
      <c r="B87" s="120" t="s">
        <v>141</v>
      </c>
      <c r="C87" s="40" t="s">
        <v>171</v>
      </c>
      <c r="D87" s="21">
        <f>общие!D420</f>
        <v>0</v>
      </c>
      <c r="E87" s="21">
        <f>общие!E420</f>
        <v>0</v>
      </c>
      <c r="F87" s="21">
        <v>0</v>
      </c>
    </row>
    <row r="88" spans="1:8" ht="18" customHeight="1" x14ac:dyDescent="0.25">
      <c r="A88" s="118"/>
      <c r="B88" s="121"/>
      <c r="C88" s="42" t="s">
        <v>19</v>
      </c>
      <c r="D88" s="96">
        <f>общие!D421</f>
        <v>6241.9</v>
      </c>
      <c r="E88" s="96">
        <f>общие!E421</f>
        <v>0</v>
      </c>
      <c r="F88" s="21">
        <f>E88/D88*100</f>
        <v>0</v>
      </c>
    </row>
    <row r="89" spans="1:8" ht="18" customHeight="1" x14ac:dyDescent="0.25">
      <c r="A89" s="118"/>
      <c r="B89" s="121"/>
      <c r="C89" s="42" t="s">
        <v>20</v>
      </c>
      <c r="D89" s="21">
        <f>общие!D422</f>
        <v>30734.5</v>
      </c>
      <c r="E89" s="21">
        <f>общие!E422</f>
        <v>5430.2000000000007</v>
      </c>
      <c r="F89" s="21">
        <f>E89/D89*100</f>
        <v>17.668092859815516</v>
      </c>
    </row>
    <row r="90" spans="1:8" s="35" customFormat="1" ht="18" customHeight="1" x14ac:dyDescent="0.25">
      <c r="A90" s="119"/>
      <c r="B90" s="122"/>
      <c r="C90" s="97" t="s">
        <v>22</v>
      </c>
      <c r="D90" s="98">
        <f>D88+D89+D87</f>
        <v>36976.400000000001</v>
      </c>
      <c r="E90" s="98">
        <f>E88+E89</f>
        <v>5430.2000000000007</v>
      </c>
      <c r="F90" s="98">
        <f>E90/D90*100</f>
        <v>14.685583236875413</v>
      </c>
    </row>
    <row r="91" spans="1:8" s="93" customFormat="1" ht="18" customHeight="1" x14ac:dyDescent="0.25">
      <c r="A91" s="117" t="s">
        <v>1</v>
      </c>
      <c r="B91" s="120" t="s">
        <v>141</v>
      </c>
      <c r="C91" s="40" t="s">
        <v>171</v>
      </c>
      <c r="D91" s="39">
        <f>общие!D424</f>
        <v>0</v>
      </c>
      <c r="E91" s="39">
        <f>общие!E424</f>
        <v>0</v>
      </c>
      <c r="F91" s="21">
        <v>0</v>
      </c>
    </row>
    <row r="92" spans="1:8" ht="18" customHeight="1" x14ac:dyDescent="0.25">
      <c r="A92" s="118"/>
      <c r="B92" s="121"/>
      <c r="C92" s="42" t="s">
        <v>19</v>
      </c>
      <c r="D92" s="96">
        <f>общие!D425</f>
        <v>7467</v>
      </c>
      <c r="E92" s="96">
        <f>общие!E425</f>
        <v>0</v>
      </c>
      <c r="F92" s="21">
        <f t="shared" ref="F92:F93" si="7">E92/D92*100</f>
        <v>0</v>
      </c>
    </row>
    <row r="93" spans="1:8" ht="18" customHeight="1" x14ac:dyDescent="0.25">
      <c r="A93" s="118"/>
      <c r="B93" s="121"/>
      <c r="C93" s="42" t="s">
        <v>20</v>
      </c>
      <c r="D93" s="21">
        <f>общие!D426</f>
        <v>39053.300000000003</v>
      </c>
      <c r="E93" s="21">
        <f>общие!E426</f>
        <v>8711.7999999999993</v>
      </c>
      <c r="F93" s="21">
        <f t="shared" si="7"/>
        <v>22.307461853415713</v>
      </c>
    </row>
    <row r="94" spans="1:8" s="101" customFormat="1" ht="18" customHeight="1" x14ac:dyDescent="0.25">
      <c r="A94" s="119"/>
      <c r="B94" s="122"/>
      <c r="C94" s="99" t="s">
        <v>22</v>
      </c>
      <c r="D94" s="100">
        <f>D92+D93+D91</f>
        <v>46520.3</v>
      </c>
      <c r="E94" s="100">
        <f>E92+E93+E91</f>
        <v>8711.7999999999993</v>
      </c>
      <c r="F94" s="98">
        <f>E94/D94*100</f>
        <v>18.726878373527253</v>
      </c>
    </row>
    <row r="95" spans="1:8" s="94" customFormat="1" ht="18" customHeight="1" x14ac:dyDescent="0.25">
      <c r="A95" s="117" t="s">
        <v>3</v>
      </c>
      <c r="B95" s="120" t="s">
        <v>141</v>
      </c>
      <c r="C95" s="40" t="s">
        <v>171</v>
      </c>
      <c r="D95" s="39">
        <f>общие!D428</f>
        <v>0</v>
      </c>
      <c r="E95" s="39">
        <f>общие!E428</f>
        <v>0</v>
      </c>
      <c r="F95" s="21">
        <v>0</v>
      </c>
    </row>
    <row r="96" spans="1:8" ht="18" customHeight="1" x14ac:dyDescent="0.25">
      <c r="A96" s="118"/>
      <c r="B96" s="121"/>
      <c r="C96" s="42" t="s">
        <v>19</v>
      </c>
      <c r="D96" s="39">
        <f>общие!D429</f>
        <v>3018</v>
      </c>
      <c r="E96" s="39">
        <f>общие!E429</f>
        <v>0</v>
      </c>
      <c r="F96" s="21">
        <f t="shared" ref="F96:F129" si="8">E96/D96*100</f>
        <v>0</v>
      </c>
    </row>
    <row r="97" spans="1:6" ht="18" customHeight="1" x14ac:dyDescent="0.25">
      <c r="A97" s="118"/>
      <c r="B97" s="121"/>
      <c r="C97" s="42" t="s">
        <v>20</v>
      </c>
      <c r="D97" s="39">
        <f>общие!D430</f>
        <v>51173.8</v>
      </c>
      <c r="E97" s="39">
        <f>общие!E430</f>
        <v>12697.199999999999</v>
      </c>
      <c r="F97" s="21">
        <f t="shared" si="8"/>
        <v>24.811915472370625</v>
      </c>
    </row>
    <row r="98" spans="1:6" s="35" customFormat="1" ht="18.75" customHeight="1" x14ac:dyDescent="0.25">
      <c r="A98" s="119"/>
      <c r="B98" s="122"/>
      <c r="C98" s="97" t="s">
        <v>22</v>
      </c>
      <c r="D98" s="98">
        <f>D96+D97+D95</f>
        <v>54191.8</v>
      </c>
      <c r="E98" s="98">
        <f>E96+E97+E95</f>
        <v>12697.199999999999</v>
      </c>
      <c r="F98" s="98">
        <f>E98/D98*100</f>
        <v>23.430113042932689</v>
      </c>
    </row>
    <row r="99" spans="1:6" s="93" customFormat="1" ht="18" customHeight="1" x14ac:dyDescent="0.25">
      <c r="A99" s="128" t="s">
        <v>4</v>
      </c>
      <c r="B99" s="120" t="s">
        <v>141</v>
      </c>
      <c r="C99" s="40" t="s">
        <v>171</v>
      </c>
      <c r="D99" s="39">
        <f>общие!D432</f>
        <v>0</v>
      </c>
      <c r="E99" s="39">
        <f>общие!E432</f>
        <v>0</v>
      </c>
      <c r="F99" s="21">
        <v>0</v>
      </c>
    </row>
    <row r="100" spans="1:6" ht="18" customHeight="1" x14ac:dyDescent="0.25">
      <c r="A100" s="129"/>
      <c r="B100" s="121"/>
      <c r="C100" s="42" t="s">
        <v>19</v>
      </c>
      <c r="D100" s="39">
        <f>общие!D433</f>
        <v>8182.8</v>
      </c>
      <c r="E100" s="39">
        <f>общие!E433</f>
        <v>0</v>
      </c>
      <c r="F100" s="21">
        <f t="shared" si="8"/>
        <v>0</v>
      </c>
    </row>
    <row r="101" spans="1:6" ht="18" customHeight="1" x14ac:dyDescent="0.25">
      <c r="A101" s="129"/>
      <c r="B101" s="121"/>
      <c r="C101" s="42" t="s">
        <v>20</v>
      </c>
      <c r="D101" s="39">
        <f>общие!D434</f>
        <v>45998.5</v>
      </c>
      <c r="E101" s="39">
        <f>общие!E434</f>
        <v>8774.1</v>
      </c>
      <c r="F101" s="21">
        <f t="shared" si="8"/>
        <v>19.074752437579487</v>
      </c>
    </row>
    <row r="102" spans="1:6" s="35" customFormat="1" ht="18" customHeight="1" x14ac:dyDescent="0.25">
      <c r="A102" s="130"/>
      <c r="B102" s="122"/>
      <c r="C102" s="97" t="s">
        <v>22</v>
      </c>
      <c r="D102" s="98">
        <f>D100+D101+D99</f>
        <v>54181.3</v>
      </c>
      <c r="E102" s="98">
        <f>E100+E101+E99</f>
        <v>8774.1</v>
      </c>
      <c r="F102" s="98">
        <f>E102/D102*100</f>
        <v>16.193963599987448</v>
      </c>
    </row>
    <row r="103" spans="1:6" s="93" customFormat="1" ht="18" customHeight="1" x14ac:dyDescent="0.25">
      <c r="A103" s="117" t="s">
        <v>10</v>
      </c>
      <c r="B103" s="120" t="s">
        <v>141</v>
      </c>
      <c r="C103" s="40" t="s">
        <v>171</v>
      </c>
      <c r="D103" s="39">
        <f>общие!D440</f>
        <v>1885.9</v>
      </c>
      <c r="E103" s="39">
        <f>общие!E440</f>
        <v>0</v>
      </c>
      <c r="F103" s="21">
        <f t="shared" si="8"/>
        <v>0</v>
      </c>
    </row>
    <row r="104" spans="1:6" s="26" customFormat="1" ht="18" customHeight="1" x14ac:dyDescent="0.25">
      <c r="A104" s="118"/>
      <c r="B104" s="121"/>
      <c r="C104" s="42" t="s">
        <v>19</v>
      </c>
      <c r="D104" s="39">
        <f>общие!D441</f>
        <v>7659</v>
      </c>
      <c r="E104" s="39">
        <f>общие!E441</f>
        <v>0</v>
      </c>
      <c r="F104" s="21">
        <f t="shared" si="8"/>
        <v>0</v>
      </c>
    </row>
    <row r="105" spans="1:6" s="26" customFormat="1" ht="18" customHeight="1" x14ac:dyDescent="0.25">
      <c r="A105" s="118"/>
      <c r="B105" s="121"/>
      <c r="C105" s="42" t="s">
        <v>20</v>
      </c>
      <c r="D105" s="39">
        <f>общие!D442</f>
        <v>34954.299999999988</v>
      </c>
      <c r="E105" s="39">
        <f>общие!E442</f>
        <v>6411.2</v>
      </c>
      <c r="F105" s="21">
        <f t="shared" si="8"/>
        <v>18.341663257453309</v>
      </c>
    </row>
    <row r="106" spans="1:6" s="26" customFormat="1" ht="18" customHeight="1" x14ac:dyDescent="0.25">
      <c r="A106" s="119"/>
      <c r="B106" s="122"/>
      <c r="C106" s="97" t="s">
        <v>22</v>
      </c>
      <c r="D106" s="98">
        <f>D104+D105+D103</f>
        <v>44499.19999999999</v>
      </c>
      <c r="E106" s="98">
        <f>E104+E105+E103</f>
        <v>6411.2</v>
      </c>
      <c r="F106" s="98">
        <f>E106/D106*100</f>
        <v>14.407450021573426</v>
      </c>
    </row>
    <row r="107" spans="1:6" s="93" customFormat="1" ht="18" customHeight="1" x14ac:dyDescent="0.25">
      <c r="A107" s="117" t="s">
        <v>9</v>
      </c>
      <c r="B107" s="120" t="s">
        <v>141</v>
      </c>
      <c r="C107" s="40" t="s">
        <v>171</v>
      </c>
      <c r="D107" s="39">
        <f>общие!D436</f>
        <v>0</v>
      </c>
      <c r="E107" s="39">
        <f>общие!E436</f>
        <v>0</v>
      </c>
      <c r="F107" s="21">
        <v>0</v>
      </c>
    </row>
    <row r="108" spans="1:6" s="26" customFormat="1" ht="18" customHeight="1" x14ac:dyDescent="0.25">
      <c r="A108" s="118"/>
      <c r="B108" s="121"/>
      <c r="C108" s="42" t="s">
        <v>19</v>
      </c>
      <c r="D108" s="39">
        <f>общие!D437</f>
        <v>11126.3</v>
      </c>
      <c r="E108" s="39">
        <f>общие!E437</f>
        <v>0</v>
      </c>
      <c r="F108" s="21">
        <f t="shared" ref="F108:F109" si="9">E108/D108*100</f>
        <v>0</v>
      </c>
    </row>
    <row r="109" spans="1:6" s="26" customFormat="1" ht="18" customHeight="1" x14ac:dyDescent="0.25">
      <c r="A109" s="118"/>
      <c r="B109" s="121"/>
      <c r="C109" s="42" t="s">
        <v>20</v>
      </c>
      <c r="D109" s="39">
        <f>общие!D438</f>
        <v>26215.300000000003</v>
      </c>
      <c r="E109" s="39">
        <f>общие!E438</f>
        <v>5897.7000000000007</v>
      </c>
      <c r="F109" s="21">
        <f t="shared" si="9"/>
        <v>22.497167684520107</v>
      </c>
    </row>
    <row r="110" spans="1:6" s="26" customFormat="1" ht="18" customHeight="1" x14ac:dyDescent="0.25">
      <c r="A110" s="119"/>
      <c r="B110" s="122"/>
      <c r="C110" s="97" t="s">
        <v>22</v>
      </c>
      <c r="D110" s="98">
        <f>D108+D109+D107</f>
        <v>37341.600000000006</v>
      </c>
      <c r="E110" s="98">
        <f>E108+E109+E107</f>
        <v>5897.7000000000007</v>
      </c>
      <c r="F110" s="98">
        <f>E110/D110*100</f>
        <v>15.793913490584227</v>
      </c>
    </row>
    <row r="111" spans="1:6" s="93" customFormat="1" ht="18" customHeight="1" x14ac:dyDescent="0.25">
      <c r="A111" s="117" t="s">
        <v>8</v>
      </c>
      <c r="B111" s="120" t="s">
        <v>141</v>
      </c>
      <c r="C111" s="40" t="s">
        <v>171</v>
      </c>
      <c r="D111" s="39">
        <f>общие!D444</f>
        <v>0</v>
      </c>
      <c r="E111" s="39">
        <f>общие!E444</f>
        <v>0</v>
      </c>
      <c r="F111" s="21">
        <v>0</v>
      </c>
    </row>
    <row r="112" spans="1:6" s="26" customFormat="1" ht="18" customHeight="1" x14ac:dyDescent="0.25">
      <c r="A112" s="118"/>
      <c r="B112" s="121"/>
      <c r="C112" s="42" t="s">
        <v>19</v>
      </c>
      <c r="D112" s="39">
        <f>общие!D445</f>
        <v>31562.400000000001</v>
      </c>
      <c r="E112" s="39">
        <f>общие!E445</f>
        <v>0</v>
      </c>
      <c r="F112" s="21">
        <f t="shared" ref="F112:F113" si="10">E112/D112*100</f>
        <v>0</v>
      </c>
    </row>
    <row r="113" spans="1:6" s="26" customFormat="1" ht="18" customHeight="1" x14ac:dyDescent="0.25">
      <c r="A113" s="118"/>
      <c r="B113" s="121"/>
      <c r="C113" s="42" t="s">
        <v>20</v>
      </c>
      <c r="D113" s="39">
        <f>общие!D446</f>
        <v>55982.2</v>
      </c>
      <c r="E113" s="39">
        <f>общие!E446</f>
        <v>10144.6</v>
      </c>
      <c r="F113" s="21">
        <f t="shared" si="10"/>
        <v>18.121117069354188</v>
      </c>
    </row>
    <row r="114" spans="1:6" s="26" customFormat="1" ht="18" customHeight="1" x14ac:dyDescent="0.25">
      <c r="A114" s="119"/>
      <c r="B114" s="122"/>
      <c r="C114" s="97" t="s">
        <v>22</v>
      </c>
      <c r="D114" s="98">
        <f>D112+D113+D111</f>
        <v>87544.6</v>
      </c>
      <c r="E114" s="98">
        <f>E112+E113+E111</f>
        <v>10144.6</v>
      </c>
      <c r="F114" s="98">
        <f>E114/D114*100</f>
        <v>11.587922042022008</v>
      </c>
    </row>
    <row r="115" spans="1:6" s="93" customFormat="1" ht="18" customHeight="1" x14ac:dyDescent="0.25">
      <c r="A115" s="117" t="s">
        <v>5</v>
      </c>
      <c r="B115" s="120" t="s">
        <v>141</v>
      </c>
      <c r="C115" s="40" t="s">
        <v>171</v>
      </c>
      <c r="D115" s="39">
        <f>общие!D448</f>
        <v>0</v>
      </c>
      <c r="E115" s="39">
        <f>общие!E448</f>
        <v>0</v>
      </c>
      <c r="F115" s="21">
        <v>0</v>
      </c>
    </row>
    <row r="116" spans="1:6" ht="18" customHeight="1" x14ac:dyDescent="0.25">
      <c r="A116" s="118"/>
      <c r="B116" s="121"/>
      <c r="C116" s="42" t="s">
        <v>19</v>
      </c>
      <c r="D116" s="39">
        <f>общие!D449</f>
        <v>6639.3</v>
      </c>
      <c r="E116" s="39">
        <f>общие!E449</f>
        <v>0</v>
      </c>
      <c r="F116" s="21">
        <f t="shared" ref="F116:F117" si="11">E116/D116*100</f>
        <v>0</v>
      </c>
    </row>
    <row r="117" spans="1:6" ht="18" customHeight="1" x14ac:dyDescent="0.25">
      <c r="A117" s="118"/>
      <c r="B117" s="121"/>
      <c r="C117" s="42" t="s">
        <v>20</v>
      </c>
      <c r="D117" s="39">
        <f>общие!D450</f>
        <v>45373.000000000007</v>
      </c>
      <c r="E117" s="39">
        <f>общие!E450</f>
        <v>9962.6</v>
      </c>
      <c r="F117" s="21">
        <f t="shared" si="11"/>
        <v>21.957111057236681</v>
      </c>
    </row>
    <row r="118" spans="1:6" s="35" customFormat="1" ht="18" customHeight="1" x14ac:dyDescent="0.25">
      <c r="A118" s="119"/>
      <c r="B118" s="122"/>
      <c r="C118" s="97" t="s">
        <v>22</v>
      </c>
      <c r="D118" s="98">
        <f>D116+D117+D115</f>
        <v>52012.30000000001</v>
      </c>
      <c r="E118" s="98">
        <f>E116+E117+E115</f>
        <v>9962.6</v>
      </c>
      <c r="F118" s="98">
        <f>E118/D118*100</f>
        <v>19.154315421544517</v>
      </c>
    </row>
    <row r="119" spans="1:6" s="94" customFormat="1" ht="18" customHeight="1" x14ac:dyDescent="0.25">
      <c r="A119" s="124" t="s">
        <v>6</v>
      </c>
      <c r="B119" s="123" t="s">
        <v>141</v>
      </c>
      <c r="C119" s="40" t="s">
        <v>171</v>
      </c>
      <c r="D119" s="39">
        <f>общие!D452</f>
        <v>0</v>
      </c>
      <c r="E119" s="39">
        <f>общие!E452</f>
        <v>0</v>
      </c>
      <c r="F119" s="21">
        <v>0</v>
      </c>
    </row>
    <row r="120" spans="1:6" ht="18" customHeight="1" x14ac:dyDescent="0.25">
      <c r="A120" s="124"/>
      <c r="B120" s="123"/>
      <c r="C120" s="91" t="s">
        <v>19</v>
      </c>
      <c r="D120" s="71">
        <f>общие!D453</f>
        <v>13665</v>
      </c>
      <c r="E120" s="71">
        <f>общие!E453</f>
        <v>0</v>
      </c>
      <c r="F120" s="21">
        <f t="shared" si="8"/>
        <v>0</v>
      </c>
    </row>
    <row r="121" spans="1:6" ht="18" customHeight="1" x14ac:dyDescent="0.25">
      <c r="A121" s="124"/>
      <c r="B121" s="123"/>
      <c r="C121" s="42" t="s">
        <v>20</v>
      </c>
      <c r="D121" s="21">
        <f>общие!D454</f>
        <v>59160.899999999994</v>
      </c>
      <c r="E121" s="21">
        <f>общие!E454</f>
        <v>10992.799999999997</v>
      </c>
      <c r="F121" s="21">
        <f t="shared" si="8"/>
        <v>18.581191293573962</v>
      </c>
    </row>
    <row r="122" spans="1:6" s="35" customFormat="1" ht="18" customHeight="1" x14ac:dyDescent="0.25">
      <c r="A122" s="124"/>
      <c r="B122" s="123"/>
      <c r="C122" s="97" t="s">
        <v>22</v>
      </c>
      <c r="D122" s="98">
        <f>D120+D121+D119</f>
        <v>72825.899999999994</v>
      </c>
      <c r="E122" s="98">
        <f>E120+E121+E119</f>
        <v>10992.799999999997</v>
      </c>
      <c r="F122" s="98">
        <f>E122/D122*100</f>
        <v>15.094629795169023</v>
      </c>
    </row>
    <row r="123" spans="1:6" s="93" customFormat="1" ht="18" customHeight="1" x14ac:dyDescent="0.25">
      <c r="A123" s="117" t="s">
        <v>7</v>
      </c>
      <c r="B123" s="120" t="s">
        <v>141</v>
      </c>
      <c r="C123" s="40" t="s">
        <v>171</v>
      </c>
      <c r="D123" s="39">
        <f>общие!D456</f>
        <v>0</v>
      </c>
      <c r="E123" s="39">
        <f>общие!E456</f>
        <v>0</v>
      </c>
      <c r="F123" s="21">
        <v>0</v>
      </c>
    </row>
    <row r="124" spans="1:6" ht="18" customHeight="1" x14ac:dyDescent="0.25">
      <c r="A124" s="118"/>
      <c r="B124" s="121"/>
      <c r="C124" s="42" t="s">
        <v>19</v>
      </c>
      <c r="D124" s="39">
        <f>общие!D457</f>
        <v>0</v>
      </c>
      <c r="E124" s="39">
        <f>общие!E457</f>
        <v>0</v>
      </c>
      <c r="F124" s="21">
        <v>0</v>
      </c>
    </row>
    <row r="125" spans="1:6" ht="18" customHeight="1" x14ac:dyDescent="0.25">
      <c r="A125" s="118"/>
      <c r="B125" s="121"/>
      <c r="C125" s="42" t="s">
        <v>20</v>
      </c>
      <c r="D125" s="39">
        <f>общие!D458</f>
        <v>414004.6</v>
      </c>
      <c r="E125" s="39">
        <f>общие!E458</f>
        <v>30998.9</v>
      </c>
      <c r="F125" s="21">
        <f t="shared" si="8"/>
        <v>7.487573809566368</v>
      </c>
    </row>
    <row r="126" spans="1:6" s="35" customFormat="1" ht="18" customHeight="1" x14ac:dyDescent="0.25">
      <c r="A126" s="119"/>
      <c r="B126" s="122"/>
      <c r="C126" s="97" t="s">
        <v>22</v>
      </c>
      <c r="D126" s="98">
        <f>D124+D125+D123</f>
        <v>414004.6</v>
      </c>
      <c r="E126" s="98">
        <f>E124+E125+E123</f>
        <v>30998.9</v>
      </c>
      <c r="F126" s="98">
        <f>E126/D126*100</f>
        <v>7.487573809566368</v>
      </c>
    </row>
    <row r="127" spans="1:6" s="35" customFormat="1" ht="18" customHeight="1" x14ac:dyDescent="0.25">
      <c r="A127" s="124" t="s">
        <v>12</v>
      </c>
      <c r="B127" s="123" t="s">
        <v>141</v>
      </c>
      <c r="C127" s="40" t="s">
        <v>171</v>
      </c>
      <c r="D127" s="96">
        <f>общие!D464</f>
        <v>0</v>
      </c>
      <c r="E127" s="96">
        <f>общие!E464</f>
        <v>0</v>
      </c>
      <c r="F127" s="21">
        <v>0</v>
      </c>
    </row>
    <row r="128" spans="1:6" ht="18" customHeight="1" x14ac:dyDescent="0.25">
      <c r="A128" s="124"/>
      <c r="B128" s="123"/>
      <c r="C128" s="42" t="s">
        <v>19</v>
      </c>
      <c r="D128" s="96">
        <f>общие!D465</f>
        <v>40591</v>
      </c>
      <c r="E128" s="96">
        <f>общие!E465</f>
        <v>0</v>
      </c>
      <c r="F128" s="21">
        <f t="shared" si="8"/>
        <v>0</v>
      </c>
    </row>
    <row r="129" spans="1:7" ht="18" customHeight="1" x14ac:dyDescent="0.25">
      <c r="A129" s="124"/>
      <c r="B129" s="123"/>
      <c r="C129" s="42" t="s">
        <v>20</v>
      </c>
      <c r="D129" s="21">
        <f>общие!D466</f>
        <v>291859.00000000006</v>
      </c>
      <c r="E129" s="21">
        <f>общие!E466</f>
        <v>45257.200000000019</v>
      </c>
      <c r="F129" s="21">
        <f t="shared" si="8"/>
        <v>15.506528837555125</v>
      </c>
    </row>
    <row r="130" spans="1:7" s="35" customFormat="1" ht="18" customHeight="1" x14ac:dyDescent="0.25">
      <c r="A130" s="124"/>
      <c r="B130" s="123"/>
      <c r="C130" s="97" t="s">
        <v>22</v>
      </c>
      <c r="D130" s="98">
        <f>D128+D129+D127</f>
        <v>332450.00000000006</v>
      </c>
      <c r="E130" s="98">
        <f>E128+E129+E127</f>
        <v>45257.200000000019</v>
      </c>
      <c r="F130" s="98">
        <f>E130/D130*100</f>
        <v>13.613235072943302</v>
      </c>
    </row>
    <row r="131" spans="1:7" s="94" customFormat="1" ht="18" customHeight="1" x14ac:dyDescent="0.25">
      <c r="A131" s="124" t="s">
        <v>11</v>
      </c>
      <c r="B131" s="123" t="s">
        <v>141</v>
      </c>
      <c r="C131" s="40" t="s">
        <v>171</v>
      </c>
      <c r="D131" s="39">
        <f>общие!D460</f>
        <v>0</v>
      </c>
      <c r="E131" s="39">
        <f>общие!E460</f>
        <v>0</v>
      </c>
      <c r="F131" s="21">
        <v>0</v>
      </c>
    </row>
    <row r="132" spans="1:7" ht="18" customHeight="1" x14ac:dyDescent="0.25">
      <c r="A132" s="124"/>
      <c r="B132" s="123"/>
      <c r="C132" s="42" t="s">
        <v>19</v>
      </c>
      <c r="D132" s="96">
        <f>общие!D461</f>
        <v>9829</v>
      </c>
      <c r="E132" s="96">
        <f>общие!E461</f>
        <v>0</v>
      </c>
      <c r="F132" s="21">
        <f t="shared" ref="F132:F133" si="12">E132/D132*100</f>
        <v>0</v>
      </c>
    </row>
    <row r="133" spans="1:7" ht="18" customHeight="1" x14ac:dyDescent="0.25">
      <c r="A133" s="124"/>
      <c r="B133" s="123"/>
      <c r="C133" s="42" t="s">
        <v>20</v>
      </c>
      <c r="D133" s="21">
        <f>общие!D462</f>
        <v>56933</v>
      </c>
      <c r="E133" s="21">
        <f>общие!E462</f>
        <v>8206.0000000000018</v>
      </c>
      <c r="F133" s="21">
        <f t="shared" si="12"/>
        <v>14.413433333918821</v>
      </c>
    </row>
    <row r="134" spans="1:7" s="35" customFormat="1" ht="18" customHeight="1" x14ac:dyDescent="0.25">
      <c r="A134" s="124"/>
      <c r="B134" s="123"/>
      <c r="C134" s="97" t="s">
        <v>22</v>
      </c>
      <c r="D134" s="98">
        <f>D131+D132+D133</f>
        <v>66762</v>
      </c>
      <c r="E134" s="98">
        <f>E131+E132+E133</f>
        <v>8206.0000000000018</v>
      </c>
      <c r="F134" s="98">
        <f>E134/D134*100</f>
        <v>12.291423264731437</v>
      </c>
    </row>
    <row r="135" spans="1:7" s="35" customFormat="1" ht="16.5" customHeight="1" x14ac:dyDescent="0.25">
      <c r="A135" s="131" t="s">
        <v>149</v>
      </c>
      <c r="B135" s="132">
        <f>B85+B54</f>
        <v>275</v>
      </c>
      <c r="C135" s="80" t="s">
        <v>171</v>
      </c>
      <c r="D135" s="15">
        <f>D87+D91+D95+D99+D103+D107+D111+D115+D119+D123+D127+D131</f>
        <v>1885.9</v>
      </c>
      <c r="E135" s="15">
        <f>E87+E91+E95+E99+E103+E107+E111+E115+E119+E123+E127+E131</f>
        <v>0</v>
      </c>
      <c r="F135" s="15">
        <f>E135/D135*100</f>
        <v>0</v>
      </c>
    </row>
    <row r="136" spans="1:7" s="25" customFormat="1" ht="16.5" customHeight="1" x14ac:dyDescent="0.25">
      <c r="A136" s="131"/>
      <c r="B136" s="132"/>
      <c r="C136" s="80" t="s">
        <v>19</v>
      </c>
      <c r="D136" s="15">
        <f>D88+D92+D96+D100+D104+D108+D112+D116+D120+D124+D128+D132</f>
        <v>145981.70000000001</v>
      </c>
      <c r="E136" s="15">
        <f>E88+E92+E96+E100+E116+E120+E124+E112+E108+E104+E132+E128</f>
        <v>0</v>
      </c>
      <c r="F136" s="15">
        <f t="shared" ref="F136:F138" si="13">E136/D136*100</f>
        <v>0</v>
      </c>
      <c r="G136" s="36"/>
    </row>
    <row r="137" spans="1:7" s="25" customFormat="1" ht="18" customHeight="1" x14ac:dyDescent="0.25">
      <c r="A137" s="131"/>
      <c r="B137" s="132"/>
      <c r="C137" s="80" t="s">
        <v>20</v>
      </c>
      <c r="D137" s="15">
        <f>D89+D93+D97+D101+D105+D109+D113+D117+D121+D125+D129+D133</f>
        <v>1151442.4000000001</v>
      </c>
      <c r="E137" s="15">
        <f>E89+E93+E97+E101+E117+E121+E125+E113+E109+E105+E133+E129</f>
        <v>163484.30000000002</v>
      </c>
      <c r="F137" s="15">
        <f t="shared" si="13"/>
        <v>14.198217817929928</v>
      </c>
      <c r="G137" s="36"/>
    </row>
    <row r="138" spans="1:7" s="25" customFormat="1" ht="17.25" customHeight="1" x14ac:dyDescent="0.25">
      <c r="A138" s="131"/>
      <c r="B138" s="132"/>
      <c r="C138" s="80" t="s">
        <v>22</v>
      </c>
      <c r="D138" s="15">
        <f>D136+D137+D135</f>
        <v>1299310</v>
      </c>
      <c r="E138" s="15">
        <f>E136+E137+E135</f>
        <v>163484.30000000002</v>
      </c>
      <c r="F138" s="15">
        <f t="shared" si="13"/>
        <v>12.582393732057787</v>
      </c>
      <c r="G138" s="36"/>
    </row>
    <row r="139" spans="1:7" ht="42" customHeight="1" x14ac:dyDescent="0.25"/>
  </sheetData>
  <mergeCells count="57">
    <mergeCell ref="A135:A138"/>
    <mergeCell ref="B135:B138"/>
    <mergeCell ref="A46:A49"/>
    <mergeCell ref="B46:B49"/>
    <mergeCell ref="A127:A130"/>
    <mergeCell ref="B127:B130"/>
    <mergeCell ref="B54:B57"/>
    <mergeCell ref="A54:A57"/>
    <mergeCell ref="A86:F86"/>
    <mergeCell ref="B99:B102"/>
    <mergeCell ref="A99:A102"/>
    <mergeCell ref="A131:A134"/>
    <mergeCell ref="B131:B134"/>
    <mergeCell ref="B111:B114"/>
    <mergeCell ref="A111:A114"/>
    <mergeCell ref="B115:B118"/>
    <mergeCell ref="A1:F1"/>
    <mergeCell ref="A5:F5"/>
    <mergeCell ref="B103:B106"/>
    <mergeCell ref="A103:A106"/>
    <mergeCell ref="B107:B110"/>
    <mergeCell ref="A107:A110"/>
    <mergeCell ref="A50:A53"/>
    <mergeCell ref="B50:B53"/>
    <mergeCell ref="A72:F72"/>
    <mergeCell ref="A58:F58"/>
    <mergeCell ref="B18:B21"/>
    <mergeCell ref="A18:A21"/>
    <mergeCell ref="B22:B25"/>
    <mergeCell ref="A22:A25"/>
    <mergeCell ref="A26:A29"/>
    <mergeCell ref="B26:B29"/>
    <mergeCell ref="A6:A9"/>
    <mergeCell ref="B6:B9"/>
    <mergeCell ref="B10:B13"/>
    <mergeCell ref="A10:A13"/>
    <mergeCell ref="B14:B17"/>
    <mergeCell ref="A14:A17"/>
    <mergeCell ref="B30:B33"/>
    <mergeCell ref="A30:A33"/>
    <mergeCell ref="A34:A37"/>
    <mergeCell ref="B34:B37"/>
    <mergeCell ref="B42:B45"/>
    <mergeCell ref="A42:A45"/>
    <mergeCell ref="A38:A41"/>
    <mergeCell ref="B38:B41"/>
    <mergeCell ref="A115:A118"/>
    <mergeCell ref="A123:A126"/>
    <mergeCell ref="B123:B126"/>
    <mergeCell ref="B87:B90"/>
    <mergeCell ref="A87:A90"/>
    <mergeCell ref="B91:B94"/>
    <mergeCell ref="A91:A94"/>
    <mergeCell ref="B95:B98"/>
    <mergeCell ref="A95:A98"/>
    <mergeCell ref="B119:B122"/>
    <mergeCell ref="A119:A122"/>
  </mergeCells>
  <phoneticPr fontId="0" type="noConversion"/>
  <pageMargins left="0.78740157480314965" right="0.78740157480314965" top="1.1811023622047245" bottom="0.39370078740157483" header="0.31496062992125984" footer="0.31496062992125984"/>
  <pageSetup paperSize="9" scale="80" orientation="landscape" r:id="rId1"/>
  <headerFooter differentFirst="1"/>
  <rowBreaks count="3" manualBreakCount="3">
    <brk id="47" max="5" man="1"/>
    <brk id="78" max="5" man="1"/>
    <brk id="13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1"/>
  <sheetViews>
    <sheetView view="pageBreakPreview" zoomScale="60" zoomScaleNormal="100" workbookViewId="0">
      <selection activeCell="G476" sqref="G476"/>
    </sheetView>
  </sheetViews>
  <sheetFormatPr defaultColWidth="15.5703125" defaultRowHeight="26.25" x14ac:dyDescent="0.25"/>
  <cols>
    <col min="1" max="1" width="33" style="69" customWidth="1"/>
    <col min="2" max="2" width="116.5703125" style="69" customWidth="1"/>
    <col min="3" max="3" width="28.85546875" style="44" customWidth="1"/>
    <col min="4" max="4" width="22.85546875" style="67" customWidth="1"/>
    <col min="5" max="5" width="23.140625" style="67" customWidth="1"/>
    <col min="6" max="6" width="28.5703125" style="67" customWidth="1"/>
    <col min="7" max="7" width="117.5703125" style="47" customWidth="1"/>
    <col min="8" max="16384" width="15.5703125" style="44"/>
  </cols>
  <sheetData>
    <row r="1" spans="1:7" s="74" customFormat="1" ht="90.75" customHeight="1" x14ac:dyDescent="0.25">
      <c r="A1" s="156" t="s">
        <v>338</v>
      </c>
      <c r="B1" s="156"/>
      <c r="C1" s="156"/>
      <c r="D1" s="156"/>
      <c r="E1" s="156"/>
      <c r="F1" s="156"/>
      <c r="G1" s="156"/>
    </row>
    <row r="2" spans="1:7" ht="48" customHeight="1" x14ac:dyDescent="0.25">
      <c r="A2" s="45"/>
      <c r="B2" s="45"/>
      <c r="C2" s="70"/>
      <c r="D2" s="46"/>
      <c r="E2" s="46"/>
      <c r="F2" s="46"/>
    </row>
    <row r="3" spans="1:7" ht="135.75" customHeight="1" x14ac:dyDescent="0.25">
      <c r="A3" s="82" t="s">
        <v>16</v>
      </c>
      <c r="B3" s="82" t="s">
        <v>320</v>
      </c>
      <c r="C3" s="82" t="s">
        <v>17</v>
      </c>
      <c r="D3" s="88" t="s">
        <v>115</v>
      </c>
      <c r="E3" s="88" t="s">
        <v>328</v>
      </c>
      <c r="F3" s="88" t="s">
        <v>21</v>
      </c>
      <c r="G3" s="82" t="s">
        <v>116</v>
      </c>
    </row>
    <row r="4" spans="1:7" ht="33.75" customHeight="1" x14ac:dyDescent="0.25">
      <c r="A4" s="82">
        <v>1</v>
      </c>
      <c r="B4" s="82">
        <v>2</v>
      </c>
      <c r="C4" s="82">
        <v>3</v>
      </c>
      <c r="D4" s="48">
        <v>4</v>
      </c>
      <c r="E4" s="48">
        <v>5</v>
      </c>
      <c r="F4" s="48">
        <v>6</v>
      </c>
      <c r="G4" s="82">
        <v>7</v>
      </c>
    </row>
    <row r="5" spans="1:7" s="49" customFormat="1" ht="33" customHeight="1" x14ac:dyDescent="0.25">
      <c r="A5" s="146" t="s">
        <v>273</v>
      </c>
      <c r="B5" s="146"/>
      <c r="C5" s="146"/>
      <c r="D5" s="146"/>
      <c r="E5" s="146"/>
      <c r="F5" s="146"/>
      <c r="G5" s="146"/>
    </row>
    <row r="6" spans="1:7" ht="84" customHeight="1" x14ac:dyDescent="0.25">
      <c r="A6" s="135" t="s">
        <v>25</v>
      </c>
      <c r="B6" s="83" t="s">
        <v>38</v>
      </c>
      <c r="C6" s="82" t="s">
        <v>20</v>
      </c>
      <c r="D6" s="88">
        <v>6438.1</v>
      </c>
      <c r="E6" s="88">
        <v>1323.4</v>
      </c>
      <c r="F6" s="88">
        <f t="shared" ref="F6:F10" si="0">E6/D6*100</f>
        <v>20.555754026809154</v>
      </c>
      <c r="G6" s="82" t="s">
        <v>282</v>
      </c>
    </row>
    <row r="7" spans="1:7" ht="81.75" customHeight="1" x14ac:dyDescent="0.25">
      <c r="A7" s="135"/>
      <c r="B7" s="83" t="s">
        <v>382</v>
      </c>
      <c r="C7" s="82" t="s">
        <v>20</v>
      </c>
      <c r="D7" s="88">
        <v>263.10000000000002</v>
      </c>
      <c r="E7" s="88">
        <v>76.599999999999994</v>
      </c>
      <c r="F7" s="88">
        <f t="shared" si="0"/>
        <v>29.114405169137203</v>
      </c>
      <c r="G7" s="82" t="s">
        <v>388</v>
      </c>
    </row>
    <row r="8" spans="1:7" ht="84" customHeight="1" x14ac:dyDescent="0.25">
      <c r="A8" s="135"/>
      <c r="B8" s="83" t="s">
        <v>39</v>
      </c>
      <c r="C8" s="82" t="s">
        <v>20</v>
      </c>
      <c r="D8" s="88">
        <v>400</v>
      </c>
      <c r="E8" s="88">
        <v>27.8</v>
      </c>
      <c r="F8" s="88">
        <f t="shared" si="0"/>
        <v>6.9500000000000011</v>
      </c>
      <c r="G8" s="82" t="s">
        <v>383</v>
      </c>
    </row>
    <row r="9" spans="1:7" ht="162" customHeight="1" x14ac:dyDescent="0.25">
      <c r="A9" s="135"/>
      <c r="B9" s="83" t="s">
        <v>173</v>
      </c>
      <c r="C9" s="82" t="s">
        <v>20</v>
      </c>
      <c r="D9" s="88">
        <v>1286.3</v>
      </c>
      <c r="E9" s="88">
        <v>370.1</v>
      </c>
      <c r="F9" s="88">
        <f t="shared" si="0"/>
        <v>28.772448106973492</v>
      </c>
      <c r="G9" s="82" t="s">
        <v>389</v>
      </c>
    </row>
    <row r="10" spans="1:7" ht="114.75" customHeight="1" x14ac:dyDescent="0.25">
      <c r="A10" s="135"/>
      <c r="B10" s="83" t="s">
        <v>50</v>
      </c>
      <c r="C10" s="82" t="s">
        <v>20</v>
      </c>
      <c r="D10" s="88">
        <v>212</v>
      </c>
      <c r="E10" s="88">
        <v>35.299999999999997</v>
      </c>
      <c r="F10" s="88">
        <f t="shared" si="0"/>
        <v>16.650943396226413</v>
      </c>
      <c r="G10" s="82" t="s">
        <v>313</v>
      </c>
    </row>
    <row r="11" spans="1:7" ht="298.5" customHeight="1" x14ac:dyDescent="0.25">
      <c r="A11" s="135" t="s">
        <v>26</v>
      </c>
      <c r="B11" s="83" t="s">
        <v>279</v>
      </c>
      <c r="C11" s="82" t="s">
        <v>20</v>
      </c>
      <c r="D11" s="88">
        <v>10907.6</v>
      </c>
      <c r="E11" s="88">
        <v>2278.6</v>
      </c>
      <c r="F11" s="88">
        <f t="shared" ref="F11:F241" si="1">E11/D11*100</f>
        <v>20.890021636290289</v>
      </c>
      <c r="G11" s="82" t="s">
        <v>550</v>
      </c>
    </row>
    <row r="12" spans="1:7" ht="83.25" customHeight="1" x14ac:dyDescent="0.25">
      <c r="A12" s="135"/>
      <c r="B12" s="83" t="s">
        <v>377</v>
      </c>
      <c r="C12" s="82" t="s">
        <v>20</v>
      </c>
      <c r="D12" s="88">
        <v>168</v>
      </c>
      <c r="E12" s="88">
        <v>30</v>
      </c>
      <c r="F12" s="88">
        <f t="shared" si="1"/>
        <v>17.857142857142858</v>
      </c>
      <c r="G12" s="82" t="s">
        <v>289</v>
      </c>
    </row>
    <row r="13" spans="1:7" ht="115.5" customHeight="1" x14ac:dyDescent="0.25">
      <c r="A13" s="135"/>
      <c r="B13" s="83" t="s">
        <v>139</v>
      </c>
      <c r="C13" s="82" t="s">
        <v>20</v>
      </c>
      <c r="D13" s="88">
        <v>500</v>
      </c>
      <c r="E13" s="88">
        <v>216.7</v>
      </c>
      <c r="F13" s="88">
        <f t="shared" si="1"/>
        <v>43.339999999999996</v>
      </c>
      <c r="G13" s="82" t="s">
        <v>381</v>
      </c>
    </row>
    <row r="14" spans="1:7" ht="82.5" customHeight="1" x14ac:dyDescent="0.25">
      <c r="A14" s="135" t="s">
        <v>27</v>
      </c>
      <c r="B14" s="83" t="s">
        <v>62</v>
      </c>
      <c r="C14" s="82" t="s">
        <v>20</v>
      </c>
      <c r="D14" s="88">
        <v>600.6</v>
      </c>
      <c r="E14" s="88">
        <v>122</v>
      </c>
      <c r="F14" s="88">
        <f t="shared" si="1"/>
        <v>20.313020313020314</v>
      </c>
      <c r="G14" s="82" t="s">
        <v>347</v>
      </c>
    </row>
    <row r="15" spans="1:7" ht="113.25" customHeight="1" x14ac:dyDescent="0.25">
      <c r="A15" s="135"/>
      <c r="B15" s="83" t="s">
        <v>65</v>
      </c>
      <c r="C15" s="82" t="s">
        <v>20</v>
      </c>
      <c r="D15" s="88">
        <v>489.2</v>
      </c>
      <c r="E15" s="88">
        <v>81.5</v>
      </c>
      <c r="F15" s="88">
        <f t="shared" si="1"/>
        <v>16.659852820932134</v>
      </c>
      <c r="G15" s="82" t="s">
        <v>287</v>
      </c>
    </row>
    <row r="16" spans="1:7" ht="87" customHeight="1" x14ac:dyDescent="0.25">
      <c r="A16" s="135"/>
      <c r="B16" s="83" t="s">
        <v>66</v>
      </c>
      <c r="C16" s="82" t="s">
        <v>20</v>
      </c>
      <c r="D16" s="88">
        <v>8586.7999999999993</v>
      </c>
      <c r="E16" s="88">
        <v>2025.1</v>
      </c>
      <c r="F16" s="88">
        <f t="shared" si="1"/>
        <v>23.583872921227933</v>
      </c>
      <c r="G16" s="82" t="s">
        <v>349</v>
      </c>
    </row>
    <row r="17" spans="1:7" ht="82.5" customHeight="1" x14ac:dyDescent="0.25">
      <c r="A17" s="135"/>
      <c r="B17" s="83" t="s">
        <v>237</v>
      </c>
      <c r="C17" s="82" t="s">
        <v>20</v>
      </c>
      <c r="D17" s="88">
        <v>30</v>
      </c>
      <c r="E17" s="88">
        <v>21.9</v>
      </c>
      <c r="F17" s="88">
        <f t="shared" si="1"/>
        <v>73</v>
      </c>
      <c r="G17" s="82" t="s">
        <v>288</v>
      </c>
    </row>
    <row r="18" spans="1:7" ht="88.5" customHeight="1" x14ac:dyDescent="0.25">
      <c r="A18" s="135" t="s">
        <v>31</v>
      </c>
      <c r="B18" s="83" t="s">
        <v>479</v>
      </c>
      <c r="C18" s="82" t="s">
        <v>20</v>
      </c>
      <c r="D18" s="88">
        <v>13962.1</v>
      </c>
      <c r="E18" s="88">
        <v>2409.3000000000002</v>
      </c>
      <c r="F18" s="88">
        <f t="shared" si="1"/>
        <v>17.256000171893916</v>
      </c>
      <c r="G18" s="82" t="s">
        <v>480</v>
      </c>
    </row>
    <row r="19" spans="1:7" ht="90" customHeight="1" x14ac:dyDescent="0.25">
      <c r="A19" s="135"/>
      <c r="B19" s="83" t="s">
        <v>481</v>
      </c>
      <c r="C19" s="82" t="s">
        <v>20</v>
      </c>
      <c r="D19" s="88">
        <v>650</v>
      </c>
      <c r="E19" s="88">
        <v>124.9</v>
      </c>
      <c r="F19" s="88">
        <f t="shared" si="1"/>
        <v>19.215384615384618</v>
      </c>
      <c r="G19" s="82" t="s">
        <v>302</v>
      </c>
    </row>
    <row r="20" spans="1:7" ht="83.25" customHeight="1" x14ac:dyDescent="0.25">
      <c r="A20" s="135"/>
      <c r="B20" s="83" t="s">
        <v>482</v>
      </c>
      <c r="C20" s="82" t="s">
        <v>20</v>
      </c>
      <c r="D20" s="88">
        <v>300</v>
      </c>
      <c r="E20" s="88">
        <v>66.599999999999994</v>
      </c>
      <c r="F20" s="88">
        <f t="shared" si="1"/>
        <v>22.199999999999996</v>
      </c>
      <c r="G20" s="82" t="s">
        <v>307</v>
      </c>
    </row>
    <row r="21" spans="1:7" s="64" customFormat="1" ht="91.5" customHeight="1" x14ac:dyDescent="0.25">
      <c r="A21" s="135"/>
      <c r="B21" s="76" t="s">
        <v>494</v>
      </c>
      <c r="C21" s="75" t="s">
        <v>20</v>
      </c>
      <c r="D21" s="63">
        <v>200</v>
      </c>
      <c r="E21" s="63">
        <v>0</v>
      </c>
      <c r="F21" s="63">
        <v>0</v>
      </c>
      <c r="G21" s="82"/>
    </row>
    <row r="22" spans="1:7" ht="89.25" customHeight="1" x14ac:dyDescent="0.25">
      <c r="A22" s="135"/>
      <c r="B22" s="83" t="s">
        <v>483</v>
      </c>
      <c r="C22" s="82" t="s">
        <v>20</v>
      </c>
      <c r="D22" s="88">
        <v>500</v>
      </c>
      <c r="E22" s="88">
        <v>209.9</v>
      </c>
      <c r="F22" s="88">
        <f t="shared" si="1"/>
        <v>41.980000000000004</v>
      </c>
      <c r="G22" s="82" t="s">
        <v>304</v>
      </c>
    </row>
    <row r="23" spans="1:7" ht="115.5" customHeight="1" x14ac:dyDescent="0.25">
      <c r="A23" s="135"/>
      <c r="B23" s="83" t="s">
        <v>484</v>
      </c>
      <c r="C23" s="82" t="s">
        <v>20</v>
      </c>
      <c r="D23" s="88">
        <v>115.1</v>
      </c>
      <c r="E23" s="88">
        <v>19.2</v>
      </c>
      <c r="F23" s="88">
        <f t="shared" si="1"/>
        <v>16.681146828844483</v>
      </c>
      <c r="G23" s="82" t="s">
        <v>305</v>
      </c>
    </row>
    <row r="24" spans="1:7" ht="109.5" customHeight="1" x14ac:dyDescent="0.25">
      <c r="A24" s="135" t="s">
        <v>28</v>
      </c>
      <c r="B24" s="83" t="s">
        <v>315</v>
      </c>
      <c r="C24" s="82" t="s">
        <v>20</v>
      </c>
      <c r="D24" s="88">
        <v>4596.3</v>
      </c>
      <c r="E24" s="88">
        <v>777.7</v>
      </c>
      <c r="F24" s="88">
        <f t="shared" si="1"/>
        <v>16.920131410047212</v>
      </c>
      <c r="G24" s="82" t="s">
        <v>391</v>
      </c>
    </row>
    <row r="25" spans="1:7" ht="114.75" customHeight="1" x14ac:dyDescent="0.25">
      <c r="A25" s="135"/>
      <c r="B25" s="83" t="s">
        <v>316</v>
      </c>
      <c r="C25" s="82" t="s">
        <v>20</v>
      </c>
      <c r="D25" s="88">
        <v>5360.5</v>
      </c>
      <c r="E25" s="88">
        <v>1115.3</v>
      </c>
      <c r="F25" s="88">
        <f t="shared" si="1"/>
        <v>20.805894972483909</v>
      </c>
      <c r="G25" s="82" t="s">
        <v>392</v>
      </c>
    </row>
    <row r="26" spans="1:7" ht="159.75" customHeight="1" x14ac:dyDescent="0.25">
      <c r="A26" s="135"/>
      <c r="B26" s="83" t="s">
        <v>197</v>
      </c>
      <c r="C26" s="82" t="s">
        <v>20</v>
      </c>
      <c r="D26" s="88">
        <v>683.8</v>
      </c>
      <c r="E26" s="88">
        <v>199.1</v>
      </c>
      <c r="F26" s="88">
        <f t="shared" si="1"/>
        <v>29.116700789704591</v>
      </c>
      <c r="G26" s="82" t="s">
        <v>393</v>
      </c>
    </row>
    <row r="27" spans="1:7" ht="90" customHeight="1" x14ac:dyDescent="0.25">
      <c r="A27" s="135"/>
      <c r="B27" s="83" t="s">
        <v>198</v>
      </c>
      <c r="C27" s="82" t="s">
        <v>20</v>
      </c>
      <c r="D27" s="88">
        <v>160.4</v>
      </c>
      <c r="E27" s="88">
        <v>48.4</v>
      </c>
      <c r="F27" s="88">
        <f t="shared" si="1"/>
        <v>30.174563591022441</v>
      </c>
      <c r="G27" s="82" t="s">
        <v>331</v>
      </c>
    </row>
    <row r="28" spans="1:7" ht="63.75" customHeight="1" x14ac:dyDescent="0.25">
      <c r="A28" s="135"/>
      <c r="B28" s="83" t="s">
        <v>199</v>
      </c>
      <c r="C28" s="82" t="s">
        <v>20</v>
      </c>
      <c r="D28" s="88">
        <v>560.29999999999995</v>
      </c>
      <c r="E28" s="88">
        <v>0</v>
      </c>
      <c r="F28" s="88">
        <f t="shared" si="1"/>
        <v>0</v>
      </c>
      <c r="G28" s="82"/>
    </row>
    <row r="29" spans="1:7" ht="114" customHeight="1" x14ac:dyDescent="0.25">
      <c r="A29" s="135"/>
      <c r="B29" s="83" t="s">
        <v>210</v>
      </c>
      <c r="C29" s="82" t="s">
        <v>20</v>
      </c>
      <c r="D29" s="88">
        <v>211.3</v>
      </c>
      <c r="E29" s="88">
        <v>35.200000000000003</v>
      </c>
      <c r="F29" s="88">
        <f t="shared" si="1"/>
        <v>16.658778987221957</v>
      </c>
      <c r="G29" s="82" t="s">
        <v>329</v>
      </c>
    </row>
    <row r="30" spans="1:7" s="64" customFormat="1" ht="1.5" hidden="1" customHeight="1" x14ac:dyDescent="0.25">
      <c r="A30" s="135" t="s">
        <v>29</v>
      </c>
      <c r="B30" s="76" t="s">
        <v>176</v>
      </c>
      <c r="C30" s="75" t="s">
        <v>20</v>
      </c>
      <c r="D30" s="63"/>
      <c r="E30" s="63"/>
      <c r="F30" s="63" t="e">
        <f t="shared" si="1"/>
        <v>#DIV/0!</v>
      </c>
      <c r="G30" s="75"/>
    </row>
    <row r="31" spans="1:7" ht="270.75" customHeight="1" x14ac:dyDescent="0.25">
      <c r="A31" s="135"/>
      <c r="B31" s="83" t="s">
        <v>175</v>
      </c>
      <c r="C31" s="82" t="s">
        <v>20</v>
      </c>
      <c r="D31" s="88">
        <v>6565.6</v>
      </c>
      <c r="E31" s="88">
        <v>1288.2</v>
      </c>
      <c r="F31" s="88">
        <f t="shared" si="1"/>
        <v>19.620445960765203</v>
      </c>
      <c r="G31" s="82" t="s">
        <v>401</v>
      </c>
    </row>
    <row r="32" spans="1:7" s="64" customFormat="1" ht="1.5" hidden="1" customHeight="1" x14ac:dyDescent="0.25">
      <c r="A32" s="135"/>
      <c r="B32" s="76" t="s">
        <v>177</v>
      </c>
      <c r="C32" s="75" t="s">
        <v>20</v>
      </c>
      <c r="D32" s="63"/>
      <c r="E32" s="63"/>
      <c r="F32" s="63" t="e">
        <f>E32/D32*100</f>
        <v>#DIV/0!</v>
      </c>
      <c r="G32" s="75"/>
    </row>
    <row r="33" spans="1:7" ht="110.25" customHeight="1" x14ac:dyDescent="0.25">
      <c r="A33" s="135"/>
      <c r="B33" s="83" t="s">
        <v>181</v>
      </c>
      <c r="C33" s="82" t="s">
        <v>20</v>
      </c>
      <c r="D33" s="88">
        <v>275.60000000000002</v>
      </c>
      <c r="E33" s="88">
        <v>60.4</v>
      </c>
      <c r="F33" s="88">
        <f t="shared" si="1"/>
        <v>21.915820029027575</v>
      </c>
      <c r="G33" s="82" t="s">
        <v>323</v>
      </c>
    </row>
    <row r="34" spans="1:7" ht="83.25" customHeight="1" x14ac:dyDescent="0.25">
      <c r="A34" s="135"/>
      <c r="B34" s="83" t="s">
        <v>182</v>
      </c>
      <c r="C34" s="82" t="s">
        <v>20</v>
      </c>
      <c r="D34" s="88">
        <v>148</v>
      </c>
      <c r="E34" s="88">
        <v>8</v>
      </c>
      <c r="F34" s="88">
        <f t="shared" si="1"/>
        <v>5.4054054054054053</v>
      </c>
      <c r="G34" s="82" t="s">
        <v>403</v>
      </c>
    </row>
    <row r="35" spans="1:7" ht="111.75" customHeight="1" x14ac:dyDescent="0.25">
      <c r="A35" s="135"/>
      <c r="B35" s="83" t="s">
        <v>194</v>
      </c>
      <c r="C35" s="82" t="s">
        <v>20</v>
      </c>
      <c r="D35" s="88">
        <v>60</v>
      </c>
      <c r="E35" s="88">
        <v>10</v>
      </c>
      <c r="F35" s="88">
        <f t="shared" si="1"/>
        <v>16.666666666666664</v>
      </c>
      <c r="G35" s="82" t="s">
        <v>324</v>
      </c>
    </row>
    <row r="36" spans="1:7" ht="116.25" customHeight="1" x14ac:dyDescent="0.25">
      <c r="A36" s="135" t="s">
        <v>30</v>
      </c>
      <c r="B36" s="83" t="s">
        <v>121</v>
      </c>
      <c r="C36" s="82" t="s">
        <v>20</v>
      </c>
      <c r="D36" s="88">
        <v>14702.7</v>
      </c>
      <c r="E36" s="88">
        <v>2452.9</v>
      </c>
      <c r="F36" s="88">
        <f t="shared" si="1"/>
        <v>16.683330272671007</v>
      </c>
      <c r="G36" s="82" t="s">
        <v>353</v>
      </c>
    </row>
    <row r="37" spans="1:7" ht="168.75" customHeight="1" x14ac:dyDescent="0.25">
      <c r="A37" s="135"/>
      <c r="B37" s="83" t="s">
        <v>123</v>
      </c>
      <c r="C37" s="82" t="s">
        <v>20</v>
      </c>
      <c r="D37" s="88">
        <v>745</v>
      </c>
      <c r="E37" s="88">
        <v>170</v>
      </c>
      <c r="F37" s="88">
        <f t="shared" si="1"/>
        <v>22.818791946308725</v>
      </c>
      <c r="G37" s="82" t="s">
        <v>298</v>
      </c>
    </row>
    <row r="38" spans="1:7" ht="89.25" customHeight="1" x14ac:dyDescent="0.25">
      <c r="A38" s="135"/>
      <c r="B38" s="83" t="s">
        <v>124</v>
      </c>
      <c r="C38" s="82" t="s">
        <v>20</v>
      </c>
      <c r="D38" s="88">
        <v>200</v>
      </c>
      <c r="E38" s="88">
        <v>47.5</v>
      </c>
      <c r="F38" s="88">
        <f t="shared" si="1"/>
        <v>23.75</v>
      </c>
      <c r="G38" s="82" t="s">
        <v>310</v>
      </c>
    </row>
    <row r="39" spans="1:7" ht="113.25" customHeight="1" x14ac:dyDescent="0.25">
      <c r="A39" s="135"/>
      <c r="B39" s="83" t="s">
        <v>133</v>
      </c>
      <c r="C39" s="82" t="s">
        <v>20</v>
      </c>
      <c r="D39" s="68">
        <v>60</v>
      </c>
      <c r="E39" s="68">
        <v>10</v>
      </c>
      <c r="F39" s="88">
        <f t="shared" si="1"/>
        <v>16.666666666666664</v>
      </c>
      <c r="G39" s="82" t="s">
        <v>299</v>
      </c>
    </row>
    <row r="40" spans="1:7" ht="150" customHeight="1" x14ac:dyDescent="0.25">
      <c r="A40" s="135" t="s">
        <v>32</v>
      </c>
      <c r="B40" s="83" t="s">
        <v>67</v>
      </c>
      <c r="C40" s="82" t="s">
        <v>20</v>
      </c>
      <c r="D40" s="88">
        <v>12976.1</v>
      </c>
      <c r="E40" s="88">
        <v>2100.5</v>
      </c>
      <c r="F40" s="88">
        <f t="shared" si="1"/>
        <v>16.187452316181286</v>
      </c>
      <c r="G40" s="82" t="s">
        <v>290</v>
      </c>
    </row>
    <row r="41" spans="1:7" ht="54.75" customHeight="1" x14ac:dyDescent="0.25">
      <c r="A41" s="135"/>
      <c r="B41" s="83" t="s">
        <v>68</v>
      </c>
      <c r="C41" s="82" t="s">
        <v>20</v>
      </c>
      <c r="D41" s="88">
        <v>94.7</v>
      </c>
      <c r="E41" s="88">
        <v>0</v>
      </c>
      <c r="F41" s="88">
        <f t="shared" si="1"/>
        <v>0</v>
      </c>
      <c r="G41" s="82"/>
    </row>
    <row r="42" spans="1:7" ht="90.75" customHeight="1" x14ac:dyDescent="0.25">
      <c r="A42" s="135"/>
      <c r="B42" s="83" t="s">
        <v>69</v>
      </c>
      <c r="C42" s="82" t="s">
        <v>20</v>
      </c>
      <c r="D42" s="88">
        <v>100.2</v>
      </c>
      <c r="E42" s="88">
        <v>20</v>
      </c>
      <c r="F42" s="88">
        <f t="shared" si="1"/>
        <v>19.960079840319363</v>
      </c>
      <c r="G42" s="82" t="s">
        <v>291</v>
      </c>
    </row>
    <row r="43" spans="1:7" ht="84" customHeight="1" x14ac:dyDescent="0.25">
      <c r="A43" s="135"/>
      <c r="B43" s="83" t="s">
        <v>70</v>
      </c>
      <c r="C43" s="82" t="s">
        <v>20</v>
      </c>
      <c r="D43" s="88">
        <v>604</v>
      </c>
      <c r="E43" s="88">
        <v>113</v>
      </c>
      <c r="F43" s="88">
        <f t="shared" si="1"/>
        <v>18.70860927152318</v>
      </c>
      <c r="G43" s="82" t="s">
        <v>292</v>
      </c>
    </row>
    <row r="44" spans="1:7" ht="63.75" customHeight="1" x14ac:dyDescent="0.25">
      <c r="A44" s="135"/>
      <c r="B44" s="83" t="s">
        <v>74</v>
      </c>
      <c r="C44" s="82" t="s">
        <v>20</v>
      </c>
      <c r="D44" s="88">
        <v>755</v>
      </c>
      <c r="E44" s="88">
        <v>500</v>
      </c>
      <c r="F44" s="88">
        <f t="shared" si="1"/>
        <v>66.225165562913915</v>
      </c>
      <c r="G44" s="82" t="s">
        <v>293</v>
      </c>
    </row>
    <row r="45" spans="1:7" ht="111" customHeight="1" x14ac:dyDescent="0.25">
      <c r="A45" s="135"/>
      <c r="B45" s="83" t="s">
        <v>76</v>
      </c>
      <c r="C45" s="82" t="s">
        <v>20</v>
      </c>
      <c r="D45" s="88">
        <v>108</v>
      </c>
      <c r="E45" s="88">
        <v>18</v>
      </c>
      <c r="F45" s="88">
        <f t="shared" si="1"/>
        <v>16.666666666666664</v>
      </c>
      <c r="G45" s="82" t="s">
        <v>294</v>
      </c>
    </row>
    <row r="46" spans="1:7" ht="87" customHeight="1" x14ac:dyDescent="0.25">
      <c r="A46" s="135" t="s">
        <v>33</v>
      </c>
      <c r="B46" s="83" t="s">
        <v>450</v>
      </c>
      <c r="C46" s="82" t="s">
        <v>20</v>
      </c>
      <c r="D46" s="88">
        <v>6926.3</v>
      </c>
      <c r="E46" s="88">
        <v>1348.1</v>
      </c>
      <c r="F46" s="88">
        <f t="shared" si="1"/>
        <v>19.463494217691984</v>
      </c>
      <c r="G46" s="82" t="s">
        <v>312</v>
      </c>
    </row>
    <row r="47" spans="1:7" ht="138.75" customHeight="1" x14ac:dyDescent="0.25">
      <c r="A47" s="135"/>
      <c r="B47" s="83" t="s">
        <v>451</v>
      </c>
      <c r="C47" s="82" t="s">
        <v>20</v>
      </c>
      <c r="D47" s="88">
        <v>11106</v>
      </c>
      <c r="E47" s="88">
        <v>1971.8</v>
      </c>
      <c r="F47" s="88">
        <f t="shared" si="1"/>
        <v>17.754367008824058</v>
      </c>
      <c r="G47" s="82" t="s">
        <v>452</v>
      </c>
    </row>
    <row r="48" spans="1:7" ht="115.5" customHeight="1" x14ac:dyDescent="0.25">
      <c r="A48" s="135"/>
      <c r="B48" s="83" t="s">
        <v>453</v>
      </c>
      <c r="C48" s="82" t="s">
        <v>20</v>
      </c>
      <c r="D48" s="88">
        <v>1035.8</v>
      </c>
      <c r="E48" s="88">
        <v>409.9</v>
      </c>
      <c r="F48" s="88">
        <f t="shared" si="1"/>
        <v>39.573276694342532</v>
      </c>
      <c r="G48" s="82" t="s">
        <v>335</v>
      </c>
    </row>
    <row r="49" spans="1:7" ht="163.5" customHeight="1" x14ac:dyDescent="0.25">
      <c r="A49" s="135"/>
      <c r="B49" s="83" t="s">
        <v>454</v>
      </c>
      <c r="C49" s="82" t="s">
        <v>20</v>
      </c>
      <c r="D49" s="88">
        <v>930.5</v>
      </c>
      <c r="E49" s="88">
        <v>110.4</v>
      </c>
      <c r="F49" s="88">
        <f t="shared" si="1"/>
        <v>11.86458893068243</v>
      </c>
      <c r="G49" s="82" t="s">
        <v>455</v>
      </c>
    </row>
    <row r="50" spans="1:7" ht="85.5" customHeight="1" x14ac:dyDescent="0.25">
      <c r="A50" s="135"/>
      <c r="B50" s="83" t="s">
        <v>457</v>
      </c>
      <c r="C50" s="82" t="s">
        <v>20</v>
      </c>
      <c r="D50" s="88">
        <v>80.099999999999994</v>
      </c>
      <c r="E50" s="88">
        <v>65.7</v>
      </c>
      <c r="F50" s="88">
        <f t="shared" si="1"/>
        <v>82.022471910112372</v>
      </c>
      <c r="G50" s="82" t="s">
        <v>456</v>
      </c>
    </row>
    <row r="51" spans="1:7" ht="109.5" customHeight="1" x14ac:dyDescent="0.25">
      <c r="A51" s="135"/>
      <c r="B51" s="83" t="s">
        <v>474</v>
      </c>
      <c r="C51" s="82" t="s">
        <v>20</v>
      </c>
      <c r="D51" s="88">
        <v>284.8</v>
      </c>
      <c r="E51" s="88">
        <v>49.7</v>
      </c>
      <c r="F51" s="88">
        <f t="shared" si="1"/>
        <v>17.450842696629216</v>
      </c>
      <c r="G51" s="82" t="s">
        <v>313</v>
      </c>
    </row>
    <row r="52" spans="1:7" ht="348.75" customHeight="1" x14ac:dyDescent="0.25">
      <c r="A52" s="135" t="s">
        <v>34</v>
      </c>
      <c r="B52" s="83" t="s">
        <v>217</v>
      </c>
      <c r="C52" s="82" t="s">
        <v>20</v>
      </c>
      <c r="D52" s="88">
        <v>27817.3</v>
      </c>
      <c r="E52" s="88">
        <v>5410.1</v>
      </c>
      <c r="F52" s="88">
        <f t="shared" si="1"/>
        <v>19.448688406135751</v>
      </c>
      <c r="G52" s="82" t="s">
        <v>414</v>
      </c>
    </row>
    <row r="53" spans="1:7" ht="108" customHeight="1" x14ac:dyDescent="0.25">
      <c r="A53" s="135"/>
      <c r="B53" s="83" t="s">
        <v>220</v>
      </c>
      <c r="C53" s="82" t="s">
        <v>20</v>
      </c>
      <c r="D53" s="77">
        <v>680</v>
      </c>
      <c r="E53" s="88">
        <v>183.2</v>
      </c>
      <c r="F53" s="88">
        <f t="shared" si="1"/>
        <v>26.941176470588236</v>
      </c>
      <c r="G53" s="82" t="s">
        <v>416</v>
      </c>
    </row>
    <row r="54" spans="1:7" ht="65.25" customHeight="1" x14ac:dyDescent="0.25">
      <c r="A54" s="135"/>
      <c r="B54" s="83" t="s">
        <v>221</v>
      </c>
      <c r="C54" s="82" t="s">
        <v>20</v>
      </c>
      <c r="D54" s="88">
        <v>50</v>
      </c>
      <c r="E54" s="88">
        <v>0</v>
      </c>
      <c r="F54" s="88">
        <f t="shared" si="1"/>
        <v>0</v>
      </c>
      <c r="G54" s="82"/>
    </row>
    <row r="55" spans="1:7" ht="84" customHeight="1" x14ac:dyDescent="0.25">
      <c r="A55" s="135"/>
      <c r="B55" s="83" t="s">
        <v>218</v>
      </c>
      <c r="C55" s="82" t="s">
        <v>20</v>
      </c>
      <c r="D55" s="88">
        <v>2000</v>
      </c>
      <c r="E55" s="88">
        <v>447.1</v>
      </c>
      <c r="F55" s="88">
        <f t="shared" si="1"/>
        <v>22.355</v>
      </c>
      <c r="G55" s="82" t="s">
        <v>415</v>
      </c>
    </row>
    <row r="56" spans="1:7" ht="66" customHeight="1" x14ac:dyDescent="0.25">
      <c r="A56" s="135"/>
      <c r="B56" s="83" t="s">
        <v>161</v>
      </c>
      <c r="C56" s="82" t="s">
        <v>20</v>
      </c>
      <c r="D56" s="88">
        <v>50</v>
      </c>
      <c r="E56" s="88">
        <v>0</v>
      </c>
      <c r="F56" s="88">
        <f t="shared" si="1"/>
        <v>0</v>
      </c>
      <c r="G56" s="82"/>
    </row>
    <row r="57" spans="1:7" ht="115.5" customHeight="1" x14ac:dyDescent="0.25">
      <c r="A57" s="135"/>
      <c r="B57" s="83" t="s">
        <v>235</v>
      </c>
      <c r="C57" s="82" t="s">
        <v>20</v>
      </c>
      <c r="D57" s="88">
        <v>224.5</v>
      </c>
      <c r="E57" s="88">
        <v>40</v>
      </c>
      <c r="F57" s="88">
        <f t="shared" si="1"/>
        <v>17.817371937639198</v>
      </c>
      <c r="G57" s="82" t="s">
        <v>313</v>
      </c>
    </row>
    <row r="58" spans="1:7" ht="58.5" customHeight="1" x14ac:dyDescent="0.25">
      <c r="A58" s="135" t="s">
        <v>35</v>
      </c>
      <c r="B58" s="83" t="s">
        <v>81</v>
      </c>
      <c r="C58" s="82" t="s">
        <v>20</v>
      </c>
      <c r="D58" s="88">
        <v>996.1</v>
      </c>
      <c r="E58" s="88">
        <v>210</v>
      </c>
      <c r="F58" s="88">
        <f t="shared" si="1"/>
        <v>21.082220660576247</v>
      </c>
      <c r="G58" s="75" t="s">
        <v>433</v>
      </c>
    </row>
    <row r="59" spans="1:7" ht="109.5" customHeight="1" x14ac:dyDescent="0.25">
      <c r="A59" s="135"/>
      <c r="B59" s="83" t="s">
        <v>82</v>
      </c>
      <c r="C59" s="82" t="s">
        <v>20</v>
      </c>
      <c r="D59" s="88">
        <v>103560.2</v>
      </c>
      <c r="E59" s="88">
        <v>22123.9</v>
      </c>
      <c r="F59" s="88">
        <f t="shared" si="1"/>
        <v>21.363322975428787</v>
      </c>
      <c r="G59" s="82" t="s">
        <v>434</v>
      </c>
    </row>
    <row r="60" spans="1:7" ht="86.25" customHeight="1" x14ac:dyDescent="0.25">
      <c r="A60" s="135"/>
      <c r="B60" s="83" t="s">
        <v>83</v>
      </c>
      <c r="C60" s="82" t="s">
        <v>20</v>
      </c>
      <c r="D60" s="88">
        <v>1661.5</v>
      </c>
      <c r="E60" s="88">
        <v>479.9</v>
      </c>
      <c r="F60" s="88">
        <f t="shared" si="1"/>
        <v>28.883538970809507</v>
      </c>
      <c r="G60" s="82" t="s">
        <v>435</v>
      </c>
    </row>
    <row r="61" spans="1:7" ht="1.5" hidden="1" customHeight="1" x14ac:dyDescent="0.25">
      <c r="A61" s="135"/>
      <c r="B61" s="83" t="s">
        <v>84</v>
      </c>
      <c r="C61" s="82" t="s">
        <v>20</v>
      </c>
      <c r="D61" s="88">
        <v>0</v>
      </c>
      <c r="E61" s="88">
        <v>0</v>
      </c>
      <c r="F61" s="88" t="e">
        <f t="shared" si="1"/>
        <v>#DIV/0!</v>
      </c>
      <c r="G61" s="82"/>
    </row>
    <row r="62" spans="1:7" ht="87" customHeight="1" x14ac:dyDescent="0.25">
      <c r="A62" s="135"/>
      <c r="B62" s="83" t="s">
        <v>85</v>
      </c>
      <c r="C62" s="82" t="s">
        <v>20</v>
      </c>
      <c r="D62" s="88">
        <v>3504.1</v>
      </c>
      <c r="E62" s="88">
        <v>323.7</v>
      </c>
      <c r="F62" s="88">
        <f t="shared" si="1"/>
        <v>9.2377500642104966</v>
      </c>
      <c r="G62" s="82" t="s">
        <v>436</v>
      </c>
    </row>
    <row r="63" spans="1:7" ht="79.5" customHeight="1" x14ac:dyDescent="0.25">
      <c r="A63" s="135"/>
      <c r="B63" s="83" t="s">
        <v>168</v>
      </c>
      <c r="C63" s="82" t="s">
        <v>20</v>
      </c>
      <c r="D63" s="88">
        <v>99.1</v>
      </c>
      <c r="E63" s="88">
        <v>0</v>
      </c>
      <c r="F63" s="88">
        <f t="shared" si="1"/>
        <v>0</v>
      </c>
      <c r="G63" s="82"/>
    </row>
    <row r="64" spans="1:7" ht="62.25" customHeight="1" x14ac:dyDescent="0.25">
      <c r="A64" s="135"/>
      <c r="B64" s="83" t="s">
        <v>87</v>
      </c>
      <c r="C64" s="82" t="s">
        <v>20</v>
      </c>
      <c r="D64" s="88">
        <v>390.7</v>
      </c>
      <c r="E64" s="88">
        <v>0</v>
      </c>
      <c r="F64" s="88">
        <f t="shared" si="1"/>
        <v>0</v>
      </c>
      <c r="G64" s="82"/>
    </row>
    <row r="65" spans="1:7" ht="82.5" customHeight="1" x14ac:dyDescent="0.25">
      <c r="A65" s="135" t="s">
        <v>36</v>
      </c>
      <c r="B65" s="83" t="s">
        <v>505</v>
      </c>
      <c r="C65" s="82" t="s">
        <v>20</v>
      </c>
      <c r="D65" s="88">
        <v>8161.6</v>
      </c>
      <c r="E65" s="88">
        <v>1531</v>
      </c>
      <c r="F65" s="88">
        <f t="shared" si="1"/>
        <v>18.758576749656932</v>
      </c>
      <c r="G65" s="82" t="s">
        <v>506</v>
      </c>
    </row>
    <row r="66" spans="1:7" ht="91.5" hidden="1" customHeight="1" x14ac:dyDescent="0.25">
      <c r="A66" s="135"/>
      <c r="B66" s="83" t="s">
        <v>169</v>
      </c>
      <c r="C66" s="82" t="s">
        <v>20</v>
      </c>
      <c r="D66" s="88"/>
      <c r="E66" s="88"/>
      <c r="F66" s="88" t="e">
        <f t="shared" si="1"/>
        <v>#DIV/0!</v>
      </c>
      <c r="G66" s="82" t="s">
        <v>308</v>
      </c>
    </row>
    <row r="67" spans="1:7" ht="84.75" customHeight="1" x14ac:dyDescent="0.25">
      <c r="A67" s="135"/>
      <c r="B67" s="83" t="s">
        <v>508</v>
      </c>
      <c r="C67" s="82" t="s">
        <v>20</v>
      </c>
      <c r="D67" s="88">
        <v>56.5</v>
      </c>
      <c r="E67" s="88">
        <v>56.5</v>
      </c>
      <c r="F67" s="88">
        <f t="shared" si="1"/>
        <v>100</v>
      </c>
      <c r="G67" s="82" t="s">
        <v>310</v>
      </c>
    </row>
    <row r="68" spans="1:7" ht="84.75" customHeight="1" x14ac:dyDescent="0.25">
      <c r="A68" s="135"/>
      <c r="B68" s="83" t="s">
        <v>509</v>
      </c>
      <c r="C68" s="82" t="s">
        <v>20</v>
      </c>
      <c r="D68" s="88">
        <v>580</v>
      </c>
      <c r="E68" s="88">
        <v>275.5</v>
      </c>
      <c r="F68" s="88">
        <f t="shared" si="1"/>
        <v>47.5</v>
      </c>
      <c r="G68" s="82" t="s">
        <v>510</v>
      </c>
    </row>
    <row r="69" spans="1:7" ht="84.75" customHeight="1" x14ac:dyDescent="0.25">
      <c r="A69" s="135"/>
      <c r="B69" s="83" t="s">
        <v>548</v>
      </c>
      <c r="C69" s="82" t="s">
        <v>20</v>
      </c>
      <c r="D69" s="88">
        <v>10</v>
      </c>
      <c r="E69" s="88">
        <v>0</v>
      </c>
      <c r="F69" s="88">
        <f t="shared" si="1"/>
        <v>0</v>
      </c>
      <c r="G69" s="82"/>
    </row>
    <row r="70" spans="1:7" ht="90.75" customHeight="1" x14ac:dyDescent="0.25">
      <c r="A70" s="135"/>
      <c r="B70" s="83" t="s">
        <v>537</v>
      </c>
      <c r="C70" s="82" t="s">
        <v>20</v>
      </c>
      <c r="D70" s="88">
        <v>150</v>
      </c>
      <c r="E70" s="88">
        <v>23.9</v>
      </c>
      <c r="F70" s="88">
        <f t="shared" si="1"/>
        <v>15.933333333333334</v>
      </c>
      <c r="G70" s="82" t="s">
        <v>538</v>
      </c>
    </row>
    <row r="71" spans="1:7" ht="62.25" customHeight="1" x14ac:dyDescent="0.25">
      <c r="A71" s="135"/>
      <c r="B71" s="83" t="s">
        <v>539</v>
      </c>
      <c r="C71" s="82" t="s">
        <v>20</v>
      </c>
      <c r="D71" s="88">
        <v>40</v>
      </c>
      <c r="E71" s="88">
        <v>6.6</v>
      </c>
      <c r="F71" s="88">
        <f t="shared" si="1"/>
        <v>16.499999999999996</v>
      </c>
      <c r="G71" s="82" t="s">
        <v>540</v>
      </c>
    </row>
    <row r="72" spans="1:7" ht="116.25" customHeight="1" x14ac:dyDescent="0.25">
      <c r="A72" s="135"/>
      <c r="B72" s="83" t="s">
        <v>536</v>
      </c>
      <c r="C72" s="82" t="s">
        <v>20</v>
      </c>
      <c r="D72" s="88">
        <v>25.6</v>
      </c>
      <c r="E72" s="88">
        <v>4.2</v>
      </c>
      <c r="F72" s="88">
        <f t="shared" si="1"/>
        <v>16.40625</v>
      </c>
      <c r="G72" s="82" t="s">
        <v>299</v>
      </c>
    </row>
    <row r="73" spans="1:7" s="51" customFormat="1" ht="54" customHeight="1" x14ac:dyDescent="0.25">
      <c r="A73" s="136" t="s">
        <v>78</v>
      </c>
      <c r="B73" s="136"/>
      <c r="C73" s="85" t="s">
        <v>104</v>
      </c>
      <c r="D73" s="50">
        <f>SUM(D6:D72)</f>
        <v>264997.09999999998</v>
      </c>
      <c r="E73" s="50">
        <f>SUM(E6:E72)</f>
        <v>53484.299999999996</v>
      </c>
      <c r="F73" s="50">
        <f>E73/D73*100</f>
        <v>20.182975587280012</v>
      </c>
      <c r="G73" s="149"/>
    </row>
    <row r="74" spans="1:7" s="51" customFormat="1" ht="57" customHeight="1" x14ac:dyDescent="0.25">
      <c r="A74" s="136"/>
      <c r="B74" s="136"/>
      <c r="C74" s="85" t="s">
        <v>20</v>
      </c>
      <c r="D74" s="52">
        <f>D6+D7+D8+D9+D10+D11+D12+D13+D14+D15+D16+D17+D18+D19+D20+D21+D22+D23+D24+D25+D26+D27+D28+D29+D30+D31+D32+D33+D34+D35+D36+D37+D38+D39+D40+D41+D42+D43+D44+D45+D46+D47+D48+D49+D50+D51+D52+D53+D54+D55+D56+D57+D58+D59+D60+D61+D62+D63+D64+D65+D66+D67+D68+D69+D70+D72+D71</f>
        <v>264997.09999999998</v>
      </c>
      <c r="E74" s="52">
        <f>E6+E7+E8+E9+E10+E11+E12+E13+E14+E15+E16+E17+E18+E19+E20+E21+E22+E23+E24+E25+E26+E27+E28+E29+E30+E31+E32+E33+E34+E35+E36+E37+E38+E39+E40+E41+E42+E43+E44+E45+E46+E47+E48+E49+E50+E51+E52+E53+E54+E55+E56+E57+E58+E59+E60+E61+E62+E63+E64+E65+E66+E67+E68+E69+E70+E72+E71</f>
        <v>53484.299999999996</v>
      </c>
      <c r="F74" s="50">
        <f>E74/D74*100</f>
        <v>20.182975587280012</v>
      </c>
      <c r="G74" s="149"/>
    </row>
    <row r="75" spans="1:7" s="51" customFormat="1" ht="42.75" customHeight="1" x14ac:dyDescent="0.25">
      <c r="A75" s="146" t="s">
        <v>154</v>
      </c>
      <c r="B75" s="146"/>
      <c r="C75" s="146"/>
      <c r="D75" s="146"/>
      <c r="E75" s="146"/>
      <c r="F75" s="146"/>
      <c r="G75" s="146"/>
    </row>
    <row r="76" spans="1:7" ht="111" customHeight="1" x14ac:dyDescent="0.25">
      <c r="A76" s="83" t="s">
        <v>25</v>
      </c>
      <c r="B76" s="83" t="s">
        <v>40</v>
      </c>
      <c r="C76" s="82" t="s">
        <v>20</v>
      </c>
      <c r="D76" s="88">
        <v>96</v>
      </c>
      <c r="E76" s="88">
        <v>0</v>
      </c>
      <c r="F76" s="88">
        <f t="shared" ref="F76:F83" si="2">E76/D76*100</f>
        <v>0</v>
      </c>
      <c r="G76" s="82"/>
    </row>
    <row r="77" spans="1:7" ht="107.25" customHeight="1" x14ac:dyDescent="0.25">
      <c r="A77" s="83" t="s">
        <v>31</v>
      </c>
      <c r="B77" s="83" t="s">
        <v>215</v>
      </c>
      <c r="C77" s="82" t="s">
        <v>20</v>
      </c>
      <c r="D77" s="88">
        <v>344.4</v>
      </c>
      <c r="E77" s="88">
        <v>57.4</v>
      </c>
      <c r="F77" s="88">
        <f t="shared" si="2"/>
        <v>16.666666666666668</v>
      </c>
      <c r="G77" s="82" t="s">
        <v>301</v>
      </c>
    </row>
    <row r="78" spans="1:7" ht="84" customHeight="1" x14ac:dyDescent="0.25">
      <c r="A78" s="83" t="s">
        <v>28</v>
      </c>
      <c r="B78" s="83" t="s">
        <v>200</v>
      </c>
      <c r="C78" s="82" t="s">
        <v>20</v>
      </c>
      <c r="D78" s="88">
        <v>144</v>
      </c>
      <c r="E78" s="88">
        <v>24</v>
      </c>
      <c r="F78" s="88">
        <f t="shared" si="2"/>
        <v>16.666666666666664</v>
      </c>
      <c r="G78" s="82" t="s">
        <v>317</v>
      </c>
    </row>
    <row r="79" spans="1:7" ht="111" customHeight="1" x14ac:dyDescent="0.25">
      <c r="A79" s="83" t="s">
        <v>29</v>
      </c>
      <c r="B79" s="83" t="s">
        <v>178</v>
      </c>
      <c r="C79" s="82" t="s">
        <v>20</v>
      </c>
      <c r="D79" s="88">
        <v>300</v>
      </c>
      <c r="E79" s="88">
        <v>50</v>
      </c>
      <c r="F79" s="88">
        <f t="shared" si="2"/>
        <v>16.666666666666664</v>
      </c>
      <c r="G79" s="82" t="s">
        <v>322</v>
      </c>
    </row>
    <row r="80" spans="1:7" ht="111" customHeight="1" x14ac:dyDescent="0.25">
      <c r="A80" s="83" t="s">
        <v>30</v>
      </c>
      <c r="B80" s="83" t="s">
        <v>122</v>
      </c>
      <c r="C80" s="82" t="s">
        <v>20</v>
      </c>
      <c r="D80" s="88">
        <v>180</v>
      </c>
      <c r="E80" s="88">
        <v>30</v>
      </c>
      <c r="F80" s="88">
        <f t="shared" si="2"/>
        <v>16.666666666666664</v>
      </c>
      <c r="G80" s="82" t="s">
        <v>297</v>
      </c>
    </row>
    <row r="81" spans="1:7" ht="117.75" customHeight="1" x14ac:dyDescent="0.25">
      <c r="A81" s="83" t="s">
        <v>34</v>
      </c>
      <c r="B81" s="83" t="s">
        <v>219</v>
      </c>
      <c r="C81" s="82" t="s">
        <v>20</v>
      </c>
      <c r="D81" s="88">
        <v>1004</v>
      </c>
      <c r="E81" s="88">
        <v>171</v>
      </c>
      <c r="F81" s="88">
        <f t="shared" si="2"/>
        <v>17.031872509960159</v>
      </c>
      <c r="G81" s="82" t="s">
        <v>326</v>
      </c>
    </row>
    <row r="82" spans="1:7" ht="108.75" customHeight="1" x14ac:dyDescent="0.25">
      <c r="A82" s="83" t="s">
        <v>35</v>
      </c>
      <c r="B82" s="83" t="s">
        <v>165</v>
      </c>
      <c r="C82" s="82" t="s">
        <v>20</v>
      </c>
      <c r="D82" s="88">
        <v>936</v>
      </c>
      <c r="E82" s="88">
        <v>168</v>
      </c>
      <c r="F82" s="88">
        <f t="shared" si="2"/>
        <v>17.948717948717949</v>
      </c>
      <c r="G82" s="82" t="s">
        <v>437</v>
      </c>
    </row>
    <row r="83" spans="1:7" ht="111" customHeight="1" x14ac:dyDescent="0.25">
      <c r="A83" s="83" t="s">
        <v>36</v>
      </c>
      <c r="B83" s="83" t="s">
        <v>507</v>
      </c>
      <c r="C83" s="82" t="s">
        <v>20</v>
      </c>
      <c r="D83" s="88">
        <v>240</v>
      </c>
      <c r="E83" s="88">
        <v>40</v>
      </c>
      <c r="F83" s="88">
        <f t="shared" si="2"/>
        <v>16.666666666666664</v>
      </c>
      <c r="G83" s="82" t="s">
        <v>309</v>
      </c>
    </row>
    <row r="84" spans="1:7" ht="61.5" customHeight="1" x14ac:dyDescent="0.25">
      <c r="A84" s="136" t="s">
        <v>78</v>
      </c>
      <c r="B84" s="136"/>
      <c r="C84" s="85" t="s">
        <v>104</v>
      </c>
      <c r="D84" s="50">
        <f>SUM(D76:D83)</f>
        <v>3244.4</v>
      </c>
      <c r="E84" s="50">
        <f>SUM(E76:E83)</f>
        <v>540.4</v>
      </c>
      <c r="F84" s="50">
        <f>E84/D84*100</f>
        <v>16.656392553322647</v>
      </c>
      <c r="G84" s="139"/>
    </row>
    <row r="85" spans="1:7" ht="53.25" customHeight="1" x14ac:dyDescent="0.25">
      <c r="A85" s="136"/>
      <c r="B85" s="136"/>
      <c r="C85" s="85" t="s">
        <v>20</v>
      </c>
      <c r="D85" s="52">
        <f>D76+D77+D78+D79+D80+D81+D82+D83</f>
        <v>3244.4</v>
      </c>
      <c r="E85" s="52">
        <f>E76+E77+E78+E79+E80+E81+E82+E83</f>
        <v>540.4</v>
      </c>
      <c r="F85" s="50">
        <f>E85/D85*100</f>
        <v>16.656392553322647</v>
      </c>
      <c r="G85" s="139"/>
    </row>
    <row r="86" spans="1:7" s="51" customFormat="1" ht="44.25" customHeight="1" x14ac:dyDescent="0.25">
      <c r="A86" s="146" t="s">
        <v>107</v>
      </c>
      <c r="B86" s="146"/>
      <c r="C86" s="146"/>
      <c r="D86" s="146"/>
      <c r="E86" s="146"/>
      <c r="F86" s="146"/>
      <c r="G86" s="146"/>
    </row>
    <row r="87" spans="1:7" ht="58.5" customHeight="1" x14ac:dyDescent="0.25">
      <c r="A87" s="83" t="s">
        <v>25</v>
      </c>
      <c r="B87" s="83" t="s">
        <v>276</v>
      </c>
      <c r="C87" s="82" t="s">
        <v>20</v>
      </c>
      <c r="D87" s="88">
        <v>135</v>
      </c>
      <c r="E87" s="88">
        <v>38</v>
      </c>
      <c r="F87" s="88">
        <f t="shared" si="1"/>
        <v>28.148148148148149</v>
      </c>
      <c r="G87" s="82" t="s">
        <v>384</v>
      </c>
    </row>
    <row r="88" spans="1:7" ht="60.75" customHeight="1" x14ac:dyDescent="0.25">
      <c r="A88" s="83" t="s">
        <v>26</v>
      </c>
      <c r="B88" s="83" t="s">
        <v>156</v>
      </c>
      <c r="C88" s="82" t="s">
        <v>20</v>
      </c>
      <c r="D88" s="88">
        <v>140</v>
      </c>
      <c r="E88" s="88">
        <v>10.5</v>
      </c>
      <c r="F88" s="88">
        <f t="shared" si="1"/>
        <v>7.5</v>
      </c>
      <c r="G88" s="82" t="s">
        <v>380</v>
      </c>
    </row>
    <row r="89" spans="1:7" ht="57" customHeight="1" x14ac:dyDescent="0.25">
      <c r="A89" s="83" t="s">
        <v>27</v>
      </c>
      <c r="B89" s="83" t="s">
        <v>59</v>
      </c>
      <c r="C89" s="82" t="s">
        <v>20</v>
      </c>
      <c r="D89" s="88">
        <v>80</v>
      </c>
      <c r="E89" s="88">
        <v>20.6</v>
      </c>
      <c r="F89" s="88">
        <f t="shared" si="1"/>
        <v>25.75</v>
      </c>
      <c r="G89" s="82" t="s">
        <v>345</v>
      </c>
    </row>
    <row r="90" spans="1:7" ht="60" customHeight="1" x14ac:dyDescent="0.25">
      <c r="A90" s="83" t="s">
        <v>31</v>
      </c>
      <c r="B90" s="83" t="s">
        <v>216</v>
      </c>
      <c r="C90" s="82" t="s">
        <v>20</v>
      </c>
      <c r="D90" s="88">
        <v>280</v>
      </c>
      <c r="E90" s="63">
        <v>23.5</v>
      </c>
      <c r="F90" s="88">
        <f t="shared" si="1"/>
        <v>8.3928571428571423</v>
      </c>
      <c r="G90" s="82" t="s">
        <v>485</v>
      </c>
    </row>
    <row r="91" spans="1:7" ht="90.75" customHeight="1" x14ac:dyDescent="0.25">
      <c r="A91" s="135" t="s">
        <v>28</v>
      </c>
      <c r="B91" s="83" t="s">
        <v>318</v>
      </c>
      <c r="C91" s="82" t="s">
        <v>20</v>
      </c>
      <c r="D91" s="88">
        <v>52.8</v>
      </c>
      <c r="E91" s="88">
        <v>23.5</v>
      </c>
      <c r="F91" s="88">
        <f t="shared" si="1"/>
        <v>44.507575757575765</v>
      </c>
      <c r="G91" s="82" t="s">
        <v>394</v>
      </c>
    </row>
    <row r="92" spans="1:7" s="64" customFormat="1" ht="61.5" customHeight="1" x14ac:dyDescent="0.25">
      <c r="A92" s="135"/>
      <c r="B92" s="76" t="s">
        <v>201</v>
      </c>
      <c r="C92" s="75" t="s">
        <v>20</v>
      </c>
      <c r="D92" s="63">
        <v>6.6</v>
      </c>
      <c r="E92" s="63">
        <v>0</v>
      </c>
      <c r="F92" s="88">
        <f t="shared" si="1"/>
        <v>0</v>
      </c>
      <c r="G92" s="75"/>
    </row>
    <row r="93" spans="1:7" s="64" customFormat="1" ht="87.75" customHeight="1" x14ac:dyDescent="0.25">
      <c r="A93" s="135"/>
      <c r="B93" s="76" t="s">
        <v>319</v>
      </c>
      <c r="C93" s="75" t="s">
        <v>20</v>
      </c>
      <c r="D93" s="63">
        <v>3</v>
      </c>
      <c r="E93" s="63">
        <v>0</v>
      </c>
      <c r="F93" s="88">
        <f t="shared" si="1"/>
        <v>0</v>
      </c>
      <c r="G93" s="75"/>
    </row>
    <row r="94" spans="1:7" ht="92.25" customHeight="1" x14ac:dyDescent="0.25">
      <c r="A94" s="135" t="s">
        <v>29</v>
      </c>
      <c r="B94" s="83" t="s">
        <v>183</v>
      </c>
      <c r="C94" s="82" t="s">
        <v>20</v>
      </c>
      <c r="D94" s="88">
        <v>5.6</v>
      </c>
      <c r="E94" s="88">
        <v>0</v>
      </c>
      <c r="F94" s="88">
        <f t="shared" si="1"/>
        <v>0</v>
      </c>
      <c r="G94" s="82"/>
    </row>
    <row r="95" spans="1:7" ht="81.75" customHeight="1" x14ac:dyDescent="0.25">
      <c r="A95" s="135"/>
      <c r="B95" s="83" t="s">
        <v>184</v>
      </c>
      <c r="C95" s="82" t="s">
        <v>20</v>
      </c>
      <c r="D95" s="88">
        <v>103.4</v>
      </c>
      <c r="E95" s="88">
        <v>54.1</v>
      </c>
      <c r="F95" s="88">
        <f t="shared" si="1"/>
        <v>52.321083172146999</v>
      </c>
      <c r="G95" s="82" t="s">
        <v>404</v>
      </c>
    </row>
    <row r="96" spans="1:7" ht="84" customHeight="1" x14ac:dyDescent="0.25">
      <c r="A96" s="135"/>
      <c r="B96" s="83" t="s">
        <v>185</v>
      </c>
      <c r="C96" s="82" t="s">
        <v>20</v>
      </c>
      <c r="D96" s="88">
        <v>99.6</v>
      </c>
      <c r="E96" s="88">
        <v>96.6</v>
      </c>
      <c r="F96" s="88">
        <f t="shared" si="1"/>
        <v>96.98795180722891</v>
      </c>
      <c r="G96" s="82" t="s">
        <v>405</v>
      </c>
    </row>
    <row r="97" spans="1:7" ht="87" customHeight="1" x14ac:dyDescent="0.25">
      <c r="A97" s="135"/>
      <c r="B97" s="83" t="s">
        <v>186</v>
      </c>
      <c r="C97" s="82" t="s">
        <v>20</v>
      </c>
      <c r="D97" s="88">
        <v>3</v>
      </c>
      <c r="E97" s="88">
        <v>0</v>
      </c>
      <c r="F97" s="88">
        <f t="shared" si="1"/>
        <v>0</v>
      </c>
      <c r="G97" s="82"/>
    </row>
    <row r="98" spans="1:7" ht="60.75" customHeight="1" x14ac:dyDescent="0.25">
      <c r="A98" s="135" t="s">
        <v>30</v>
      </c>
      <c r="B98" s="83" t="s">
        <v>125</v>
      </c>
      <c r="C98" s="82" t="s">
        <v>20</v>
      </c>
      <c r="D98" s="88">
        <v>5</v>
      </c>
      <c r="E98" s="88">
        <v>0</v>
      </c>
      <c r="F98" s="88">
        <f t="shared" si="1"/>
        <v>0</v>
      </c>
      <c r="G98" s="82"/>
    </row>
    <row r="99" spans="1:7" ht="66.75" customHeight="1" x14ac:dyDescent="0.25">
      <c r="A99" s="135"/>
      <c r="B99" s="83" t="s">
        <v>126</v>
      </c>
      <c r="C99" s="82" t="s">
        <v>20</v>
      </c>
      <c r="D99" s="88">
        <v>50</v>
      </c>
      <c r="E99" s="88">
        <v>0</v>
      </c>
      <c r="F99" s="88">
        <f t="shared" si="1"/>
        <v>0</v>
      </c>
      <c r="G99" s="82"/>
    </row>
    <row r="100" spans="1:7" ht="114" customHeight="1" x14ac:dyDescent="0.25">
      <c r="A100" s="135"/>
      <c r="B100" s="83" t="s">
        <v>142</v>
      </c>
      <c r="C100" s="82" t="s">
        <v>20</v>
      </c>
      <c r="D100" s="88">
        <v>50</v>
      </c>
      <c r="E100" s="88">
        <v>3.8</v>
      </c>
      <c r="F100" s="88">
        <f t="shared" si="1"/>
        <v>7.6</v>
      </c>
      <c r="G100" s="82" t="s">
        <v>354</v>
      </c>
    </row>
    <row r="101" spans="1:7" ht="58.5" customHeight="1" x14ac:dyDescent="0.25">
      <c r="A101" s="135" t="s">
        <v>32</v>
      </c>
      <c r="B101" s="83" t="s">
        <v>71</v>
      </c>
      <c r="C101" s="82" t="s">
        <v>20</v>
      </c>
      <c r="D101" s="88">
        <v>269</v>
      </c>
      <c r="E101" s="88">
        <v>0</v>
      </c>
      <c r="F101" s="88">
        <f t="shared" si="1"/>
        <v>0</v>
      </c>
      <c r="G101" s="82"/>
    </row>
    <row r="102" spans="1:7" ht="62.25" customHeight="1" x14ac:dyDescent="0.25">
      <c r="A102" s="135"/>
      <c r="B102" s="83" t="s">
        <v>106</v>
      </c>
      <c r="C102" s="82" t="s">
        <v>20</v>
      </c>
      <c r="D102" s="88">
        <v>5</v>
      </c>
      <c r="E102" s="88">
        <v>0</v>
      </c>
      <c r="F102" s="88">
        <f>E102/D102*100</f>
        <v>0</v>
      </c>
      <c r="G102" s="75"/>
    </row>
    <row r="103" spans="1:7" ht="137.25" customHeight="1" x14ac:dyDescent="0.25">
      <c r="A103" s="135" t="s">
        <v>33</v>
      </c>
      <c r="B103" s="83" t="s">
        <v>459</v>
      </c>
      <c r="C103" s="82" t="s">
        <v>20</v>
      </c>
      <c r="D103" s="88">
        <v>1068.7</v>
      </c>
      <c r="E103" s="88">
        <v>582.4</v>
      </c>
      <c r="F103" s="88">
        <f t="shared" si="1"/>
        <v>54.496116777393091</v>
      </c>
      <c r="G103" s="82" t="s">
        <v>460</v>
      </c>
    </row>
    <row r="104" spans="1:7" ht="81.75" customHeight="1" x14ac:dyDescent="0.25">
      <c r="A104" s="135"/>
      <c r="B104" s="83" t="s">
        <v>461</v>
      </c>
      <c r="C104" s="82" t="s">
        <v>20</v>
      </c>
      <c r="D104" s="88">
        <v>20</v>
      </c>
      <c r="E104" s="88">
        <v>0</v>
      </c>
      <c r="F104" s="88">
        <f t="shared" si="1"/>
        <v>0</v>
      </c>
      <c r="G104" s="82"/>
    </row>
    <row r="105" spans="1:7" ht="60.75" customHeight="1" x14ac:dyDescent="0.25">
      <c r="A105" s="135" t="s">
        <v>34</v>
      </c>
      <c r="B105" s="83" t="s">
        <v>222</v>
      </c>
      <c r="C105" s="82" t="s">
        <v>20</v>
      </c>
      <c r="D105" s="88">
        <v>1020</v>
      </c>
      <c r="E105" s="88">
        <v>62</v>
      </c>
      <c r="F105" s="88">
        <f t="shared" si="1"/>
        <v>6.0784313725490193</v>
      </c>
      <c r="G105" s="82" t="s">
        <v>417</v>
      </c>
    </row>
    <row r="106" spans="1:7" s="64" customFormat="1" ht="60" customHeight="1" x14ac:dyDescent="0.25">
      <c r="A106" s="135"/>
      <c r="B106" s="76" t="s">
        <v>158</v>
      </c>
      <c r="C106" s="75" t="s">
        <v>20</v>
      </c>
      <c r="D106" s="63">
        <v>10</v>
      </c>
      <c r="E106" s="63">
        <v>10</v>
      </c>
      <c r="F106" s="63">
        <f t="shared" si="1"/>
        <v>100</v>
      </c>
      <c r="G106" s="75" t="s">
        <v>418</v>
      </c>
    </row>
    <row r="107" spans="1:7" ht="60.75" customHeight="1" x14ac:dyDescent="0.25">
      <c r="A107" s="135"/>
      <c r="B107" s="83" t="s">
        <v>223</v>
      </c>
      <c r="C107" s="82" t="s">
        <v>20</v>
      </c>
      <c r="D107" s="88">
        <v>2000</v>
      </c>
      <c r="E107" s="88">
        <v>46.1</v>
      </c>
      <c r="F107" s="88">
        <f t="shared" si="1"/>
        <v>2.3050000000000002</v>
      </c>
      <c r="G107" s="82" t="s">
        <v>419</v>
      </c>
    </row>
    <row r="108" spans="1:7" ht="59.25" customHeight="1" x14ac:dyDescent="0.25">
      <c r="A108" s="135" t="s">
        <v>35</v>
      </c>
      <c r="B108" s="83" t="s">
        <v>86</v>
      </c>
      <c r="C108" s="82" t="s">
        <v>20</v>
      </c>
      <c r="D108" s="88">
        <v>100</v>
      </c>
      <c r="E108" s="88">
        <v>0</v>
      </c>
      <c r="F108" s="88">
        <f t="shared" si="1"/>
        <v>0</v>
      </c>
      <c r="G108" s="82"/>
    </row>
    <row r="109" spans="1:7" ht="3" hidden="1" customHeight="1" x14ac:dyDescent="0.25">
      <c r="A109" s="135"/>
      <c r="B109" s="83" t="s">
        <v>272</v>
      </c>
      <c r="C109" s="82" t="s">
        <v>20</v>
      </c>
      <c r="D109" s="88"/>
      <c r="E109" s="88">
        <v>0</v>
      </c>
      <c r="F109" s="88" t="e">
        <f>E109/D109*100</f>
        <v>#DIV/0!</v>
      </c>
      <c r="G109" s="82"/>
    </row>
    <row r="110" spans="1:7" ht="82.5" customHeight="1" x14ac:dyDescent="0.25">
      <c r="A110" s="135"/>
      <c r="B110" s="83" t="s">
        <v>88</v>
      </c>
      <c r="C110" s="82" t="s">
        <v>20</v>
      </c>
      <c r="D110" s="88">
        <v>258.3</v>
      </c>
      <c r="E110" s="88">
        <v>0</v>
      </c>
      <c r="F110" s="88">
        <f t="shared" si="1"/>
        <v>0</v>
      </c>
      <c r="G110" s="82"/>
    </row>
    <row r="111" spans="1:7" ht="60" customHeight="1" x14ac:dyDescent="0.25">
      <c r="A111" s="135"/>
      <c r="B111" s="83" t="s">
        <v>89</v>
      </c>
      <c r="C111" s="82" t="s">
        <v>20</v>
      </c>
      <c r="D111" s="88">
        <v>68.900000000000006</v>
      </c>
      <c r="E111" s="88">
        <v>0</v>
      </c>
      <c r="F111" s="88">
        <f t="shared" si="1"/>
        <v>0</v>
      </c>
      <c r="G111" s="82"/>
    </row>
    <row r="112" spans="1:7" ht="87" customHeight="1" x14ac:dyDescent="0.25">
      <c r="A112" s="135" t="s">
        <v>36</v>
      </c>
      <c r="B112" s="83" t="s">
        <v>511</v>
      </c>
      <c r="C112" s="82" t="s">
        <v>20</v>
      </c>
      <c r="D112" s="88">
        <v>70</v>
      </c>
      <c r="E112" s="88">
        <v>61.9</v>
      </c>
      <c r="F112" s="88">
        <f t="shared" si="1"/>
        <v>88.428571428571416</v>
      </c>
      <c r="G112" s="82" t="s">
        <v>512</v>
      </c>
    </row>
    <row r="113" spans="1:7" ht="83.25" customHeight="1" x14ac:dyDescent="0.25">
      <c r="A113" s="135"/>
      <c r="B113" s="83" t="s">
        <v>513</v>
      </c>
      <c r="C113" s="82" t="s">
        <v>20</v>
      </c>
      <c r="D113" s="88">
        <v>50</v>
      </c>
      <c r="E113" s="88">
        <v>13.4</v>
      </c>
      <c r="F113" s="88">
        <f t="shared" si="1"/>
        <v>26.8</v>
      </c>
      <c r="G113" s="82" t="s">
        <v>514</v>
      </c>
    </row>
    <row r="114" spans="1:7" ht="84" hidden="1" customHeight="1" x14ac:dyDescent="0.25">
      <c r="A114" s="135"/>
      <c r="B114" s="83" t="s">
        <v>170</v>
      </c>
      <c r="C114" s="82" t="s">
        <v>20</v>
      </c>
      <c r="D114" s="88"/>
      <c r="E114" s="88"/>
      <c r="F114" s="88" t="e">
        <f t="shared" si="1"/>
        <v>#DIV/0!</v>
      </c>
      <c r="G114" s="82"/>
    </row>
    <row r="115" spans="1:7" ht="55.5" customHeight="1" x14ac:dyDescent="0.25">
      <c r="A115" s="136" t="s">
        <v>78</v>
      </c>
      <c r="B115" s="136"/>
      <c r="C115" s="85" t="s">
        <v>104</v>
      </c>
      <c r="D115" s="50">
        <f>SUM(D87:D114)</f>
        <v>5953.9</v>
      </c>
      <c r="E115" s="50">
        <f>SUM(E87:E114)</f>
        <v>1046.4000000000001</v>
      </c>
      <c r="F115" s="50">
        <f>E115/D115*100</f>
        <v>17.575034851106</v>
      </c>
      <c r="G115" s="139"/>
    </row>
    <row r="116" spans="1:7" ht="58.5" customHeight="1" x14ac:dyDescent="0.25">
      <c r="A116" s="136"/>
      <c r="B116" s="136"/>
      <c r="C116" s="85" t="s">
        <v>20</v>
      </c>
      <c r="D116" s="52">
        <f>D87+D88+D89+D90+D91+D92+D93+D94+D95+D96+D97+D98+D99+D100+D101+D102+D103+D104+D105+D106+D107+D108+D109+D110+D111+D112+D113+D114</f>
        <v>5953.9</v>
      </c>
      <c r="E116" s="52">
        <f>E87+E88+E89+E90+E91+E92+E93+E94+E95+E96+E97+E98+E99+E100+E101+E102+E103+E104+E105+E106+E107+E108+E109+E110+E111+E112+E113+E114</f>
        <v>1046.4000000000001</v>
      </c>
      <c r="F116" s="50">
        <f>E116/D116*100</f>
        <v>17.575034851106</v>
      </c>
      <c r="G116" s="139"/>
    </row>
    <row r="117" spans="1:7" s="51" customFormat="1" ht="45.75" customHeight="1" x14ac:dyDescent="0.25">
      <c r="A117" s="141" t="s">
        <v>37</v>
      </c>
      <c r="B117" s="141"/>
      <c r="C117" s="141"/>
      <c r="D117" s="141"/>
      <c r="E117" s="141"/>
      <c r="F117" s="141"/>
      <c r="G117" s="141"/>
    </row>
    <row r="118" spans="1:7" s="64" customFormat="1" ht="87.75" customHeight="1" x14ac:dyDescent="0.25">
      <c r="A118" s="76" t="s">
        <v>31</v>
      </c>
      <c r="B118" s="76" t="s">
        <v>486</v>
      </c>
      <c r="C118" s="75" t="s">
        <v>20</v>
      </c>
      <c r="D118" s="63">
        <v>200</v>
      </c>
      <c r="E118" s="63">
        <v>61.5</v>
      </c>
      <c r="F118" s="63">
        <f t="shared" si="1"/>
        <v>30.75</v>
      </c>
      <c r="G118" s="75" t="s">
        <v>303</v>
      </c>
    </row>
    <row r="119" spans="1:7" ht="87.75" customHeight="1" x14ac:dyDescent="0.25">
      <c r="A119" s="83" t="s">
        <v>28</v>
      </c>
      <c r="B119" s="83" t="s">
        <v>204</v>
      </c>
      <c r="C119" s="82" t="s">
        <v>20</v>
      </c>
      <c r="D119" s="88">
        <v>50</v>
      </c>
      <c r="E119" s="88">
        <v>0</v>
      </c>
      <c r="F119" s="88">
        <f t="shared" si="1"/>
        <v>0</v>
      </c>
      <c r="G119" s="82"/>
    </row>
    <row r="120" spans="1:7" ht="107.25" customHeight="1" x14ac:dyDescent="0.25">
      <c r="A120" s="83" t="s">
        <v>29</v>
      </c>
      <c r="B120" s="83" t="s">
        <v>179</v>
      </c>
      <c r="C120" s="82" t="s">
        <v>20</v>
      </c>
      <c r="D120" s="88">
        <v>453.3</v>
      </c>
      <c r="E120" s="88">
        <v>91.6</v>
      </c>
      <c r="F120" s="88">
        <f t="shared" si="1"/>
        <v>20.207368188837414</v>
      </c>
      <c r="G120" s="82" t="s">
        <v>402</v>
      </c>
    </row>
    <row r="121" spans="1:7" s="64" customFormat="1" ht="87.75" customHeight="1" x14ac:dyDescent="0.25">
      <c r="A121" s="76" t="s">
        <v>30</v>
      </c>
      <c r="B121" s="76" t="s">
        <v>157</v>
      </c>
      <c r="C121" s="75" t="s">
        <v>20</v>
      </c>
      <c r="D121" s="63">
        <v>200</v>
      </c>
      <c r="E121" s="63">
        <v>20</v>
      </c>
      <c r="F121" s="63">
        <f t="shared" si="1"/>
        <v>10</v>
      </c>
      <c r="G121" s="75" t="s">
        <v>356</v>
      </c>
    </row>
    <row r="122" spans="1:7" ht="88.5" customHeight="1" x14ac:dyDescent="0.25">
      <c r="A122" s="86" t="s">
        <v>33</v>
      </c>
      <c r="B122" s="83" t="s">
        <v>465</v>
      </c>
      <c r="C122" s="82" t="s">
        <v>20</v>
      </c>
      <c r="D122" s="88">
        <v>10</v>
      </c>
      <c r="E122" s="88">
        <v>0</v>
      </c>
      <c r="F122" s="63">
        <f t="shared" si="1"/>
        <v>0</v>
      </c>
      <c r="G122" s="82"/>
    </row>
    <row r="123" spans="1:7" ht="65.25" customHeight="1" x14ac:dyDescent="0.25">
      <c r="A123" s="83" t="s">
        <v>34</v>
      </c>
      <c r="B123" s="83" t="s">
        <v>164</v>
      </c>
      <c r="C123" s="82" t="s">
        <v>20</v>
      </c>
      <c r="D123" s="88">
        <v>1000</v>
      </c>
      <c r="E123" s="88">
        <v>0</v>
      </c>
      <c r="F123" s="88">
        <f t="shared" si="1"/>
        <v>0</v>
      </c>
      <c r="G123" s="82"/>
    </row>
    <row r="124" spans="1:7" ht="108" customHeight="1" x14ac:dyDescent="0.25">
      <c r="A124" s="135" t="s">
        <v>35</v>
      </c>
      <c r="B124" s="105" t="s">
        <v>80</v>
      </c>
      <c r="C124" s="106" t="s">
        <v>20</v>
      </c>
      <c r="D124" s="107">
        <v>1522.7</v>
      </c>
      <c r="E124" s="107">
        <v>90.4</v>
      </c>
      <c r="F124" s="107">
        <f t="shared" si="1"/>
        <v>5.936822749064163</v>
      </c>
      <c r="G124" s="108" t="s">
        <v>432</v>
      </c>
    </row>
    <row r="125" spans="1:7" ht="374.25" customHeight="1" x14ac:dyDescent="0.25">
      <c r="A125" s="135"/>
      <c r="B125" s="105" t="s">
        <v>166</v>
      </c>
      <c r="C125" s="106" t="s">
        <v>20</v>
      </c>
      <c r="D125" s="109">
        <v>1144</v>
      </c>
      <c r="E125" s="107">
        <v>1094.3</v>
      </c>
      <c r="F125" s="107">
        <f t="shared" si="1"/>
        <v>95.6555944055944</v>
      </c>
      <c r="G125" s="106" t="s">
        <v>438</v>
      </c>
    </row>
    <row r="126" spans="1:7" ht="347.25" customHeight="1" x14ac:dyDescent="0.25">
      <c r="A126" s="135"/>
      <c r="B126" s="83" t="s">
        <v>167</v>
      </c>
      <c r="C126" s="82" t="s">
        <v>20</v>
      </c>
      <c r="D126" s="63">
        <v>362.7</v>
      </c>
      <c r="E126" s="88">
        <v>80.5</v>
      </c>
      <c r="F126" s="88">
        <f t="shared" si="1"/>
        <v>22.194651226909293</v>
      </c>
      <c r="G126" s="82" t="s">
        <v>439</v>
      </c>
    </row>
    <row r="127" spans="1:7" s="64" customFormat="1" ht="108" customHeight="1" x14ac:dyDescent="0.25">
      <c r="A127" s="135"/>
      <c r="B127" s="76" t="s">
        <v>143</v>
      </c>
      <c r="C127" s="75" t="s">
        <v>20</v>
      </c>
      <c r="D127" s="63">
        <v>4164</v>
      </c>
      <c r="E127" s="63">
        <v>0</v>
      </c>
      <c r="F127" s="63">
        <f>E127/D127*100</f>
        <v>0</v>
      </c>
      <c r="G127" s="75"/>
    </row>
    <row r="128" spans="1:7" ht="57" customHeight="1" x14ac:dyDescent="0.25">
      <c r="A128" s="136" t="s">
        <v>78</v>
      </c>
      <c r="B128" s="136"/>
      <c r="C128" s="85" t="s">
        <v>104</v>
      </c>
      <c r="D128" s="50">
        <f>SUM(D118:D127)</f>
        <v>9106.7000000000007</v>
      </c>
      <c r="E128" s="50">
        <f>SUM(E118:E127)</f>
        <v>1438.3</v>
      </c>
      <c r="F128" s="50">
        <f>E128/D128*100</f>
        <v>15.793866054663047</v>
      </c>
      <c r="G128" s="139"/>
    </row>
    <row r="129" spans="1:7" ht="57" customHeight="1" x14ac:dyDescent="0.25">
      <c r="A129" s="136"/>
      <c r="B129" s="136"/>
      <c r="C129" s="85" t="s">
        <v>20</v>
      </c>
      <c r="D129" s="52">
        <f>D118+D119+D120+D121+D122+D123+D124+D125+D127+D126</f>
        <v>9106.7000000000007</v>
      </c>
      <c r="E129" s="52">
        <f>E118+E119+E120+E121+E122+E123+E124+E125+E127+E126</f>
        <v>1438.3</v>
      </c>
      <c r="F129" s="50">
        <f>E129/D129*100</f>
        <v>15.793866054663047</v>
      </c>
      <c r="G129" s="139"/>
    </row>
    <row r="130" spans="1:7" ht="39" customHeight="1" x14ac:dyDescent="0.25">
      <c r="A130" s="141" t="s">
        <v>155</v>
      </c>
      <c r="B130" s="141"/>
      <c r="C130" s="141"/>
      <c r="D130" s="141"/>
      <c r="E130" s="141"/>
      <c r="F130" s="141"/>
      <c r="G130" s="141"/>
    </row>
    <row r="131" spans="1:7" s="64" customFormat="1" ht="41.25" customHeight="1" x14ac:dyDescent="0.25">
      <c r="A131" s="135" t="s">
        <v>25</v>
      </c>
      <c r="B131" s="147" t="s">
        <v>244</v>
      </c>
      <c r="C131" s="63" t="s">
        <v>19</v>
      </c>
      <c r="D131" s="63">
        <v>6241.9</v>
      </c>
      <c r="E131" s="63">
        <v>0</v>
      </c>
      <c r="F131" s="88">
        <f t="shared" si="1"/>
        <v>0</v>
      </c>
      <c r="G131" s="140" t="s">
        <v>552</v>
      </c>
    </row>
    <row r="132" spans="1:7" s="64" customFormat="1" ht="92.25" customHeight="1" x14ac:dyDescent="0.25">
      <c r="A132" s="135"/>
      <c r="B132" s="147"/>
      <c r="C132" s="63" t="s">
        <v>20</v>
      </c>
      <c r="D132" s="63">
        <v>1261.4000000000001</v>
      </c>
      <c r="E132" s="63">
        <v>0</v>
      </c>
      <c r="F132" s="88">
        <f t="shared" si="1"/>
        <v>0</v>
      </c>
      <c r="G132" s="140"/>
    </row>
    <row r="133" spans="1:7" ht="83.25" customHeight="1" x14ac:dyDescent="0.25">
      <c r="A133" s="135"/>
      <c r="B133" s="83" t="s">
        <v>44</v>
      </c>
      <c r="C133" s="82" t="s">
        <v>20</v>
      </c>
      <c r="D133" s="88">
        <v>3157.3</v>
      </c>
      <c r="E133" s="88">
        <v>462.6</v>
      </c>
      <c r="F133" s="88">
        <f t="shared" si="1"/>
        <v>14.651759414689765</v>
      </c>
      <c r="G133" s="82" t="s">
        <v>386</v>
      </c>
    </row>
    <row r="134" spans="1:7" ht="76.5" customHeight="1" x14ac:dyDescent="0.25">
      <c r="A134" s="139" t="s">
        <v>26</v>
      </c>
      <c r="B134" s="147" t="s">
        <v>376</v>
      </c>
      <c r="C134" s="82" t="s">
        <v>19</v>
      </c>
      <c r="D134" s="88">
        <v>7467</v>
      </c>
      <c r="E134" s="88">
        <v>0</v>
      </c>
      <c r="F134" s="88">
        <f t="shared" ref="F134:F140" si="3">E134/D134*100</f>
        <v>0</v>
      </c>
      <c r="G134" s="157" t="s">
        <v>561</v>
      </c>
    </row>
    <row r="135" spans="1:7" ht="88.5" customHeight="1" x14ac:dyDescent="0.25">
      <c r="A135" s="139"/>
      <c r="B135" s="147"/>
      <c r="C135" s="82" t="s">
        <v>20</v>
      </c>
      <c r="D135" s="88">
        <v>311.2</v>
      </c>
      <c r="E135" s="88">
        <v>0</v>
      </c>
      <c r="F135" s="88">
        <f t="shared" si="3"/>
        <v>0</v>
      </c>
      <c r="G135" s="158"/>
    </row>
    <row r="136" spans="1:7" ht="159.75" customHeight="1" x14ac:dyDescent="0.25">
      <c r="A136" s="139"/>
      <c r="B136" s="86" t="s">
        <v>366</v>
      </c>
      <c r="C136" s="82" t="s">
        <v>20</v>
      </c>
      <c r="D136" s="88">
        <v>6395.3</v>
      </c>
      <c r="E136" s="88">
        <v>113.3</v>
      </c>
      <c r="F136" s="88">
        <f t="shared" si="3"/>
        <v>1.771613528685128</v>
      </c>
      <c r="G136" s="82" t="s">
        <v>367</v>
      </c>
    </row>
    <row r="137" spans="1:7" ht="0.75" hidden="1" customHeight="1" x14ac:dyDescent="0.25">
      <c r="A137" s="135" t="s">
        <v>27</v>
      </c>
      <c r="B137" s="147" t="s">
        <v>245</v>
      </c>
      <c r="C137" s="82" t="s">
        <v>19</v>
      </c>
      <c r="D137" s="88"/>
      <c r="E137" s="88"/>
      <c r="F137" s="88"/>
      <c r="G137" s="139"/>
    </row>
    <row r="138" spans="1:7" ht="107.25" hidden="1" customHeight="1" x14ac:dyDescent="0.25">
      <c r="A138" s="135"/>
      <c r="B138" s="147"/>
      <c r="C138" s="82" t="s">
        <v>20</v>
      </c>
      <c r="D138" s="88"/>
      <c r="E138" s="88"/>
      <c r="F138" s="88"/>
      <c r="G138" s="139"/>
    </row>
    <row r="139" spans="1:7" ht="56.25" customHeight="1" x14ac:dyDescent="0.25">
      <c r="A139" s="135"/>
      <c r="B139" s="83" t="s">
        <v>136</v>
      </c>
      <c r="C139" s="82" t="s">
        <v>20</v>
      </c>
      <c r="D139" s="88">
        <v>8464.7999999999993</v>
      </c>
      <c r="E139" s="88">
        <v>353.6</v>
      </c>
      <c r="F139" s="88">
        <f t="shared" si="3"/>
        <v>4.1772989320480107</v>
      </c>
      <c r="G139" s="82" t="s">
        <v>350</v>
      </c>
    </row>
    <row r="140" spans="1:7" ht="35.25" customHeight="1" x14ac:dyDescent="0.25">
      <c r="A140" s="135" t="s">
        <v>31</v>
      </c>
      <c r="B140" s="147" t="s">
        <v>478</v>
      </c>
      <c r="C140" s="82" t="s">
        <v>19</v>
      </c>
      <c r="D140" s="88">
        <v>8182.8</v>
      </c>
      <c r="E140" s="88">
        <v>0</v>
      </c>
      <c r="F140" s="88">
        <f t="shared" si="3"/>
        <v>0</v>
      </c>
      <c r="G140" s="139" t="s">
        <v>562</v>
      </c>
    </row>
    <row r="141" spans="1:7" ht="106.5" customHeight="1" x14ac:dyDescent="0.25">
      <c r="A141" s="135"/>
      <c r="B141" s="147"/>
      <c r="C141" s="82" t="s">
        <v>20</v>
      </c>
      <c r="D141" s="88">
        <v>0</v>
      </c>
      <c r="E141" s="88">
        <v>0</v>
      </c>
      <c r="F141" s="88">
        <v>0</v>
      </c>
      <c r="G141" s="139"/>
    </row>
    <row r="142" spans="1:7" s="64" customFormat="1" ht="87" customHeight="1" x14ac:dyDescent="0.25">
      <c r="A142" s="135"/>
      <c r="B142" s="76" t="s">
        <v>490</v>
      </c>
      <c r="C142" s="75" t="s">
        <v>20</v>
      </c>
      <c r="D142" s="63">
        <v>5222.5</v>
      </c>
      <c r="E142" s="63">
        <v>110.2</v>
      </c>
      <c r="F142" s="63">
        <f t="shared" si="1"/>
        <v>2.1101005265677357</v>
      </c>
      <c r="G142" s="87" t="s">
        <v>491</v>
      </c>
    </row>
    <row r="143" spans="1:7" ht="84.75" customHeight="1" x14ac:dyDescent="0.25">
      <c r="A143" s="135"/>
      <c r="B143" s="83" t="s">
        <v>488</v>
      </c>
      <c r="C143" s="82" t="s">
        <v>20</v>
      </c>
      <c r="D143" s="88">
        <v>500</v>
      </c>
      <c r="E143" s="88">
        <v>96.9</v>
      </c>
      <c r="F143" s="88">
        <f t="shared" si="1"/>
        <v>19.38</v>
      </c>
      <c r="G143" s="82" t="s">
        <v>489</v>
      </c>
    </row>
    <row r="144" spans="1:7" ht="30.75" customHeight="1" x14ac:dyDescent="0.25">
      <c r="A144" s="148" t="s">
        <v>28</v>
      </c>
      <c r="B144" s="147" t="s">
        <v>266</v>
      </c>
      <c r="C144" s="82" t="s">
        <v>19</v>
      </c>
      <c r="D144" s="88">
        <v>7063.5</v>
      </c>
      <c r="E144" s="88">
        <v>0</v>
      </c>
      <c r="F144" s="88">
        <f t="shared" si="1"/>
        <v>0</v>
      </c>
      <c r="G144" s="139" t="s">
        <v>557</v>
      </c>
    </row>
    <row r="145" spans="1:7" ht="129.75" customHeight="1" x14ac:dyDescent="0.25">
      <c r="A145" s="148"/>
      <c r="B145" s="147"/>
      <c r="C145" s="82" t="s">
        <v>20</v>
      </c>
      <c r="D145" s="88">
        <v>371.9</v>
      </c>
      <c r="E145" s="88">
        <v>0</v>
      </c>
      <c r="F145" s="88">
        <f t="shared" si="1"/>
        <v>0</v>
      </c>
      <c r="G145" s="139"/>
    </row>
    <row r="146" spans="1:7" s="64" customFormat="1" ht="78.75" customHeight="1" x14ac:dyDescent="0.25">
      <c r="A146" s="148"/>
      <c r="B146" s="76" t="s">
        <v>202</v>
      </c>
      <c r="C146" s="110" t="s">
        <v>20</v>
      </c>
      <c r="D146" s="110">
        <v>3529.2</v>
      </c>
      <c r="E146" s="110">
        <v>184.9</v>
      </c>
      <c r="F146" s="63">
        <f>E146/D146*100</f>
        <v>5.2391476821942655</v>
      </c>
      <c r="G146" s="75" t="s">
        <v>395</v>
      </c>
    </row>
    <row r="147" spans="1:7" ht="36.75" customHeight="1" x14ac:dyDescent="0.25">
      <c r="A147" s="135" t="s">
        <v>29</v>
      </c>
      <c r="B147" s="135" t="s">
        <v>321</v>
      </c>
      <c r="C147" s="82" t="s">
        <v>19</v>
      </c>
      <c r="D147" s="88">
        <v>11126.3</v>
      </c>
      <c r="E147" s="88">
        <v>0</v>
      </c>
      <c r="F147" s="88">
        <f t="shared" si="1"/>
        <v>0</v>
      </c>
      <c r="G147" s="139" t="s">
        <v>563</v>
      </c>
    </row>
    <row r="148" spans="1:7" ht="122.25" customHeight="1" x14ac:dyDescent="0.25">
      <c r="A148" s="135"/>
      <c r="B148" s="135"/>
      <c r="C148" s="82" t="s">
        <v>20</v>
      </c>
      <c r="D148" s="88">
        <v>2871.7</v>
      </c>
      <c r="E148" s="88">
        <v>0</v>
      </c>
      <c r="F148" s="88">
        <f t="shared" si="1"/>
        <v>0</v>
      </c>
      <c r="G148" s="139"/>
    </row>
    <row r="149" spans="1:7" ht="84.75" customHeight="1" x14ac:dyDescent="0.25">
      <c r="A149" s="135"/>
      <c r="B149" s="83" t="s">
        <v>187</v>
      </c>
      <c r="C149" s="82" t="s">
        <v>20</v>
      </c>
      <c r="D149" s="88">
        <v>3456.5</v>
      </c>
      <c r="E149" s="88">
        <v>845.4</v>
      </c>
      <c r="F149" s="88">
        <f t="shared" si="1"/>
        <v>24.458267033125995</v>
      </c>
      <c r="G149" s="82" t="s">
        <v>406</v>
      </c>
    </row>
    <row r="150" spans="1:7" ht="39" customHeight="1" x14ac:dyDescent="0.25">
      <c r="A150" s="135" t="s">
        <v>30</v>
      </c>
      <c r="B150" s="147" t="s">
        <v>257</v>
      </c>
      <c r="C150" s="82" t="s">
        <v>19</v>
      </c>
      <c r="D150" s="88">
        <v>9808</v>
      </c>
      <c r="E150" s="88">
        <v>0</v>
      </c>
      <c r="F150" s="88">
        <f>E150/D150*100</f>
        <v>0</v>
      </c>
      <c r="G150" s="139" t="s">
        <v>362</v>
      </c>
    </row>
    <row r="151" spans="1:7" ht="127.5" customHeight="1" x14ac:dyDescent="0.25">
      <c r="A151" s="135"/>
      <c r="B151" s="147"/>
      <c r="C151" s="82" t="s">
        <v>20</v>
      </c>
      <c r="D151" s="88">
        <v>626</v>
      </c>
      <c r="E151" s="88">
        <v>0</v>
      </c>
      <c r="F151" s="88">
        <f>E151/D151*100</f>
        <v>0</v>
      </c>
      <c r="G151" s="139"/>
    </row>
    <row r="152" spans="1:7" ht="85.5" customHeight="1" x14ac:dyDescent="0.25">
      <c r="A152" s="135"/>
      <c r="B152" s="83" t="s">
        <v>120</v>
      </c>
      <c r="C152" s="82" t="s">
        <v>20</v>
      </c>
      <c r="D152" s="88">
        <v>4968</v>
      </c>
      <c r="E152" s="88">
        <v>0</v>
      </c>
      <c r="F152" s="88">
        <f t="shared" si="1"/>
        <v>0</v>
      </c>
      <c r="G152" s="82"/>
    </row>
    <row r="153" spans="1:7" ht="82.5" customHeight="1" x14ac:dyDescent="0.25">
      <c r="A153" s="135"/>
      <c r="B153" s="83" t="s">
        <v>127</v>
      </c>
      <c r="C153" s="82" t="s">
        <v>20</v>
      </c>
      <c r="D153" s="88">
        <v>7856.1</v>
      </c>
      <c r="E153" s="88">
        <v>339</v>
      </c>
      <c r="F153" s="88">
        <f t="shared" si="1"/>
        <v>4.3151181884140986</v>
      </c>
      <c r="G153" s="87" t="s">
        <v>355</v>
      </c>
    </row>
    <row r="154" spans="1:7" ht="88.5" customHeight="1" x14ac:dyDescent="0.25">
      <c r="A154" s="148" t="s">
        <v>32</v>
      </c>
      <c r="B154" s="147" t="s">
        <v>249</v>
      </c>
      <c r="C154" s="82" t="s">
        <v>19</v>
      </c>
      <c r="D154" s="88">
        <v>6639.3</v>
      </c>
      <c r="E154" s="88">
        <v>0</v>
      </c>
      <c r="F154" s="88">
        <f t="shared" si="1"/>
        <v>0</v>
      </c>
      <c r="G154" s="139" t="s">
        <v>365</v>
      </c>
    </row>
    <row r="155" spans="1:7" ht="79.5" customHeight="1" x14ac:dyDescent="0.25">
      <c r="A155" s="148"/>
      <c r="B155" s="147"/>
      <c r="C155" s="82" t="s">
        <v>20</v>
      </c>
      <c r="D155" s="88">
        <v>499.7</v>
      </c>
      <c r="E155" s="88">
        <v>0</v>
      </c>
      <c r="F155" s="88">
        <f t="shared" si="1"/>
        <v>0</v>
      </c>
      <c r="G155" s="139"/>
    </row>
    <row r="156" spans="1:7" s="64" customFormat="1" ht="90" customHeight="1" x14ac:dyDescent="0.25">
      <c r="A156" s="148"/>
      <c r="B156" s="76" t="s">
        <v>152</v>
      </c>
      <c r="C156" s="75" t="s">
        <v>20</v>
      </c>
      <c r="D156" s="63">
        <v>6565.1</v>
      </c>
      <c r="E156" s="63">
        <v>1586.1</v>
      </c>
      <c r="F156" s="63">
        <f>E156/D156*100</f>
        <v>24.159571065177985</v>
      </c>
      <c r="G156" s="82" t="s">
        <v>344</v>
      </c>
    </row>
    <row r="157" spans="1:7" s="64" customFormat="1" ht="86.25" customHeight="1" x14ac:dyDescent="0.25">
      <c r="A157" s="148"/>
      <c r="B157" s="76" t="s">
        <v>151</v>
      </c>
      <c r="C157" s="75" t="s">
        <v>20</v>
      </c>
      <c r="D157" s="63">
        <v>100</v>
      </c>
      <c r="E157" s="63">
        <v>0</v>
      </c>
      <c r="F157" s="63">
        <f t="shared" si="1"/>
        <v>0</v>
      </c>
      <c r="G157" s="75"/>
    </row>
    <row r="158" spans="1:7" s="64" customFormat="1" ht="32.25" customHeight="1" x14ac:dyDescent="0.25">
      <c r="A158" s="135" t="s">
        <v>33</v>
      </c>
      <c r="B158" s="147" t="s">
        <v>462</v>
      </c>
      <c r="C158" s="82" t="s">
        <v>19</v>
      </c>
      <c r="D158" s="63">
        <v>13665</v>
      </c>
      <c r="E158" s="63">
        <v>0</v>
      </c>
      <c r="F158" s="63">
        <f>E158/D158*100</f>
        <v>0</v>
      </c>
      <c r="G158" s="140" t="s">
        <v>558</v>
      </c>
    </row>
    <row r="159" spans="1:7" s="64" customFormat="1" ht="142.5" customHeight="1" x14ac:dyDescent="0.25">
      <c r="A159" s="135"/>
      <c r="B159" s="147"/>
      <c r="C159" s="82" t="s">
        <v>20</v>
      </c>
      <c r="D159" s="63">
        <v>1028.5999999999999</v>
      </c>
      <c r="E159" s="63">
        <v>0</v>
      </c>
      <c r="F159" s="63">
        <f>E159/D159*100</f>
        <v>0</v>
      </c>
      <c r="G159" s="140"/>
    </row>
    <row r="160" spans="1:7" s="64" customFormat="1" ht="201" hidden="1" customHeight="1" x14ac:dyDescent="0.25">
      <c r="A160" s="135"/>
      <c r="B160" s="84" t="s">
        <v>243</v>
      </c>
      <c r="C160" s="82" t="s">
        <v>19</v>
      </c>
      <c r="D160" s="63"/>
      <c r="E160" s="63"/>
      <c r="F160" s="63" t="e">
        <f>E160/D160*100</f>
        <v>#DIV/0!</v>
      </c>
      <c r="G160" s="75" t="s">
        <v>332</v>
      </c>
    </row>
    <row r="161" spans="1:7" s="64" customFormat="1" ht="82.5" customHeight="1" x14ac:dyDescent="0.25">
      <c r="A161" s="135"/>
      <c r="B161" s="76" t="s">
        <v>463</v>
      </c>
      <c r="C161" s="75" t="s">
        <v>20</v>
      </c>
      <c r="D161" s="63">
        <v>12450.9</v>
      </c>
      <c r="E161" s="63">
        <v>1128.0999999999999</v>
      </c>
      <c r="F161" s="63">
        <f t="shared" si="1"/>
        <v>9.0603892088122144</v>
      </c>
      <c r="G161" s="75" t="s">
        <v>551</v>
      </c>
    </row>
    <row r="162" spans="1:7" s="111" customFormat="1" ht="138" customHeight="1" x14ac:dyDescent="0.25">
      <c r="A162" s="76" t="s">
        <v>34</v>
      </c>
      <c r="B162" s="76" t="s">
        <v>224</v>
      </c>
      <c r="C162" s="75" t="s">
        <v>20</v>
      </c>
      <c r="D162" s="75">
        <v>179990.39999999999</v>
      </c>
      <c r="E162" s="75">
        <v>545.29999999999995</v>
      </c>
      <c r="F162" s="63">
        <f>E162/D162*100</f>
        <v>0.30296060234323607</v>
      </c>
      <c r="G162" s="75" t="s">
        <v>420</v>
      </c>
    </row>
    <row r="163" spans="1:7" s="111" customFormat="1" ht="59.25" customHeight="1" x14ac:dyDescent="0.25">
      <c r="A163" s="150" t="s">
        <v>35</v>
      </c>
      <c r="B163" s="147" t="s">
        <v>448</v>
      </c>
      <c r="C163" s="82" t="s">
        <v>19</v>
      </c>
      <c r="D163" s="88">
        <v>20591</v>
      </c>
      <c r="E163" s="88">
        <v>0</v>
      </c>
      <c r="F163" s="88">
        <f t="shared" ref="F163:F164" si="4">E163/D163*100</f>
        <v>0</v>
      </c>
      <c r="G163" s="142" t="s">
        <v>559</v>
      </c>
    </row>
    <row r="164" spans="1:7" s="111" customFormat="1" ht="185.25" customHeight="1" x14ac:dyDescent="0.25">
      <c r="A164" s="152"/>
      <c r="B164" s="147"/>
      <c r="C164" s="82" t="s">
        <v>20</v>
      </c>
      <c r="D164" s="88">
        <v>1084.9000000000001</v>
      </c>
      <c r="E164" s="88">
        <v>0</v>
      </c>
      <c r="F164" s="88">
        <f t="shared" si="4"/>
        <v>0</v>
      </c>
      <c r="G164" s="144"/>
    </row>
    <row r="165" spans="1:7" s="64" customFormat="1" ht="78" customHeight="1" x14ac:dyDescent="0.25">
      <c r="A165" s="152"/>
      <c r="B165" s="112" t="s">
        <v>91</v>
      </c>
      <c r="C165" s="108" t="s">
        <v>20</v>
      </c>
      <c r="D165" s="109">
        <v>32485.9</v>
      </c>
      <c r="E165" s="109">
        <v>0</v>
      </c>
      <c r="F165" s="109">
        <f>E165/D165*100</f>
        <v>0</v>
      </c>
      <c r="G165" s="108"/>
    </row>
    <row r="166" spans="1:7" s="64" customFormat="1" ht="87.75" customHeight="1" x14ac:dyDescent="0.25">
      <c r="A166" s="151"/>
      <c r="B166" s="76" t="s">
        <v>90</v>
      </c>
      <c r="C166" s="75" t="s">
        <v>20</v>
      </c>
      <c r="D166" s="88">
        <v>5192.3999999999996</v>
      </c>
      <c r="E166" s="88">
        <v>865.4</v>
      </c>
      <c r="F166" s="63">
        <f t="shared" si="1"/>
        <v>16.666666666666668</v>
      </c>
      <c r="G166" s="75" t="s">
        <v>440</v>
      </c>
    </row>
    <row r="167" spans="1:7" s="64" customFormat="1" ht="67.5" customHeight="1" x14ac:dyDescent="0.25">
      <c r="A167" s="135" t="s">
        <v>36</v>
      </c>
      <c r="B167" s="148" t="s">
        <v>515</v>
      </c>
      <c r="C167" s="75" t="s">
        <v>19</v>
      </c>
      <c r="D167" s="88">
        <v>9829</v>
      </c>
      <c r="E167" s="88">
        <v>0</v>
      </c>
      <c r="F167" s="63">
        <f t="shared" si="1"/>
        <v>0</v>
      </c>
      <c r="G167" s="140" t="s">
        <v>560</v>
      </c>
    </row>
    <row r="168" spans="1:7" s="64" customFormat="1" ht="70.5" customHeight="1" x14ac:dyDescent="0.25">
      <c r="A168" s="153"/>
      <c r="B168" s="153"/>
      <c r="C168" s="75" t="s">
        <v>20</v>
      </c>
      <c r="D168" s="88">
        <v>22000</v>
      </c>
      <c r="E168" s="88">
        <v>0</v>
      </c>
      <c r="F168" s="63">
        <f>E168/D168*100</f>
        <v>0</v>
      </c>
      <c r="G168" s="140"/>
    </row>
    <row r="169" spans="1:7" s="64" customFormat="1" ht="79.5" customHeight="1" x14ac:dyDescent="0.25">
      <c r="A169" s="153"/>
      <c r="B169" s="76" t="s">
        <v>516</v>
      </c>
      <c r="C169" s="75" t="s">
        <v>20</v>
      </c>
      <c r="D169" s="63">
        <f>25716.3-22000</f>
        <v>3716.2999999999993</v>
      </c>
      <c r="E169" s="63">
        <v>571.9</v>
      </c>
      <c r="F169" s="63">
        <f t="shared" si="1"/>
        <v>15.388962139762668</v>
      </c>
      <c r="G169" s="75" t="s">
        <v>517</v>
      </c>
    </row>
    <row r="170" spans="1:7" s="64" customFormat="1" ht="93.75" customHeight="1" x14ac:dyDescent="0.25">
      <c r="A170" s="153"/>
      <c r="B170" s="76" t="s">
        <v>518</v>
      </c>
      <c r="C170" s="75" t="s">
        <v>20</v>
      </c>
      <c r="D170" s="63">
        <v>3418.9</v>
      </c>
      <c r="E170" s="63">
        <v>1121.2</v>
      </c>
      <c r="F170" s="63">
        <f t="shared" si="1"/>
        <v>32.794173564596804</v>
      </c>
      <c r="G170" s="75" t="s">
        <v>519</v>
      </c>
    </row>
    <row r="171" spans="1:7" ht="56.25" customHeight="1" x14ac:dyDescent="0.25">
      <c r="A171" s="136" t="s">
        <v>78</v>
      </c>
      <c r="B171" s="136"/>
      <c r="C171" s="85" t="s">
        <v>104</v>
      </c>
      <c r="D171" s="50">
        <f>SUM(D131:D170)</f>
        <v>418138.8000000001</v>
      </c>
      <c r="E171" s="50">
        <f>SUM(E131:E170)</f>
        <v>8323.9</v>
      </c>
      <c r="F171" s="50">
        <f>E171/D171*100</f>
        <v>1.9907026087988005</v>
      </c>
      <c r="G171" s="139"/>
    </row>
    <row r="172" spans="1:7" ht="57.75" customHeight="1" x14ac:dyDescent="0.25">
      <c r="A172" s="136"/>
      <c r="B172" s="136"/>
      <c r="C172" s="85" t="s">
        <v>19</v>
      </c>
      <c r="D172" s="50">
        <f>D131+D137+D140+D144+D147+D150+D154+D158+D160+D167</f>
        <v>72555.8</v>
      </c>
      <c r="E172" s="50">
        <f>E131+E137+E140+E144+E147+E150+E154+E158+E160+E167</f>
        <v>0</v>
      </c>
      <c r="F172" s="50">
        <v>0</v>
      </c>
      <c r="G172" s="139"/>
    </row>
    <row r="173" spans="1:7" ht="60.75" customHeight="1" x14ac:dyDescent="0.25">
      <c r="A173" s="136"/>
      <c r="B173" s="136"/>
      <c r="C173" s="85" t="s">
        <v>20</v>
      </c>
      <c r="D173" s="50">
        <f>D132+D133+D136+D138+D139+D141+D142+D143+D145+D146+D148+D149+D151+D152+D153+D155+D156+D157+D159+D161+D162+D165+D166+D168+D169+D170</f>
        <v>316128.90000000002</v>
      </c>
      <c r="E173" s="50">
        <f>E132+E133+E136+E138+E139+E141+E142+E143+E145+E146+E148+E149+E151+E152+E153+E155+E156+E157+E159+E161+E162+E165+E166+E168+E169+E170</f>
        <v>8323.9</v>
      </c>
      <c r="F173" s="50">
        <f>E173/D173*100</f>
        <v>2.6330715097544068</v>
      </c>
      <c r="G173" s="139"/>
    </row>
    <row r="174" spans="1:7" ht="33.75" customHeight="1" x14ac:dyDescent="0.25">
      <c r="A174" s="141" t="s">
        <v>53</v>
      </c>
      <c r="B174" s="141"/>
      <c r="C174" s="141"/>
      <c r="D174" s="141"/>
      <c r="E174" s="141"/>
      <c r="F174" s="141"/>
      <c r="G174" s="141"/>
    </row>
    <row r="175" spans="1:7" ht="88.5" customHeight="1" x14ac:dyDescent="0.25">
      <c r="A175" s="83" t="s">
        <v>25</v>
      </c>
      <c r="B175" s="83" t="s">
        <v>284</v>
      </c>
      <c r="C175" s="82" t="s">
        <v>20</v>
      </c>
      <c r="D175" s="88">
        <v>10</v>
      </c>
      <c r="E175" s="88">
        <v>0</v>
      </c>
      <c r="F175" s="88">
        <v>0</v>
      </c>
      <c r="G175" s="82"/>
    </row>
    <row r="176" spans="1:7" ht="105.75" customHeight="1" x14ac:dyDescent="0.25">
      <c r="A176" s="83" t="s">
        <v>26</v>
      </c>
      <c r="B176" s="83" t="s">
        <v>368</v>
      </c>
      <c r="C176" s="82" t="s">
        <v>20</v>
      </c>
      <c r="D176" s="88">
        <v>10</v>
      </c>
      <c r="E176" s="88">
        <v>0</v>
      </c>
      <c r="F176" s="88">
        <v>0</v>
      </c>
      <c r="G176" s="87"/>
    </row>
    <row r="177" spans="1:7" ht="83.25" customHeight="1" x14ac:dyDescent="0.25">
      <c r="A177" s="83" t="s">
        <v>27</v>
      </c>
      <c r="B177" s="83" t="s">
        <v>60</v>
      </c>
      <c r="C177" s="82" t="s">
        <v>20</v>
      </c>
      <c r="D177" s="88">
        <v>10</v>
      </c>
      <c r="E177" s="88">
        <v>0</v>
      </c>
      <c r="F177" s="88">
        <f t="shared" ref="F177:F186" si="5">E177/D177*100</f>
        <v>0</v>
      </c>
      <c r="G177" s="82"/>
    </row>
    <row r="178" spans="1:7" ht="81.75" customHeight="1" x14ac:dyDescent="0.25">
      <c r="A178" s="83" t="s">
        <v>31</v>
      </c>
      <c r="B178" s="83" t="s">
        <v>492</v>
      </c>
      <c r="C178" s="82" t="s">
        <v>20</v>
      </c>
      <c r="D178" s="88">
        <v>50</v>
      </c>
      <c r="E178" s="88">
        <v>0</v>
      </c>
      <c r="F178" s="88">
        <f t="shared" si="5"/>
        <v>0</v>
      </c>
      <c r="G178" s="82"/>
    </row>
    <row r="179" spans="1:7" ht="86.25" customHeight="1" x14ac:dyDescent="0.25">
      <c r="A179" s="83" t="s">
        <v>28</v>
      </c>
      <c r="B179" s="83" t="s">
        <v>203</v>
      </c>
      <c r="C179" s="82" t="s">
        <v>20</v>
      </c>
      <c r="D179" s="88">
        <v>8.4</v>
      </c>
      <c r="E179" s="88">
        <v>0</v>
      </c>
      <c r="F179" s="88">
        <f t="shared" si="5"/>
        <v>0</v>
      </c>
      <c r="G179" s="82"/>
    </row>
    <row r="180" spans="1:7" ht="80.25" customHeight="1" x14ac:dyDescent="0.25">
      <c r="A180" s="83" t="s">
        <v>29</v>
      </c>
      <c r="B180" s="83" t="s">
        <v>188</v>
      </c>
      <c r="C180" s="82" t="s">
        <v>20</v>
      </c>
      <c r="D180" s="88">
        <v>2</v>
      </c>
      <c r="E180" s="88">
        <v>0</v>
      </c>
      <c r="F180" s="88">
        <f t="shared" si="5"/>
        <v>0</v>
      </c>
      <c r="G180" s="82"/>
    </row>
    <row r="181" spans="1:7" ht="84.75" customHeight="1" x14ac:dyDescent="0.25">
      <c r="A181" s="83" t="s">
        <v>30</v>
      </c>
      <c r="B181" s="83" t="s">
        <v>128</v>
      </c>
      <c r="C181" s="82" t="s">
        <v>20</v>
      </c>
      <c r="D181" s="88">
        <v>5</v>
      </c>
      <c r="E181" s="88">
        <v>0</v>
      </c>
      <c r="F181" s="88">
        <f t="shared" si="5"/>
        <v>0</v>
      </c>
      <c r="G181" s="82"/>
    </row>
    <row r="182" spans="1:7" ht="86.25" customHeight="1" x14ac:dyDescent="0.25">
      <c r="A182" s="83" t="s">
        <v>32</v>
      </c>
      <c r="B182" s="83" t="s">
        <v>330</v>
      </c>
      <c r="C182" s="82" t="s">
        <v>20</v>
      </c>
      <c r="D182" s="88">
        <v>4</v>
      </c>
      <c r="E182" s="88">
        <v>0</v>
      </c>
      <c r="F182" s="88">
        <f t="shared" si="5"/>
        <v>0</v>
      </c>
      <c r="G182" s="82"/>
    </row>
    <row r="183" spans="1:7" ht="83.25" customHeight="1" x14ac:dyDescent="0.25">
      <c r="A183" s="83" t="s">
        <v>33</v>
      </c>
      <c r="B183" s="83" t="s">
        <v>464</v>
      </c>
      <c r="C183" s="82" t="s">
        <v>20</v>
      </c>
      <c r="D183" s="88">
        <v>20</v>
      </c>
      <c r="E183" s="88">
        <v>0</v>
      </c>
      <c r="F183" s="88">
        <f t="shared" si="5"/>
        <v>0</v>
      </c>
      <c r="G183" s="82"/>
    </row>
    <row r="184" spans="1:7" ht="93" customHeight="1" x14ac:dyDescent="0.25">
      <c r="A184" s="83" t="s">
        <v>34</v>
      </c>
      <c r="B184" s="83" t="s">
        <v>225</v>
      </c>
      <c r="C184" s="82" t="s">
        <v>20</v>
      </c>
      <c r="D184" s="88">
        <v>20</v>
      </c>
      <c r="E184" s="88">
        <v>20</v>
      </c>
      <c r="F184" s="88">
        <f t="shared" si="5"/>
        <v>100</v>
      </c>
      <c r="G184" s="82" t="s">
        <v>421</v>
      </c>
    </row>
    <row r="185" spans="1:7" ht="85.5" customHeight="1" x14ac:dyDescent="0.25">
      <c r="A185" s="83" t="s">
        <v>35</v>
      </c>
      <c r="B185" s="83" t="s">
        <v>92</v>
      </c>
      <c r="C185" s="82" t="s">
        <v>20</v>
      </c>
      <c r="D185" s="88">
        <v>50</v>
      </c>
      <c r="E185" s="88">
        <v>0</v>
      </c>
      <c r="F185" s="88">
        <f t="shared" si="5"/>
        <v>0</v>
      </c>
      <c r="G185" s="82"/>
    </row>
    <row r="186" spans="1:7" ht="90" customHeight="1" x14ac:dyDescent="0.25">
      <c r="A186" s="83" t="s">
        <v>36</v>
      </c>
      <c r="B186" s="83" t="s">
        <v>520</v>
      </c>
      <c r="C186" s="82" t="s">
        <v>20</v>
      </c>
      <c r="D186" s="88">
        <v>2</v>
      </c>
      <c r="E186" s="88">
        <v>0</v>
      </c>
      <c r="F186" s="88">
        <f t="shared" si="5"/>
        <v>0</v>
      </c>
      <c r="G186" s="82"/>
    </row>
    <row r="187" spans="1:7" ht="65.25" customHeight="1" x14ac:dyDescent="0.25">
      <c r="A187" s="136" t="s">
        <v>78</v>
      </c>
      <c r="B187" s="136"/>
      <c r="C187" s="85" t="s">
        <v>104</v>
      </c>
      <c r="D187" s="50">
        <f>SUM(D175:D186)</f>
        <v>191.4</v>
      </c>
      <c r="E187" s="50">
        <f>SUM(E175:E186)</f>
        <v>20</v>
      </c>
      <c r="F187" s="50">
        <f>E187/D187*100</f>
        <v>10.449320794148379</v>
      </c>
      <c r="G187" s="139"/>
    </row>
    <row r="188" spans="1:7" ht="60.75" customHeight="1" x14ac:dyDescent="0.25">
      <c r="A188" s="136"/>
      <c r="B188" s="136"/>
      <c r="C188" s="85" t="s">
        <v>20</v>
      </c>
      <c r="D188" s="50">
        <f>D175+D176+D177+D178+D179+D180+D181+D182+D183+D184+D185+D186</f>
        <v>191.4</v>
      </c>
      <c r="E188" s="50">
        <f>E175+E176+E177+E178+E179+E180+E181+E182+E183+E184+E185+E186</f>
        <v>20</v>
      </c>
      <c r="F188" s="50">
        <f>E188/D188*100</f>
        <v>10.449320794148379</v>
      </c>
      <c r="G188" s="139"/>
    </row>
    <row r="189" spans="1:7" ht="36" customHeight="1" x14ac:dyDescent="0.25">
      <c r="A189" s="141" t="s">
        <v>111</v>
      </c>
      <c r="B189" s="141"/>
      <c r="C189" s="141"/>
      <c r="D189" s="141"/>
      <c r="E189" s="141"/>
      <c r="F189" s="141"/>
      <c r="G189" s="141"/>
    </row>
    <row r="190" spans="1:7" ht="189.75" customHeight="1" x14ac:dyDescent="0.25">
      <c r="A190" s="83" t="s">
        <v>25</v>
      </c>
      <c r="B190" s="83" t="s">
        <v>43</v>
      </c>
      <c r="C190" s="82" t="s">
        <v>20</v>
      </c>
      <c r="D190" s="88">
        <v>8793</v>
      </c>
      <c r="E190" s="88">
        <v>1949.8</v>
      </c>
      <c r="F190" s="88">
        <f t="shared" ref="F190:F222" si="6">E190/D190*100</f>
        <v>22.174456954395541</v>
      </c>
      <c r="G190" s="113" t="s">
        <v>385</v>
      </c>
    </row>
    <row r="191" spans="1:7" ht="3.75" hidden="1" customHeight="1" x14ac:dyDescent="0.25">
      <c r="A191" s="137" t="s">
        <v>26</v>
      </c>
      <c r="B191" s="84"/>
      <c r="C191" s="82"/>
      <c r="D191" s="88"/>
      <c r="E191" s="88"/>
      <c r="F191" s="88"/>
      <c r="G191" s="82"/>
    </row>
    <row r="192" spans="1:7" ht="269.25" customHeight="1" x14ac:dyDescent="0.25">
      <c r="A192" s="137"/>
      <c r="B192" s="86" t="s">
        <v>371</v>
      </c>
      <c r="C192" s="82" t="s">
        <v>20</v>
      </c>
      <c r="D192" s="88">
        <v>3347</v>
      </c>
      <c r="E192" s="88">
        <v>1693</v>
      </c>
      <c r="F192" s="88">
        <f t="shared" si="6"/>
        <v>50.582611293695848</v>
      </c>
      <c r="G192" s="82" t="s">
        <v>372</v>
      </c>
    </row>
    <row r="193" spans="1:7" s="64" customFormat="1" ht="120.75" customHeight="1" x14ac:dyDescent="0.25">
      <c r="A193" s="76" t="s">
        <v>27</v>
      </c>
      <c r="B193" s="76" t="s">
        <v>275</v>
      </c>
      <c r="C193" s="75" t="s">
        <v>20</v>
      </c>
      <c r="D193" s="63">
        <v>22101.200000000001</v>
      </c>
      <c r="E193" s="63">
        <v>7711.3</v>
      </c>
      <c r="F193" s="63">
        <f t="shared" si="6"/>
        <v>34.890865654353611</v>
      </c>
      <c r="G193" s="75" t="s">
        <v>348</v>
      </c>
    </row>
    <row r="194" spans="1:7" ht="37.5" hidden="1" customHeight="1" x14ac:dyDescent="0.25">
      <c r="A194" s="135" t="s">
        <v>31</v>
      </c>
      <c r="B194" s="135" t="s">
        <v>493</v>
      </c>
      <c r="C194" s="82" t="s">
        <v>19</v>
      </c>
      <c r="D194" s="88"/>
      <c r="E194" s="88"/>
      <c r="F194" s="88" t="e">
        <f t="shared" si="6"/>
        <v>#DIV/0!</v>
      </c>
      <c r="G194" s="82"/>
    </row>
    <row r="195" spans="1:7" ht="96.75" customHeight="1" x14ac:dyDescent="0.25">
      <c r="A195" s="135"/>
      <c r="B195" s="135"/>
      <c r="C195" s="82" t="s">
        <v>20</v>
      </c>
      <c r="D195" s="88">
        <v>10566</v>
      </c>
      <c r="E195" s="88">
        <v>2705.3</v>
      </c>
      <c r="F195" s="88">
        <f t="shared" si="6"/>
        <v>25.603823585084236</v>
      </c>
      <c r="G195" s="82" t="s">
        <v>555</v>
      </c>
    </row>
    <row r="196" spans="1:7" ht="87" customHeight="1" x14ac:dyDescent="0.25">
      <c r="A196" s="135"/>
      <c r="B196" s="83" t="s">
        <v>495</v>
      </c>
      <c r="C196" s="82" t="s">
        <v>20</v>
      </c>
      <c r="D196" s="88">
        <v>100</v>
      </c>
      <c r="E196" s="88">
        <v>0</v>
      </c>
      <c r="F196" s="88">
        <v>0</v>
      </c>
      <c r="G196" s="82"/>
    </row>
    <row r="197" spans="1:7" ht="63.75" customHeight="1" x14ac:dyDescent="0.25">
      <c r="A197" s="137" t="s">
        <v>28</v>
      </c>
      <c r="B197" s="86" t="s">
        <v>205</v>
      </c>
      <c r="C197" s="106" t="s">
        <v>20</v>
      </c>
      <c r="D197" s="107">
        <v>1389.4</v>
      </c>
      <c r="E197" s="107">
        <v>453.5</v>
      </c>
      <c r="F197" s="107">
        <f>E197/D197*100</f>
        <v>32.639988484237797</v>
      </c>
      <c r="G197" s="106" t="s">
        <v>396</v>
      </c>
    </row>
    <row r="198" spans="1:7" ht="90.75" hidden="1" customHeight="1" x14ac:dyDescent="0.25">
      <c r="A198" s="137"/>
      <c r="B198" s="137" t="s">
        <v>206</v>
      </c>
      <c r="C198" s="75" t="s">
        <v>274</v>
      </c>
      <c r="D198" s="63"/>
      <c r="E198" s="63"/>
      <c r="F198" s="88" t="e">
        <f>E198/D198*100</f>
        <v>#DIV/0!</v>
      </c>
      <c r="G198" s="82"/>
    </row>
    <row r="199" spans="1:7" ht="162" customHeight="1" x14ac:dyDescent="0.25">
      <c r="A199" s="137"/>
      <c r="B199" s="137"/>
      <c r="C199" s="82" t="s">
        <v>20</v>
      </c>
      <c r="D199" s="88">
        <v>3530.6</v>
      </c>
      <c r="E199" s="88">
        <v>999.6</v>
      </c>
      <c r="F199" s="88">
        <f t="shared" si="6"/>
        <v>28.312468135727642</v>
      </c>
      <c r="G199" s="82" t="s">
        <v>397</v>
      </c>
    </row>
    <row r="200" spans="1:7" ht="162.75" hidden="1" customHeight="1" x14ac:dyDescent="0.25">
      <c r="A200" s="135" t="s">
        <v>29</v>
      </c>
      <c r="B200" s="83" t="s">
        <v>264</v>
      </c>
      <c r="C200" s="82" t="s">
        <v>239</v>
      </c>
      <c r="D200" s="88"/>
      <c r="E200" s="88"/>
      <c r="F200" s="88" t="e">
        <f t="shared" si="6"/>
        <v>#DIV/0!</v>
      </c>
      <c r="G200" s="82"/>
    </row>
    <row r="201" spans="1:7" ht="109.5" customHeight="1" x14ac:dyDescent="0.25">
      <c r="A201" s="135"/>
      <c r="B201" s="83" t="s">
        <v>191</v>
      </c>
      <c r="C201" s="82" t="s">
        <v>20</v>
      </c>
      <c r="D201" s="88">
        <v>1681</v>
      </c>
      <c r="E201" s="88">
        <v>522.5</v>
      </c>
      <c r="F201" s="88">
        <f t="shared" si="6"/>
        <v>31.082688875669245</v>
      </c>
      <c r="G201" s="82" t="s">
        <v>409</v>
      </c>
    </row>
    <row r="202" spans="1:7" s="64" customFormat="1" ht="78" customHeight="1" x14ac:dyDescent="0.25">
      <c r="A202" s="150" t="s">
        <v>30</v>
      </c>
      <c r="B202" s="163" t="s">
        <v>361</v>
      </c>
      <c r="C202" s="75" t="s">
        <v>19</v>
      </c>
      <c r="D202" s="63">
        <v>3104.4</v>
      </c>
      <c r="E202" s="63">
        <v>0</v>
      </c>
      <c r="F202" s="63">
        <f t="shared" si="6"/>
        <v>0</v>
      </c>
      <c r="G202" s="142" t="s">
        <v>364</v>
      </c>
    </row>
    <row r="203" spans="1:7" s="64" customFormat="1" ht="89.25" customHeight="1" x14ac:dyDescent="0.25">
      <c r="A203" s="152"/>
      <c r="B203" s="164"/>
      <c r="C203" s="75" t="s">
        <v>20</v>
      </c>
      <c r="D203" s="63">
        <v>233.7</v>
      </c>
      <c r="E203" s="63">
        <v>0</v>
      </c>
      <c r="F203" s="63">
        <f t="shared" si="6"/>
        <v>0</v>
      </c>
      <c r="G203" s="144"/>
    </row>
    <row r="204" spans="1:7" ht="114" customHeight="1" x14ac:dyDescent="0.25">
      <c r="A204" s="152"/>
      <c r="B204" s="83" t="s">
        <v>131</v>
      </c>
      <c r="C204" s="82" t="s">
        <v>20</v>
      </c>
      <c r="D204" s="88">
        <v>9121.7000000000007</v>
      </c>
      <c r="E204" s="88">
        <v>3446.4</v>
      </c>
      <c r="F204" s="88">
        <f t="shared" si="6"/>
        <v>37.782430906519615</v>
      </c>
      <c r="G204" s="82" t="s">
        <v>357</v>
      </c>
    </row>
    <row r="205" spans="1:7" ht="82.5" customHeight="1" x14ac:dyDescent="0.25">
      <c r="A205" s="152"/>
      <c r="B205" s="163" t="s">
        <v>363</v>
      </c>
      <c r="C205" s="75" t="s">
        <v>19</v>
      </c>
      <c r="D205" s="88">
        <v>18650</v>
      </c>
      <c r="E205" s="88">
        <v>0</v>
      </c>
      <c r="F205" s="63">
        <f t="shared" si="6"/>
        <v>0</v>
      </c>
      <c r="G205" s="157" t="s">
        <v>564</v>
      </c>
    </row>
    <row r="206" spans="1:7" ht="89.25" customHeight="1" x14ac:dyDescent="0.25">
      <c r="A206" s="152"/>
      <c r="B206" s="164"/>
      <c r="C206" s="75" t="s">
        <v>20</v>
      </c>
      <c r="D206" s="88">
        <v>1200</v>
      </c>
      <c r="E206" s="88">
        <v>0</v>
      </c>
      <c r="F206" s="63">
        <f t="shared" si="6"/>
        <v>0</v>
      </c>
      <c r="G206" s="158"/>
    </row>
    <row r="207" spans="1:7" ht="89.25" customHeight="1" x14ac:dyDescent="0.25">
      <c r="A207" s="151"/>
      <c r="B207" s="83" t="s">
        <v>358</v>
      </c>
      <c r="C207" s="82" t="s">
        <v>20</v>
      </c>
      <c r="D207" s="88">
        <v>10</v>
      </c>
      <c r="E207" s="88">
        <v>0</v>
      </c>
      <c r="F207" s="88">
        <f t="shared" ref="F207" si="7">E207/D207*100</f>
        <v>0</v>
      </c>
      <c r="G207" s="82"/>
    </row>
    <row r="208" spans="1:7" ht="57.75" customHeight="1" x14ac:dyDescent="0.25">
      <c r="A208" s="135" t="s">
        <v>32</v>
      </c>
      <c r="B208" s="83" t="s">
        <v>140</v>
      </c>
      <c r="C208" s="82" t="s">
        <v>20</v>
      </c>
      <c r="D208" s="88">
        <v>454</v>
      </c>
      <c r="E208" s="88">
        <v>0</v>
      </c>
      <c r="F208" s="88">
        <f t="shared" si="6"/>
        <v>0</v>
      </c>
      <c r="G208" s="82"/>
    </row>
    <row r="209" spans="1:7" ht="111" customHeight="1" x14ac:dyDescent="0.25">
      <c r="A209" s="135"/>
      <c r="B209" s="83" t="s">
        <v>296</v>
      </c>
      <c r="C209" s="82" t="s">
        <v>20</v>
      </c>
      <c r="D209" s="88">
        <v>10688.3</v>
      </c>
      <c r="E209" s="88">
        <v>2972.5</v>
      </c>
      <c r="F209" s="88">
        <f t="shared" si="6"/>
        <v>27.810783754198521</v>
      </c>
      <c r="G209" s="82" t="s">
        <v>340</v>
      </c>
    </row>
    <row r="210" spans="1:7" ht="0.75" hidden="1" customHeight="1" x14ac:dyDescent="0.25">
      <c r="A210" s="137" t="s">
        <v>33</v>
      </c>
      <c r="B210" s="135" t="s">
        <v>246</v>
      </c>
      <c r="C210" s="82" t="s">
        <v>19</v>
      </c>
      <c r="D210" s="88"/>
      <c r="E210" s="88"/>
      <c r="F210" s="88" t="e">
        <f t="shared" si="6"/>
        <v>#DIV/0!</v>
      </c>
      <c r="G210" s="139"/>
    </row>
    <row r="211" spans="1:7" ht="238.5" hidden="1" customHeight="1" x14ac:dyDescent="0.25">
      <c r="A211" s="137"/>
      <c r="B211" s="135"/>
      <c r="C211" s="82" t="s">
        <v>20</v>
      </c>
      <c r="D211" s="88"/>
      <c r="E211" s="88"/>
      <c r="F211" s="88" t="e">
        <f t="shared" si="6"/>
        <v>#DIV/0!</v>
      </c>
      <c r="G211" s="139"/>
    </row>
    <row r="212" spans="1:7" ht="171.75" hidden="1" customHeight="1" x14ac:dyDescent="0.25">
      <c r="A212" s="137"/>
      <c r="B212" s="83" t="s">
        <v>277</v>
      </c>
      <c r="C212" s="82" t="s">
        <v>19</v>
      </c>
      <c r="D212" s="88"/>
      <c r="E212" s="88"/>
      <c r="F212" s="88" t="e">
        <f t="shared" si="6"/>
        <v>#DIV/0!</v>
      </c>
      <c r="G212" s="82"/>
    </row>
    <row r="213" spans="1:7" ht="132" customHeight="1" x14ac:dyDescent="0.25">
      <c r="A213" s="137"/>
      <c r="B213" s="86" t="s">
        <v>466</v>
      </c>
      <c r="C213" s="82" t="s">
        <v>20</v>
      </c>
      <c r="D213" s="88">
        <v>5395.7</v>
      </c>
      <c r="E213" s="88">
        <v>1525.4</v>
      </c>
      <c r="F213" s="88">
        <f t="shared" si="6"/>
        <v>28.270659969976098</v>
      </c>
      <c r="G213" s="82" t="s">
        <v>467</v>
      </c>
    </row>
    <row r="214" spans="1:7" ht="84.75" hidden="1" customHeight="1" x14ac:dyDescent="0.25">
      <c r="A214" s="137"/>
      <c r="B214" s="83" t="s">
        <v>241</v>
      </c>
      <c r="C214" s="82" t="s">
        <v>20</v>
      </c>
      <c r="D214" s="88">
        <v>0</v>
      </c>
      <c r="E214" s="88">
        <v>0</v>
      </c>
      <c r="F214" s="88">
        <v>0</v>
      </c>
      <c r="G214" s="82" t="s">
        <v>285</v>
      </c>
    </row>
    <row r="215" spans="1:7" ht="79.5" hidden="1" customHeight="1" x14ac:dyDescent="0.25">
      <c r="A215" s="137"/>
      <c r="B215" s="83" t="s">
        <v>314</v>
      </c>
      <c r="C215" s="82" t="s">
        <v>20</v>
      </c>
      <c r="D215" s="88">
        <v>0</v>
      </c>
      <c r="E215" s="88">
        <v>0</v>
      </c>
      <c r="F215" s="88">
        <v>0</v>
      </c>
      <c r="G215" s="82" t="s">
        <v>285</v>
      </c>
    </row>
    <row r="216" spans="1:7" ht="184.5" customHeight="1" x14ac:dyDescent="0.25">
      <c r="A216" s="150" t="s">
        <v>34</v>
      </c>
      <c r="B216" s="86" t="s">
        <v>229</v>
      </c>
      <c r="C216" s="82" t="s">
        <v>20</v>
      </c>
      <c r="D216" s="88">
        <v>112959</v>
      </c>
      <c r="E216" s="88">
        <v>2558.9</v>
      </c>
      <c r="F216" s="88">
        <f t="shared" si="6"/>
        <v>2.2653352101204862</v>
      </c>
      <c r="G216" s="82" t="s">
        <v>422</v>
      </c>
    </row>
    <row r="217" spans="1:7" ht="85.5" customHeight="1" x14ac:dyDescent="0.25">
      <c r="A217" s="151"/>
      <c r="B217" s="86" t="s">
        <v>430</v>
      </c>
      <c r="C217" s="82" t="s">
        <v>20</v>
      </c>
      <c r="D217" s="88">
        <v>14411</v>
      </c>
      <c r="E217" s="88">
        <v>3310.8</v>
      </c>
      <c r="F217" s="88">
        <f t="shared" ref="F217" si="8">E217/D217*100</f>
        <v>22.974116993962944</v>
      </c>
      <c r="G217" s="106" t="s">
        <v>431</v>
      </c>
    </row>
    <row r="218" spans="1:7" ht="408" customHeight="1" x14ac:dyDescent="0.25">
      <c r="A218" s="160" t="s">
        <v>35</v>
      </c>
      <c r="B218" s="137" t="s">
        <v>96</v>
      </c>
      <c r="C218" s="106" t="s">
        <v>20</v>
      </c>
      <c r="D218" s="107">
        <v>26715.7</v>
      </c>
      <c r="E218" s="107">
        <v>6549.8</v>
      </c>
      <c r="F218" s="107">
        <f t="shared" si="6"/>
        <v>24.516669973086984</v>
      </c>
      <c r="G218" s="106" t="s">
        <v>441</v>
      </c>
    </row>
    <row r="219" spans="1:7" s="64" customFormat="1" ht="0.75" hidden="1" customHeight="1" x14ac:dyDescent="0.25">
      <c r="A219" s="161"/>
      <c r="B219" s="137"/>
      <c r="C219" s="75" t="s">
        <v>274</v>
      </c>
      <c r="D219" s="63"/>
      <c r="E219" s="63"/>
      <c r="F219" s="63" t="e">
        <f t="shared" si="6"/>
        <v>#DIV/0!</v>
      </c>
      <c r="G219" s="75"/>
    </row>
    <row r="220" spans="1:7" ht="106.5" customHeight="1" x14ac:dyDescent="0.25">
      <c r="A220" s="162"/>
      <c r="B220" s="83" t="s">
        <v>97</v>
      </c>
      <c r="C220" s="82" t="s">
        <v>20</v>
      </c>
      <c r="D220" s="88">
        <v>3650.3</v>
      </c>
      <c r="E220" s="88">
        <v>564</v>
      </c>
      <c r="F220" s="88">
        <f t="shared" si="6"/>
        <v>15.450784866997234</v>
      </c>
      <c r="G220" s="82" t="s">
        <v>442</v>
      </c>
    </row>
    <row r="221" spans="1:7" ht="54.75" customHeight="1" x14ac:dyDescent="0.25">
      <c r="A221" s="137" t="s">
        <v>36</v>
      </c>
      <c r="B221" s="137" t="s">
        <v>526</v>
      </c>
      <c r="C221" s="82" t="s">
        <v>20</v>
      </c>
      <c r="D221" s="88">
        <v>5467.9</v>
      </c>
      <c r="E221" s="88">
        <v>754.2</v>
      </c>
      <c r="F221" s="88">
        <f t="shared" si="6"/>
        <v>13.79322957625414</v>
      </c>
      <c r="G221" s="82" t="s">
        <v>527</v>
      </c>
    </row>
    <row r="222" spans="1:7" s="64" customFormat="1" ht="0.75" hidden="1" customHeight="1" x14ac:dyDescent="0.25">
      <c r="A222" s="137"/>
      <c r="B222" s="137"/>
      <c r="C222" s="75" t="s">
        <v>274</v>
      </c>
      <c r="D222" s="63"/>
      <c r="E222" s="63"/>
      <c r="F222" s="88" t="e">
        <f t="shared" si="6"/>
        <v>#DIV/0!</v>
      </c>
      <c r="G222" s="75"/>
    </row>
    <row r="223" spans="1:7" s="64" customFormat="1" ht="65.25" hidden="1" customHeight="1" x14ac:dyDescent="0.25">
      <c r="A223" s="137"/>
      <c r="B223" s="86" t="s">
        <v>311</v>
      </c>
      <c r="C223" s="75" t="s">
        <v>20</v>
      </c>
      <c r="D223" s="63"/>
      <c r="E223" s="63"/>
      <c r="F223" s="88">
        <v>0</v>
      </c>
      <c r="G223" s="82"/>
    </row>
    <row r="224" spans="1:7" ht="54" customHeight="1" x14ac:dyDescent="0.25">
      <c r="A224" s="136" t="s">
        <v>78</v>
      </c>
      <c r="B224" s="136"/>
      <c r="C224" s="85" t="s">
        <v>104</v>
      </c>
      <c r="D224" s="50">
        <f>SUM(D190:D222)</f>
        <v>263569.90000000002</v>
      </c>
      <c r="E224" s="50">
        <f>SUM(E190:E222)</f>
        <v>37717</v>
      </c>
      <c r="F224" s="50">
        <f>E224/D224*100</f>
        <v>14.310055890297033</v>
      </c>
      <c r="G224" s="159"/>
    </row>
    <row r="225" spans="1:7" ht="53.25" customHeight="1" x14ac:dyDescent="0.25">
      <c r="A225" s="136"/>
      <c r="B225" s="136"/>
      <c r="C225" s="85" t="s">
        <v>19</v>
      </c>
      <c r="D225" s="50">
        <f>D191+D194+D198+D200+D210+D212+D219+D202+D205+D222</f>
        <v>21754.400000000001</v>
      </c>
      <c r="E225" s="50">
        <f>E191+E194+E198+E200+E210+E212+E219+E202+E205+E222</f>
        <v>0</v>
      </c>
      <c r="F225" s="50">
        <f>E225/D225*100</f>
        <v>0</v>
      </c>
      <c r="G225" s="159"/>
    </row>
    <row r="226" spans="1:7" ht="58.5" customHeight="1" x14ac:dyDescent="0.25">
      <c r="A226" s="136"/>
      <c r="B226" s="136"/>
      <c r="C226" s="85" t="s">
        <v>20</v>
      </c>
      <c r="D226" s="50">
        <f>D190+D192+D193+D195+D196+D197+D199+D201+D204+D208+D209+D211+D213+D214+D216+D218+D220+D221+D222+D223+D215+D207+D203+D206+D217</f>
        <v>241815.5</v>
      </c>
      <c r="E226" s="50">
        <f>E190+E192+E193+E195+E196+E197+E199+E201+E204+E208+E209+E211+E213+E214+E216+E218+E220+E221+E222+E223+E215+E207+E203+E206+E217</f>
        <v>37717.000000000007</v>
      </c>
      <c r="F226" s="50">
        <f>E226/D226*100</f>
        <v>15.59742861809934</v>
      </c>
      <c r="G226" s="159"/>
    </row>
    <row r="227" spans="1:7" ht="43.5" customHeight="1" x14ac:dyDescent="0.25">
      <c r="A227" s="141" t="s">
        <v>54</v>
      </c>
      <c r="B227" s="141"/>
      <c r="C227" s="141"/>
      <c r="D227" s="141"/>
      <c r="E227" s="141"/>
      <c r="F227" s="141"/>
      <c r="G227" s="141"/>
    </row>
    <row r="228" spans="1:7" ht="81.75" customHeight="1" x14ac:dyDescent="0.25">
      <c r="A228" s="83" t="s">
        <v>31</v>
      </c>
      <c r="B228" s="83" t="s">
        <v>496</v>
      </c>
      <c r="C228" s="82" t="s">
        <v>20</v>
      </c>
      <c r="D228" s="88">
        <v>50</v>
      </c>
      <c r="E228" s="88">
        <v>0</v>
      </c>
      <c r="F228" s="88">
        <v>0</v>
      </c>
      <c r="G228" s="82"/>
    </row>
    <row r="229" spans="1:7" ht="58.5" hidden="1" customHeight="1" x14ac:dyDescent="0.25">
      <c r="A229" s="135" t="s">
        <v>29</v>
      </c>
      <c r="B229" s="135" t="s">
        <v>189</v>
      </c>
      <c r="C229" s="82" t="s">
        <v>274</v>
      </c>
      <c r="D229" s="88"/>
      <c r="E229" s="88"/>
      <c r="F229" s="88" t="e">
        <f t="shared" si="1"/>
        <v>#DIV/0!</v>
      </c>
      <c r="G229" s="82"/>
    </row>
    <row r="230" spans="1:7" ht="91.5" customHeight="1" x14ac:dyDescent="0.25">
      <c r="A230" s="135"/>
      <c r="B230" s="135"/>
      <c r="C230" s="82" t="s">
        <v>20</v>
      </c>
      <c r="D230" s="88">
        <v>50</v>
      </c>
      <c r="E230" s="88">
        <v>48.9</v>
      </c>
      <c r="F230" s="88">
        <f>E230/D230*100</f>
        <v>97.8</v>
      </c>
      <c r="G230" s="82" t="s">
        <v>407</v>
      </c>
    </row>
    <row r="231" spans="1:7" ht="57" customHeight="1" x14ac:dyDescent="0.25">
      <c r="A231" s="83" t="s">
        <v>34</v>
      </c>
      <c r="B231" s="83" t="s">
        <v>227</v>
      </c>
      <c r="C231" s="82" t="s">
        <v>20</v>
      </c>
      <c r="D231" s="88">
        <v>5000</v>
      </c>
      <c r="E231" s="88">
        <v>391.5</v>
      </c>
      <c r="F231" s="88">
        <f t="shared" si="1"/>
        <v>7.8299999999999992</v>
      </c>
      <c r="G231" s="82" t="s">
        <v>423</v>
      </c>
    </row>
    <row r="232" spans="1:7" ht="57" customHeight="1" x14ac:dyDescent="0.25">
      <c r="A232" s="150" t="s">
        <v>35</v>
      </c>
      <c r="B232" s="150" t="s">
        <v>449</v>
      </c>
      <c r="C232" s="106" t="s">
        <v>239</v>
      </c>
      <c r="D232" s="107">
        <v>20000</v>
      </c>
      <c r="E232" s="107">
        <v>0</v>
      </c>
      <c r="F232" s="107">
        <f t="shared" si="1"/>
        <v>0</v>
      </c>
      <c r="G232" s="157" t="s">
        <v>556</v>
      </c>
    </row>
    <row r="233" spans="1:7" ht="73.5" customHeight="1" x14ac:dyDescent="0.25">
      <c r="A233" s="152"/>
      <c r="B233" s="151"/>
      <c r="C233" s="106" t="s">
        <v>20</v>
      </c>
      <c r="D233" s="107">
        <v>1816.5</v>
      </c>
      <c r="E233" s="107">
        <v>0</v>
      </c>
      <c r="F233" s="107">
        <f t="shared" si="1"/>
        <v>0</v>
      </c>
      <c r="G233" s="158"/>
    </row>
    <row r="234" spans="1:7" ht="58.5" customHeight="1" x14ac:dyDescent="0.25">
      <c r="A234" s="152"/>
      <c r="B234" s="105" t="s">
        <v>94</v>
      </c>
      <c r="C234" s="106" t="s">
        <v>20</v>
      </c>
      <c r="D234" s="107">
        <v>5375</v>
      </c>
      <c r="E234" s="107">
        <v>0</v>
      </c>
      <c r="F234" s="107">
        <f t="shared" si="1"/>
        <v>0</v>
      </c>
      <c r="G234" s="106"/>
    </row>
    <row r="235" spans="1:7" ht="409.6" customHeight="1" x14ac:dyDescent="0.25">
      <c r="A235" s="151"/>
      <c r="B235" s="105" t="s">
        <v>114</v>
      </c>
      <c r="C235" s="106" t="s">
        <v>20</v>
      </c>
      <c r="D235" s="107">
        <v>27547.3</v>
      </c>
      <c r="E235" s="107">
        <v>864.5</v>
      </c>
      <c r="F235" s="107">
        <f t="shared" si="1"/>
        <v>3.1382385932559633</v>
      </c>
      <c r="G235" s="106" t="s">
        <v>443</v>
      </c>
    </row>
    <row r="236" spans="1:7" ht="56.25" customHeight="1" x14ac:dyDescent="0.25">
      <c r="A236" s="83" t="s">
        <v>36</v>
      </c>
      <c r="B236" s="83" t="s">
        <v>521</v>
      </c>
      <c r="C236" s="82" t="s">
        <v>20</v>
      </c>
      <c r="D236" s="88">
        <v>150</v>
      </c>
      <c r="E236" s="88">
        <v>35.6</v>
      </c>
      <c r="F236" s="88">
        <f t="shared" si="1"/>
        <v>23.733333333333334</v>
      </c>
      <c r="G236" s="82" t="s">
        <v>333</v>
      </c>
    </row>
    <row r="237" spans="1:7" ht="54.75" customHeight="1" x14ac:dyDescent="0.25">
      <c r="A237" s="136" t="s">
        <v>78</v>
      </c>
      <c r="B237" s="136"/>
      <c r="C237" s="85" t="s">
        <v>104</v>
      </c>
      <c r="D237" s="50">
        <f>SUM(D228:D236)</f>
        <v>59988.800000000003</v>
      </c>
      <c r="E237" s="50">
        <f>SUM(E228:E236)</f>
        <v>1340.5</v>
      </c>
      <c r="F237" s="50">
        <f>E237/D237*100</f>
        <v>2.2345837889739419</v>
      </c>
      <c r="G237" s="139"/>
    </row>
    <row r="238" spans="1:7" ht="55.5" customHeight="1" x14ac:dyDescent="0.25">
      <c r="A238" s="136"/>
      <c r="B238" s="136"/>
      <c r="C238" s="85" t="s">
        <v>239</v>
      </c>
      <c r="D238" s="50">
        <f>D229+D232</f>
        <v>20000</v>
      </c>
      <c r="E238" s="50">
        <f>E229+E232</f>
        <v>0</v>
      </c>
      <c r="F238" s="50">
        <f>E238/D238*100</f>
        <v>0</v>
      </c>
      <c r="G238" s="139"/>
    </row>
    <row r="239" spans="1:7" ht="54" customHeight="1" x14ac:dyDescent="0.25">
      <c r="A239" s="136"/>
      <c r="B239" s="136"/>
      <c r="C239" s="85" t="s">
        <v>20</v>
      </c>
      <c r="D239" s="50">
        <f>D228+D231+D234+D235+D236+D230+D233</f>
        <v>39988.800000000003</v>
      </c>
      <c r="E239" s="50">
        <f>E228+E231+E234+E235+E236+E230+E233</f>
        <v>1340.5</v>
      </c>
      <c r="F239" s="50">
        <f>E239/D239*100</f>
        <v>3.3521886128115872</v>
      </c>
      <c r="G239" s="139"/>
    </row>
    <row r="240" spans="1:7" ht="35.25" customHeight="1" x14ac:dyDescent="0.25">
      <c r="A240" s="141" t="s">
        <v>55</v>
      </c>
      <c r="B240" s="141"/>
      <c r="C240" s="141"/>
      <c r="D240" s="141"/>
      <c r="E240" s="141"/>
      <c r="F240" s="141"/>
      <c r="G240" s="141"/>
    </row>
    <row r="241" spans="1:7" ht="1.5" hidden="1" customHeight="1" x14ac:dyDescent="0.25">
      <c r="A241" s="83" t="s">
        <v>25</v>
      </c>
      <c r="B241" s="83" t="s">
        <v>49</v>
      </c>
      <c r="C241" s="82" t="s">
        <v>20</v>
      </c>
      <c r="D241" s="88"/>
      <c r="E241" s="88"/>
      <c r="F241" s="88" t="e">
        <f t="shared" si="1"/>
        <v>#DIV/0!</v>
      </c>
      <c r="G241" s="87"/>
    </row>
    <row r="242" spans="1:7" ht="0.75" customHeight="1" x14ac:dyDescent="0.25">
      <c r="A242" s="135" t="s">
        <v>29</v>
      </c>
      <c r="B242" s="135" t="s">
        <v>259</v>
      </c>
      <c r="C242" s="82" t="s">
        <v>19</v>
      </c>
      <c r="D242" s="88"/>
      <c r="E242" s="88"/>
      <c r="F242" s="88" t="e">
        <f>E242/D242*100</f>
        <v>#DIV/0!</v>
      </c>
      <c r="G242" s="154"/>
    </row>
    <row r="243" spans="1:7" ht="175.5" hidden="1" customHeight="1" x14ac:dyDescent="0.25">
      <c r="A243" s="135"/>
      <c r="B243" s="135"/>
      <c r="C243" s="82" t="s">
        <v>20</v>
      </c>
      <c r="D243" s="88"/>
      <c r="E243" s="88"/>
      <c r="F243" s="88" t="e">
        <f>E243/D243*100</f>
        <v>#DIV/0!</v>
      </c>
      <c r="G243" s="154"/>
    </row>
    <row r="244" spans="1:7" ht="34.5" hidden="1" customHeight="1" x14ac:dyDescent="0.25">
      <c r="A244" s="135"/>
      <c r="B244" s="135" t="s">
        <v>261</v>
      </c>
      <c r="C244" s="82" t="s">
        <v>19</v>
      </c>
      <c r="D244" s="88"/>
      <c r="E244" s="88"/>
      <c r="F244" s="88" t="e">
        <f>E244/D244*100</f>
        <v>#DIV/0!</v>
      </c>
      <c r="G244" s="154"/>
    </row>
    <row r="245" spans="1:7" ht="106.5" hidden="1" customHeight="1" x14ac:dyDescent="0.25">
      <c r="A245" s="135"/>
      <c r="B245" s="135"/>
      <c r="C245" s="82" t="s">
        <v>20</v>
      </c>
      <c r="D245" s="88"/>
      <c r="E245" s="88"/>
      <c r="F245" s="88" t="e">
        <f>E245/D245*100</f>
        <v>#DIV/0!</v>
      </c>
      <c r="G245" s="154"/>
    </row>
    <row r="246" spans="1:7" ht="60.75" customHeight="1" x14ac:dyDescent="0.25">
      <c r="A246" s="135"/>
      <c r="B246" s="83" t="s">
        <v>190</v>
      </c>
      <c r="C246" s="82" t="s">
        <v>20</v>
      </c>
      <c r="D246" s="88">
        <v>205.3</v>
      </c>
      <c r="E246" s="88">
        <v>205.3</v>
      </c>
      <c r="F246" s="88">
        <f>E246/D246*100</f>
        <v>100</v>
      </c>
      <c r="G246" s="87" t="s">
        <v>408</v>
      </c>
    </row>
    <row r="247" spans="1:7" s="64" customFormat="1" ht="1.5" hidden="1" customHeight="1" x14ac:dyDescent="0.25">
      <c r="A247" s="76" t="s">
        <v>30</v>
      </c>
      <c r="B247" s="76" t="s">
        <v>129</v>
      </c>
      <c r="C247" s="75" t="s">
        <v>20</v>
      </c>
      <c r="D247" s="63">
        <v>0</v>
      </c>
      <c r="E247" s="63">
        <v>0</v>
      </c>
      <c r="F247" s="63">
        <v>0</v>
      </c>
      <c r="G247" s="82"/>
    </row>
    <row r="248" spans="1:7" ht="60" customHeight="1" x14ac:dyDescent="0.25">
      <c r="A248" s="83" t="s">
        <v>34</v>
      </c>
      <c r="B248" s="83" t="s">
        <v>226</v>
      </c>
      <c r="C248" s="82" t="s">
        <v>20</v>
      </c>
      <c r="D248" s="88">
        <v>11000</v>
      </c>
      <c r="E248" s="88">
        <v>0</v>
      </c>
      <c r="F248" s="88">
        <f>E248/D248*100</f>
        <v>0</v>
      </c>
      <c r="G248" s="87"/>
    </row>
    <row r="249" spans="1:7" ht="58.5" customHeight="1" x14ac:dyDescent="0.25">
      <c r="A249" s="83" t="s">
        <v>35</v>
      </c>
      <c r="B249" s="83" t="s">
        <v>95</v>
      </c>
      <c r="C249" s="82" t="s">
        <v>20</v>
      </c>
      <c r="D249" s="88">
        <v>1850</v>
      </c>
      <c r="E249" s="88">
        <v>0</v>
      </c>
      <c r="F249" s="88">
        <v>0</v>
      </c>
      <c r="G249" s="87"/>
    </row>
    <row r="250" spans="1:7" ht="55.5" customHeight="1" x14ac:dyDescent="0.25">
      <c r="A250" s="83" t="s">
        <v>36</v>
      </c>
      <c r="B250" s="83" t="s">
        <v>522</v>
      </c>
      <c r="C250" s="82" t="s">
        <v>20</v>
      </c>
      <c r="D250" s="88">
        <v>657.6</v>
      </c>
      <c r="E250" s="88">
        <v>87</v>
      </c>
      <c r="F250" s="88">
        <f>E250/D250*100</f>
        <v>13.229927007299269</v>
      </c>
      <c r="G250" s="87" t="s">
        <v>523</v>
      </c>
    </row>
    <row r="251" spans="1:7" ht="52.5" customHeight="1" x14ac:dyDescent="0.25">
      <c r="A251" s="136" t="s">
        <v>78</v>
      </c>
      <c r="B251" s="136"/>
      <c r="C251" s="85" t="s">
        <v>104</v>
      </c>
      <c r="D251" s="50">
        <f>SUM(D241:D250)</f>
        <v>13712.9</v>
      </c>
      <c r="E251" s="50">
        <f>SUM(E241:E250)</f>
        <v>292.3</v>
      </c>
      <c r="F251" s="50">
        <f>E251/D251*100</f>
        <v>2.131569544006009</v>
      </c>
      <c r="G251" s="139"/>
    </row>
    <row r="252" spans="1:7" ht="52.5" customHeight="1" x14ac:dyDescent="0.25">
      <c r="A252" s="136"/>
      <c r="B252" s="136"/>
      <c r="C252" s="85" t="s">
        <v>239</v>
      </c>
      <c r="D252" s="50">
        <f>D242+D244</f>
        <v>0</v>
      </c>
      <c r="E252" s="50">
        <f>E242+E244</f>
        <v>0</v>
      </c>
      <c r="F252" s="50">
        <v>0</v>
      </c>
      <c r="G252" s="139"/>
    </row>
    <row r="253" spans="1:7" ht="58.5" customHeight="1" x14ac:dyDescent="0.25">
      <c r="A253" s="136"/>
      <c r="B253" s="136"/>
      <c r="C253" s="85" t="s">
        <v>20</v>
      </c>
      <c r="D253" s="50">
        <f>D241+D243+D245+D246+D247+D248+D249+D250</f>
        <v>13712.9</v>
      </c>
      <c r="E253" s="50">
        <f>E241+E243+E245+E246+E247+E248+E249+E250</f>
        <v>292.3</v>
      </c>
      <c r="F253" s="50">
        <f>E253/D253*100</f>
        <v>2.131569544006009</v>
      </c>
      <c r="G253" s="139"/>
    </row>
    <row r="254" spans="1:7" ht="42" customHeight="1" x14ac:dyDescent="0.25">
      <c r="A254" s="141" t="s">
        <v>56</v>
      </c>
      <c r="B254" s="141"/>
      <c r="C254" s="141"/>
      <c r="D254" s="141"/>
      <c r="E254" s="141"/>
      <c r="F254" s="141"/>
      <c r="G254" s="141"/>
    </row>
    <row r="255" spans="1:7" ht="72" hidden="1" customHeight="1" x14ac:dyDescent="0.25">
      <c r="A255" s="83" t="s">
        <v>25</v>
      </c>
      <c r="B255" s="83" t="s">
        <v>48</v>
      </c>
      <c r="C255" s="82" t="s">
        <v>20</v>
      </c>
      <c r="D255" s="88"/>
      <c r="E255" s="88"/>
      <c r="F255" s="88" t="e">
        <f>E255/D255*100</f>
        <v>#DIV/0!</v>
      </c>
      <c r="G255" s="87"/>
    </row>
    <row r="256" spans="1:7" s="64" customFormat="1" ht="66" customHeight="1" x14ac:dyDescent="0.25">
      <c r="A256" s="148" t="s">
        <v>31</v>
      </c>
      <c r="B256" s="76" t="s">
        <v>576</v>
      </c>
      <c r="C256" s="75" t="s">
        <v>20</v>
      </c>
      <c r="D256" s="63">
        <v>40</v>
      </c>
      <c r="E256" s="63">
        <v>0</v>
      </c>
      <c r="F256" s="63">
        <v>0</v>
      </c>
      <c r="G256" s="82"/>
    </row>
    <row r="257" spans="1:7" s="64" customFormat="1" ht="82.5" customHeight="1" x14ac:dyDescent="0.25">
      <c r="A257" s="148"/>
      <c r="B257" s="76" t="s">
        <v>577</v>
      </c>
      <c r="C257" s="75" t="s">
        <v>20</v>
      </c>
      <c r="D257" s="63">
        <v>15</v>
      </c>
      <c r="E257" s="63">
        <v>0</v>
      </c>
      <c r="F257" s="63">
        <v>0</v>
      </c>
      <c r="G257" s="82"/>
    </row>
    <row r="258" spans="1:7" s="64" customFormat="1" ht="88.5" hidden="1" customHeight="1" x14ac:dyDescent="0.25">
      <c r="A258" s="76" t="s">
        <v>28</v>
      </c>
      <c r="B258" s="76" t="s">
        <v>334</v>
      </c>
      <c r="C258" s="75" t="s">
        <v>20</v>
      </c>
      <c r="D258" s="63">
        <v>0</v>
      </c>
      <c r="E258" s="63">
        <v>0</v>
      </c>
      <c r="F258" s="63">
        <v>0</v>
      </c>
      <c r="G258" s="82" t="s">
        <v>285</v>
      </c>
    </row>
    <row r="259" spans="1:7" ht="112.5" customHeight="1" x14ac:dyDescent="0.25">
      <c r="A259" s="135" t="s">
        <v>29</v>
      </c>
      <c r="B259" s="83" t="s">
        <v>192</v>
      </c>
      <c r="C259" s="82" t="s">
        <v>20</v>
      </c>
      <c r="D259" s="88">
        <v>80</v>
      </c>
      <c r="E259" s="88">
        <v>23.1</v>
      </c>
      <c r="F259" s="88">
        <f t="shared" ref="F259:F265" si="9">E259/D259*100</f>
        <v>28.875</v>
      </c>
      <c r="G259" s="87" t="s">
        <v>410</v>
      </c>
    </row>
    <row r="260" spans="1:7" ht="80.25" customHeight="1" x14ac:dyDescent="0.25">
      <c r="A260" s="135"/>
      <c r="B260" s="83" t="s">
        <v>325</v>
      </c>
      <c r="C260" s="82" t="s">
        <v>20</v>
      </c>
      <c r="D260" s="88">
        <v>50</v>
      </c>
      <c r="E260" s="88">
        <v>49.8</v>
      </c>
      <c r="F260" s="88">
        <f t="shared" si="9"/>
        <v>99.6</v>
      </c>
      <c r="G260" s="87" t="s">
        <v>336</v>
      </c>
    </row>
    <row r="261" spans="1:7" ht="103.5" customHeight="1" x14ac:dyDescent="0.25">
      <c r="A261" s="83" t="s">
        <v>34</v>
      </c>
      <c r="B261" s="83" t="s">
        <v>269</v>
      </c>
      <c r="C261" s="82" t="s">
        <v>20</v>
      </c>
      <c r="D261" s="77">
        <v>7050</v>
      </c>
      <c r="E261" s="88">
        <v>5140.6000000000004</v>
      </c>
      <c r="F261" s="88">
        <f t="shared" si="9"/>
        <v>72.916312056737596</v>
      </c>
      <c r="G261" s="87" t="s">
        <v>424</v>
      </c>
    </row>
    <row r="262" spans="1:7" ht="0.75" hidden="1" customHeight="1" x14ac:dyDescent="0.25">
      <c r="A262" s="86" t="s">
        <v>35</v>
      </c>
      <c r="B262" s="86" t="s">
        <v>93</v>
      </c>
      <c r="C262" s="82" t="s">
        <v>20</v>
      </c>
      <c r="D262" s="77">
        <v>0</v>
      </c>
      <c r="E262" s="88">
        <v>0</v>
      </c>
      <c r="F262" s="88" t="e">
        <f t="shared" si="9"/>
        <v>#DIV/0!</v>
      </c>
      <c r="G262" s="87"/>
    </row>
    <row r="263" spans="1:7" ht="59.25" customHeight="1" x14ac:dyDescent="0.25">
      <c r="A263" s="83" t="s">
        <v>36</v>
      </c>
      <c r="B263" s="83" t="s">
        <v>524</v>
      </c>
      <c r="C263" s="82" t="s">
        <v>20</v>
      </c>
      <c r="D263" s="88">
        <v>2150</v>
      </c>
      <c r="E263" s="88">
        <v>1097.2</v>
      </c>
      <c r="F263" s="88">
        <f t="shared" si="9"/>
        <v>51.032558139534892</v>
      </c>
      <c r="G263" s="87" t="s">
        <v>525</v>
      </c>
    </row>
    <row r="264" spans="1:7" ht="53.25" customHeight="1" x14ac:dyDescent="0.25">
      <c r="A264" s="136" t="s">
        <v>78</v>
      </c>
      <c r="B264" s="136"/>
      <c r="C264" s="85" t="s">
        <v>104</v>
      </c>
      <c r="D264" s="50">
        <f>SUM(D255:D263)</f>
        <v>9385</v>
      </c>
      <c r="E264" s="50">
        <f>SUM(E255:E263)</f>
        <v>6310.7</v>
      </c>
      <c r="F264" s="50">
        <f t="shared" si="9"/>
        <v>67.242408098028775</v>
      </c>
      <c r="G264" s="139"/>
    </row>
    <row r="265" spans="1:7" ht="54.75" customHeight="1" x14ac:dyDescent="0.25">
      <c r="A265" s="136"/>
      <c r="B265" s="136"/>
      <c r="C265" s="85" t="s">
        <v>20</v>
      </c>
      <c r="D265" s="50">
        <f>D255+D256+D257+D259+D260+D261+D262+D263+D258</f>
        <v>9385</v>
      </c>
      <c r="E265" s="50">
        <f>E255+E256+E257+E259+E260+E261+E262+E263+E258</f>
        <v>6310.7</v>
      </c>
      <c r="F265" s="50">
        <f t="shared" si="9"/>
        <v>67.242408098028775</v>
      </c>
      <c r="G265" s="139"/>
    </row>
    <row r="266" spans="1:7" s="53" customFormat="1" ht="38.25" customHeight="1" x14ac:dyDescent="0.25">
      <c r="A266" s="146" t="s">
        <v>236</v>
      </c>
      <c r="B266" s="146"/>
      <c r="C266" s="146"/>
      <c r="D266" s="146"/>
      <c r="E266" s="146"/>
      <c r="F266" s="146"/>
      <c r="G266" s="146"/>
    </row>
    <row r="267" spans="1:7" ht="88.5" customHeight="1" x14ac:dyDescent="0.25">
      <c r="A267" s="83" t="s">
        <v>25</v>
      </c>
      <c r="B267" s="83" t="s">
        <v>390</v>
      </c>
      <c r="C267" s="82" t="s">
        <v>20</v>
      </c>
      <c r="D267" s="88">
        <v>50</v>
      </c>
      <c r="E267" s="88">
        <v>0</v>
      </c>
      <c r="F267" s="88">
        <v>0</v>
      </c>
      <c r="G267" s="82"/>
    </row>
    <row r="268" spans="1:7" ht="66.75" hidden="1" customHeight="1" x14ac:dyDescent="0.25">
      <c r="A268" s="83" t="s">
        <v>26</v>
      </c>
      <c r="B268" s="83" t="s">
        <v>280</v>
      </c>
      <c r="C268" s="82" t="s">
        <v>20</v>
      </c>
      <c r="D268" s="88"/>
      <c r="E268" s="88"/>
      <c r="F268" s="88" t="e">
        <f t="shared" ref="F268:F285" si="10">E268/D268*100</f>
        <v>#DIV/0!</v>
      </c>
      <c r="G268" s="82"/>
    </row>
    <row r="269" spans="1:7" ht="2.25" hidden="1" customHeight="1" x14ac:dyDescent="0.25">
      <c r="A269" s="135" t="s">
        <v>31</v>
      </c>
      <c r="B269" s="135" t="s">
        <v>254</v>
      </c>
      <c r="C269" s="82" t="s">
        <v>171</v>
      </c>
      <c r="D269" s="88"/>
      <c r="E269" s="88"/>
      <c r="F269" s="88" t="e">
        <f t="shared" si="10"/>
        <v>#DIV/0!</v>
      </c>
      <c r="G269" s="139"/>
    </row>
    <row r="270" spans="1:7" ht="44.25" hidden="1" customHeight="1" x14ac:dyDescent="0.25">
      <c r="A270" s="135"/>
      <c r="B270" s="135"/>
      <c r="C270" s="82" t="s">
        <v>239</v>
      </c>
      <c r="D270" s="88"/>
      <c r="E270" s="88"/>
      <c r="F270" s="88" t="e">
        <f t="shared" si="10"/>
        <v>#DIV/0!</v>
      </c>
      <c r="G270" s="139"/>
    </row>
    <row r="271" spans="1:7" ht="48" hidden="1" customHeight="1" x14ac:dyDescent="0.25">
      <c r="A271" s="135"/>
      <c r="B271" s="135"/>
      <c r="C271" s="82" t="s">
        <v>20</v>
      </c>
      <c r="D271" s="88"/>
      <c r="E271" s="88"/>
      <c r="F271" s="88" t="e">
        <f t="shared" si="10"/>
        <v>#DIV/0!</v>
      </c>
      <c r="G271" s="139"/>
    </row>
    <row r="272" spans="1:7" ht="64.5" customHeight="1" x14ac:dyDescent="0.25">
      <c r="A272" s="135"/>
      <c r="B272" s="83" t="s">
        <v>255</v>
      </c>
      <c r="C272" s="82" t="s">
        <v>20</v>
      </c>
      <c r="D272" s="88">
        <v>100</v>
      </c>
      <c r="E272" s="88">
        <v>0</v>
      </c>
      <c r="F272" s="88">
        <f t="shared" si="10"/>
        <v>0</v>
      </c>
      <c r="G272" s="82"/>
    </row>
    <row r="273" spans="1:7" ht="1.5" hidden="1" customHeight="1" x14ac:dyDescent="0.25">
      <c r="A273" s="135" t="s">
        <v>28</v>
      </c>
      <c r="B273" s="135" t="s">
        <v>267</v>
      </c>
      <c r="C273" s="82" t="s">
        <v>171</v>
      </c>
      <c r="D273" s="88"/>
      <c r="E273" s="88"/>
      <c r="F273" s="88"/>
      <c r="G273" s="139"/>
    </row>
    <row r="274" spans="1:7" ht="45.75" hidden="1" customHeight="1" x14ac:dyDescent="0.25">
      <c r="A274" s="135"/>
      <c r="B274" s="135"/>
      <c r="C274" s="82" t="s">
        <v>239</v>
      </c>
      <c r="D274" s="88"/>
      <c r="E274" s="88"/>
      <c r="F274" s="88"/>
      <c r="G274" s="139"/>
    </row>
    <row r="275" spans="1:7" ht="69" hidden="1" customHeight="1" x14ac:dyDescent="0.25">
      <c r="A275" s="135"/>
      <c r="B275" s="135"/>
      <c r="C275" s="82" t="s">
        <v>20</v>
      </c>
      <c r="D275" s="88"/>
      <c r="E275" s="88"/>
      <c r="F275" s="88"/>
      <c r="G275" s="139"/>
    </row>
    <row r="276" spans="1:7" ht="79.5" customHeight="1" x14ac:dyDescent="0.25">
      <c r="A276" s="135"/>
      <c r="B276" s="83" t="s">
        <v>268</v>
      </c>
      <c r="C276" s="82" t="s">
        <v>20</v>
      </c>
      <c r="D276" s="88">
        <v>50</v>
      </c>
      <c r="E276" s="88">
        <v>40</v>
      </c>
      <c r="F276" s="88">
        <f t="shared" si="10"/>
        <v>80</v>
      </c>
      <c r="G276" s="82" t="s">
        <v>398</v>
      </c>
    </row>
    <row r="277" spans="1:7" ht="78" customHeight="1" x14ac:dyDescent="0.25">
      <c r="A277" s="83" t="s">
        <v>29</v>
      </c>
      <c r="B277" s="83" t="s">
        <v>263</v>
      </c>
      <c r="C277" s="82" t="s">
        <v>20</v>
      </c>
      <c r="D277" s="88">
        <v>97.7</v>
      </c>
      <c r="E277" s="88">
        <v>97.7</v>
      </c>
      <c r="F277" s="88">
        <f t="shared" si="10"/>
        <v>100</v>
      </c>
      <c r="G277" s="87" t="s">
        <v>411</v>
      </c>
    </row>
    <row r="278" spans="1:7" ht="92.25" customHeight="1" x14ac:dyDescent="0.25">
      <c r="A278" s="83" t="s">
        <v>30</v>
      </c>
      <c r="B278" s="83" t="s">
        <v>258</v>
      </c>
      <c r="C278" s="82" t="s">
        <v>20</v>
      </c>
      <c r="D278" s="88">
        <v>750</v>
      </c>
      <c r="E278" s="88">
        <v>0</v>
      </c>
      <c r="F278" s="88">
        <f t="shared" si="10"/>
        <v>0</v>
      </c>
      <c r="G278" s="82"/>
    </row>
    <row r="279" spans="1:7" ht="3" hidden="1" customHeight="1" x14ac:dyDescent="0.25">
      <c r="A279" s="135" t="s">
        <v>32</v>
      </c>
      <c r="B279" s="135" t="s">
        <v>251</v>
      </c>
      <c r="C279" s="82" t="s">
        <v>171</v>
      </c>
      <c r="D279" s="88"/>
      <c r="E279" s="88"/>
      <c r="F279" s="88" t="e">
        <f t="shared" si="10"/>
        <v>#DIV/0!</v>
      </c>
      <c r="G279" s="139"/>
    </row>
    <row r="280" spans="1:7" ht="43.5" hidden="1" customHeight="1" x14ac:dyDescent="0.25">
      <c r="A280" s="135"/>
      <c r="B280" s="135"/>
      <c r="C280" s="82" t="s">
        <v>239</v>
      </c>
      <c r="D280" s="88"/>
      <c r="E280" s="88"/>
      <c r="F280" s="88" t="e">
        <f t="shared" si="10"/>
        <v>#DIV/0!</v>
      </c>
      <c r="G280" s="139"/>
    </row>
    <row r="281" spans="1:7" ht="39" hidden="1" customHeight="1" x14ac:dyDescent="0.25">
      <c r="A281" s="135"/>
      <c r="B281" s="135"/>
      <c r="C281" s="82" t="s">
        <v>20</v>
      </c>
      <c r="D281" s="88"/>
      <c r="E281" s="88"/>
      <c r="F281" s="88" t="e">
        <f t="shared" si="10"/>
        <v>#DIV/0!</v>
      </c>
      <c r="G281" s="139"/>
    </row>
    <row r="282" spans="1:7" ht="64.5" customHeight="1" x14ac:dyDescent="0.25">
      <c r="A282" s="135"/>
      <c r="B282" s="83" t="s">
        <v>137</v>
      </c>
      <c r="C282" s="82" t="s">
        <v>20</v>
      </c>
      <c r="D282" s="88">
        <v>450</v>
      </c>
      <c r="E282" s="88">
        <v>0</v>
      </c>
      <c r="F282" s="88">
        <f t="shared" si="10"/>
        <v>0</v>
      </c>
      <c r="G282" s="87"/>
    </row>
    <row r="283" spans="1:7" ht="1.5" hidden="1" customHeight="1" x14ac:dyDescent="0.25">
      <c r="A283" s="135" t="s">
        <v>33</v>
      </c>
      <c r="B283" s="135" t="s">
        <v>247</v>
      </c>
      <c r="C283" s="82" t="s">
        <v>171</v>
      </c>
      <c r="D283" s="88"/>
      <c r="E283" s="88"/>
      <c r="F283" s="88" t="e">
        <f t="shared" si="10"/>
        <v>#DIV/0!</v>
      </c>
      <c r="G283" s="139"/>
    </row>
    <row r="284" spans="1:7" ht="36.75" hidden="1" customHeight="1" x14ac:dyDescent="0.25">
      <c r="A284" s="135"/>
      <c r="B284" s="135"/>
      <c r="C284" s="82" t="s">
        <v>239</v>
      </c>
      <c r="D284" s="88"/>
      <c r="E284" s="88"/>
      <c r="F284" s="88" t="e">
        <f t="shared" si="10"/>
        <v>#DIV/0!</v>
      </c>
      <c r="G284" s="139"/>
    </row>
    <row r="285" spans="1:7" ht="65.25" hidden="1" customHeight="1" x14ac:dyDescent="0.25">
      <c r="A285" s="135"/>
      <c r="B285" s="135"/>
      <c r="C285" s="82" t="s">
        <v>20</v>
      </c>
      <c r="D285" s="88"/>
      <c r="E285" s="88"/>
      <c r="F285" s="88" t="e">
        <f t="shared" si="10"/>
        <v>#DIV/0!</v>
      </c>
      <c r="G285" s="139"/>
    </row>
    <row r="286" spans="1:7" ht="85.5" customHeight="1" x14ac:dyDescent="0.25">
      <c r="A286" s="135"/>
      <c r="B286" s="83" t="s">
        <v>240</v>
      </c>
      <c r="C286" s="82" t="s">
        <v>20</v>
      </c>
      <c r="D286" s="88">
        <v>191.2</v>
      </c>
      <c r="E286" s="88">
        <v>144.4</v>
      </c>
      <c r="F286" s="88">
        <f t="shared" ref="F286:F291" si="11">E286/D286*100</f>
        <v>75.523012552301267</v>
      </c>
      <c r="G286" s="82" t="s">
        <v>475</v>
      </c>
    </row>
    <row r="287" spans="1:7" ht="61.5" customHeight="1" x14ac:dyDescent="0.25">
      <c r="A287" s="83" t="s">
        <v>34</v>
      </c>
      <c r="B287" s="83" t="s">
        <v>160</v>
      </c>
      <c r="C287" s="82" t="s">
        <v>20</v>
      </c>
      <c r="D287" s="88">
        <v>500</v>
      </c>
      <c r="E287" s="88">
        <v>0</v>
      </c>
      <c r="F287" s="88">
        <f t="shared" si="11"/>
        <v>0</v>
      </c>
      <c r="G287" s="82"/>
    </row>
    <row r="288" spans="1:7" ht="63" hidden="1" customHeight="1" x14ac:dyDescent="0.25">
      <c r="A288" s="137" t="s">
        <v>35</v>
      </c>
      <c r="B288" s="135" t="s">
        <v>270</v>
      </c>
      <c r="C288" s="82" t="s">
        <v>171</v>
      </c>
      <c r="D288" s="88"/>
      <c r="E288" s="88"/>
      <c r="F288" s="88" t="e">
        <f t="shared" si="11"/>
        <v>#DIV/0!</v>
      </c>
      <c r="G288" s="139"/>
    </row>
    <row r="289" spans="1:7" ht="39" hidden="1" customHeight="1" x14ac:dyDescent="0.25">
      <c r="A289" s="137"/>
      <c r="B289" s="135"/>
      <c r="C289" s="82" t="s">
        <v>239</v>
      </c>
      <c r="D289" s="88"/>
      <c r="E289" s="88"/>
      <c r="F289" s="88" t="e">
        <f t="shared" si="11"/>
        <v>#DIV/0!</v>
      </c>
      <c r="G289" s="139"/>
    </row>
    <row r="290" spans="1:7" ht="310.5" hidden="1" customHeight="1" x14ac:dyDescent="0.25">
      <c r="A290" s="137"/>
      <c r="B290" s="135"/>
      <c r="C290" s="82" t="s">
        <v>20</v>
      </c>
      <c r="D290" s="88"/>
      <c r="E290" s="88"/>
      <c r="F290" s="88" t="e">
        <f t="shared" si="11"/>
        <v>#DIV/0!</v>
      </c>
      <c r="G290" s="139"/>
    </row>
    <row r="291" spans="1:7" ht="83.25" customHeight="1" x14ac:dyDescent="0.25">
      <c r="A291" s="137"/>
      <c r="B291" s="86" t="s">
        <v>271</v>
      </c>
      <c r="C291" s="82" t="s">
        <v>20</v>
      </c>
      <c r="D291" s="88">
        <v>5869</v>
      </c>
      <c r="E291" s="88">
        <v>0</v>
      </c>
      <c r="F291" s="88">
        <f t="shared" si="11"/>
        <v>0</v>
      </c>
      <c r="G291" s="82"/>
    </row>
    <row r="292" spans="1:7" ht="78" customHeight="1" x14ac:dyDescent="0.25">
      <c r="A292" s="83" t="s">
        <v>36</v>
      </c>
      <c r="B292" s="83" t="s">
        <v>528</v>
      </c>
      <c r="C292" s="82" t="s">
        <v>20</v>
      </c>
      <c r="D292" s="88">
        <v>40</v>
      </c>
      <c r="E292" s="88">
        <v>0</v>
      </c>
      <c r="F292" s="88">
        <v>0</v>
      </c>
      <c r="G292" s="82"/>
    </row>
    <row r="293" spans="1:7" ht="57.75" customHeight="1" x14ac:dyDescent="0.25">
      <c r="A293" s="136" t="s">
        <v>78</v>
      </c>
      <c r="B293" s="136"/>
      <c r="C293" s="85" t="s">
        <v>104</v>
      </c>
      <c r="D293" s="50">
        <f>SUM(D267:D292)</f>
        <v>8097.9</v>
      </c>
      <c r="E293" s="50">
        <f>SUM(E267:E292)</f>
        <v>282.10000000000002</v>
      </c>
      <c r="F293" s="50">
        <f>E293/D293*100</f>
        <v>3.4836192099186212</v>
      </c>
      <c r="G293" s="82"/>
    </row>
    <row r="294" spans="1:7" ht="57.75" customHeight="1" x14ac:dyDescent="0.25">
      <c r="A294" s="136"/>
      <c r="B294" s="136"/>
      <c r="C294" s="85" t="s">
        <v>171</v>
      </c>
      <c r="D294" s="50">
        <f>D269+D273+D279+D283+D288</f>
        <v>0</v>
      </c>
      <c r="E294" s="50">
        <f>E269+E273+E279+E283+E288</f>
        <v>0</v>
      </c>
      <c r="F294" s="50">
        <v>0</v>
      </c>
      <c r="G294" s="82"/>
    </row>
    <row r="295" spans="1:7" ht="52.5" customHeight="1" x14ac:dyDescent="0.25">
      <c r="A295" s="136"/>
      <c r="B295" s="136"/>
      <c r="C295" s="85" t="s">
        <v>239</v>
      </c>
      <c r="D295" s="50">
        <f>D270+D274+D280+D284+D289</f>
        <v>0</v>
      </c>
      <c r="E295" s="50">
        <f>E270+E274+E280+E284+E289</f>
        <v>0</v>
      </c>
      <c r="F295" s="50">
        <v>0</v>
      </c>
      <c r="G295" s="82"/>
    </row>
    <row r="296" spans="1:7" ht="60" customHeight="1" x14ac:dyDescent="0.25">
      <c r="A296" s="136"/>
      <c r="B296" s="136"/>
      <c r="C296" s="85" t="s">
        <v>20</v>
      </c>
      <c r="D296" s="50">
        <f>D267+D268+D271+D272+D275+D276+D277+D278+D281+D282+D285+D286+D287+D290+D291+D292</f>
        <v>8097.9</v>
      </c>
      <c r="E296" s="50">
        <f>E267+E268+E271+E272+E275+E276+E277+E278+E281+E282+E285+E286+E287+E290+E291+E292</f>
        <v>282.10000000000002</v>
      </c>
      <c r="F296" s="50">
        <f>E296/D296*100</f>
        <v>3.4836192099186212</v>
      </c>
      <c r="G296" s="82"/>
    </row>
    <row r="297" spans="1:7" ht="33" customHeight="1" x14ac:dyDescent="0.25">
      <c r="A297" s="141" t="s">
        <v>57</v>
      </c>
      <c r="B297" s="141"/>
      <c r="C297" s="141"/>
      <c r="D297" s="141"/>
      <c r="E297" s="141"/>
      <c r="F297" s="141"/>
      <c r="G297" s="141"/>
    </row>
    <row r="298" spans="1:7" s="64" customFormat="1" ht="84.75" customHeight="1" x14ac:dyDescent="0.25">
      <c r="A298" s="76" t="s">
        <v>31</v>
      </c>
      <c r="B298" s="76" t="s">
        <v>497</v>
      </c>
      <c r="C298" s="75" t="s">
        <v>20</v>
      </c>
      <c r="D298" s="63">
        <v>100</v>
      </c>
      <c r="E298" s="63">
        <v>98.4</v>
      </c>
      <c r="F298" s="63">
        <f t="shared" ref="F298:F307" si="12">E298/D298*100</f>
        <v>98.4</v>
      </c>
      <c r="G298" s="87" t="s">
        <v>487</v>
      </c>
    </row>
    <row r="299" spans="1:7" ht="64.5" hidden="1" customHeight="1" x14ac:dyDescent="0.25">
      <c r="A299" s="83" t="s">
        <v>30</v>
      </c>
      <c r="B299" s="83" t="s">
        <v>130</v>
      </c>
      <c r="C299" s="82" t="s">
        <v>20</v>
      </c>
      <c r="D299" s="88">
        <v>0</v>
      </c>
      <c r="E299" s="88">
        <v>0</v>
      </c>
      <c r="F299" s="88">
        <v>0</v>
      </c>
      <c r="G299" s="82"/>
    </row>
    <row r="300" spans="1:7" ht="39.75" hidden="1" customHeight="1" x14ac:dyDescent="0.25">
      <c r="A300" s="135" t="s">
        <v>35</v>
      </c>
      <c r="B300" s="135" t="s">
        <v>295</v>
      </c>
      <c r="C300" s="82" t="s">
        <v>171</v>
      </c>
      <c r="D300" s="88"/>
      <c r="E300" s="88"/>
      <c r="F300" s="88" t="e">
        <f t="shared" si="12"/>
        <v>#DIV/0!</v>
      </c>
      <c r="G300" s="139"/>
    </row>
    <row r="301" spans="1:7" ht="87.75" hidden="1" customHeight="1" x14ac:dyDescent="0.25">
      <c r="A301" s="135"/>
      <c r="B301" s="135"/>
      <c r="C301" s="82" t="s">
        <v>19</v>
      </c>
      <c r="D301" s="88"/>
      <c r="E301" s="88"/>
      <c r="F301" s="88" t="e">
        <f t="shared" si="12"/>
        <v>#DIV/0!</v>
      </c>
      <c r="G301" s="139"/>
    </row>
    <row r="302" spans="1:7" ht="99" hidden="1" customHeight="1" x14ac:dyDescent="0.25">
      <c r="A302" s="135"/>
      <c r="B302" s="135"/>
      <c r="C302" s="82" t="s">
        <v>20</v>
      </c>
      <c r="D302" s="88"/>
      <c r="E302" s="88"/>
      <c r="F302" s="88" t="e">
        <f t="shared" si="12"/>
        <v>#DIV/0!</v>
      </c>
      <c r="G302" s="139"/>
    </row>
    <row r="303" spans="1:7" ht="87" customHeight="1" x14ac:dyDescent="0.25">
      <c r="A303" s="135"/>
      <c r="B303" s="83" t="s">
        <v>138</v>
      </c>
      <c r="C303" s="82" t="s">
        <v>20</v>
      </c>
      <c r="D303" s="88">
        <v>3934.4</v>
      </c>
      <c r="E303" s="88">
        <v>0</v>
      </c>
      <c r="F303" s="88">
        <f t="shared" si="12"/>
        <v>0</v>
      </c>
      <c r="G303" s="82"/>
    </row>
    <row r="304" spans="1:7" ht="54" customHeight="1" x14ac:dyDescent="0.25">
      <c r="A304" s="136" t="s">
        <v>78</v>
      </c>
      <c r="B304" s="136"/>
      <c r="C304" s="85" t="s">
        <v>104</v>
      </c>
      <c r="D304" s="50">
        <f>SUM(D298:D303)</f>
        <v>4034.4</v>
      </c>
      <c r="E304" s="50">
        <f>SUM(E298:E303)</f>
        <v>98.4</v>
      </c>
      <c r="F304" s="50">
        <f t="shared" si="12"/>
        <v>2.4390243902439024</v>
      </c>
      <c r="G304" s="139"/>
    </row>
    <row r="305" spans="1:7" ht="49.5" customHeight="1" x14ac:dyDescent="0.25">
      <c r="A305" s="136"/>
      <c r="B305" s="136"/>
      <c r="C305" s="85" t="s">
        <v>171</v>
      </c>
      <c r="D305" s="50">
        <f>D300</f>
        <v>0</v>
      </c>
      <c r="E305" s="50">
        <f>E300</f>
        <v>0</v>
      </c>
      <c r="F305" s="50">
        <v>0</v>
      </c>
      <c r="G305" s="139"/>
    </row>
    <row r="306" spans="1:7" ht="54.75" customHeight="1" x14ac:dyDescent="0.25">
      <c r="A306" s="136"/>
      <c r="B306" s="136"/>
      <c r="C306" s="85" t="s">
        <v>19</v>
      </c>
      <c r="D306" s="50">
        <f>D301</f>
        <v>0</v>
      </c>
      <c r="E306" s="50">
        <f>E301</f>
        <v>0</v>
      </c>
      <c r="F306" s="50">
        <v>0</v>
      </c>
      <c r="G306" s="139"/>
    </row>
    <row r="307" spans="1:7" ht="61.5" customHeight="1" x14ac:dyDescent="0.25">
      <c r="A307" s="136"/>
      <c r="B307" s="136"/>
      <c r="C307" s="85" t="s">
        <v>20</v>
      </c>
      <c r="D307" s="50">
        <f>D302+D299+D303+D298</f>
        <v>4034.4</v>
      </c>
      <c r="E307" s="50">
        <f>E302+E299+E303+E298</f>
        <v>98.4</v>
      </c>
      <c r="F307" s="50">
        <f t="shared" si="12"/>
        <v>2.4390243902439024</v>
      </c>
      <c r="G307" s="139"/>
    </row>
    <row r="308" spans="1:7" ht="43.5" customHeight="1" x14ac:dyDescent="0.25">
      <c r="A308" s="141" t="s">
        <v>52</v>
      </c>
      <c r="B308" s="141"/>
      <c r="C308" s="141"/>
      <c r="D308" s="141"/>
      <c r="E308" s="141"/>
      <c r="F308" s="141"/>
      <c r="G308" s="141"/>
    </row>
    <row r="309" spans="1:7" ht="63" customHeight="1" x14ac:dyDescent="0.25">
      <c r="A309" s="83" t="s">
        <v>25</v>
      </c>
      <c r="B309" s="83" t="s">
        <v>46</v>
      </c>
      <c r="C309" s="82" t="s">
        <v>20</v>
      </c>
      <c r="D309" s="88">
        <v>60</v>
      </c>
      <c r="E309" s="88">
        <v>0</v>
      </c>
      <c r="F309" s="88">
        <f t="shared" ref="F309:F319" si="13">E309/D309*100</f>
        <v>0</v>
      </c>
      <c r="G309" s="82"/>
    </row>
    <row r="310" spans="1:7" ht="67.5" customHeight="1" x14ac:dyDescent="0.25">
      <c r="A310" s="83" t="s">
        <v>26</v>
      </c>
      <c r="B310" s="83" t="s">
        <v>373</v>
      </c>
      <c r="C310" s="82" t="s">
        <v>20</v>
      </c>
      <c r="D310" s="88">
        <v>160</v>
      </c>
      <c r="E310" s="88">
        <v>0</v>
      </c>
      <c r="F310" s="88">
        <f t="shared" si="13"/>
        <v>0</v>
      </c>
      <c r="G310" s="82"/>
    </row>
    <row r="311" spans="1:7" ht="55.5" customHeight="1" x14ac:dyDescent="0.25">
      <c r="A311" s="83" t="s">
        <v>27</v>
      </c>
      <c r="B311" s="83" t="s">
        <v>64</v>
      </c>
      <c r="C311" s="82" t="s">
        <v>20</v>
      </c>
      <c r="D311" s="88">
        <v>25</v>
      </c>
      <c r="E311" s="88">
        <v>0</v>
      </c>
      <c r="F311" s="88">
        <f t="shared" si="13"/>
        <v>0</v>
      </c>
      <c r="G311" s="82"/>
    </row>
    <row r="312" spans="1:7" ht="84" customHeight="1" x14ac:dyDescent="0.25">
      <c r="A312" s="83" t="s">
        <v>31</v>
      </c>
      <c r="B312" s="83" t="s">
        <v>498</v>
      </c>
      <c r="C312" s="82" t="s">
        <v>20</v>
      </c>
      <c r="D312" s="88">
        <v>400</v>
      </c>
      <c r="E312" s="88">
        <v>320</v>
      </c>
      <c r="F312" s="88">
        <f t="shared" si="13"/>
        <v>80</v>
      </c>
      <c r="G312" s="82" t="s">
        <v>554</v>
      </c>
    </row>
    <row r="313" spans="1:7" ht="57.75" customHeight="1" x14ac:dyDescent="0.25">
      <c r="A313" s="83" t="s">
        <v>28</v>
      </c>
      <c r="B313" s="83" t="s">
        <v>207</v>
      </c>
      <c r="C313" s="82" t="s">
        <v>20</v>
      </c>
      <c r="D313" s="88">
        <v>58.1</v>
      </c>
      <c r="E313" s="88">
        <v>0</v>
      </c>
      <c r="F313" s="88">
        <f t="shared" si="13"/>
        <v>0</v>
      </c>
      <c r="G313" s="82"/>
    </row>
    <row r="314" spans="1:7" ht="67.5" customHeight="1" x14ac:dyDescent="0.25">
      <c r="A314" s="83" t="s">
        <v>29</v>
      </c>
      <c r="B314" s="83" t="s">
        <v>193</v>
      </c>
      <c r="C314" s="82" t="s">
        <v>20</v>
      </c>
      <c r="D314" s="88">
        <v>23.4</v>
      </c>
      <c r="E314" s="88">
        <v>0</v>
      </c>
      <c r="F314" s="88">
        <f t="shared" si="13"/>
        <v>0</v>
      </c>
      <c r="G314" s="82"/>
    </row>
    <row r="315" spans="1:7" ht="54.75" customHeight="1" x14ac:dyDescent="0.25">
      <c r="A315" s="83" t="s">
        <v>32</v>
      </c>
      <c r="B315" s="83" t="s">
        <v>72</v>
      </c>
      <c r="C315" s="82" t="s">
        <v>20</v>
      </c>
      <c r="D315" s="88">
        <v>133.80000000000001</v>
      </c>
      <c r="E315" s="88">
        <v>0</v>
      </c>
      <c r="F315" s="88">
        <f t="shared" si="13"/>
        <v>0</v>
      </c>
      <c r="G315" s="82"/>
    </row>
    <row r="316" spans="1:7" ht="55.5" customHeight="1" x14ac:dyDescent="0.25">
      <c r="A316" s="83" t="s">
        <v>33</v>
      </c>
      <c r="B316" s="83" t="s">
        <v>468</v>
      </c>
      <c r="C316" s="82" t="s">
        <v>20</v>
      </c>
      <c r="D316" s="88">
        <v>70</v>
      </c>
      <c r="E316" s="88">
        <v>0</v>
      </c>
      <c r="F316" s="88">
        <f t="shared" si="13"/>
        <v>0</v>
      </c>
      <c r="G316" s="82"/>
    </row>
    <row r="317" spans="1:7" s="64" customFormat="1" ht="60.75" customHeight="1" x14ac:dyDescent="0.25">
      <c r="A317" s="76" t="s">
        <v>34</v>
      </c>
      <c r="B317" s="76" t="s">
        <v>228</v>
      </c>
      <c r="C317" s="75" t="s">
        <v>20</v>
      </c>
      <c r="D317" s="114">
        <v>440</v>
      </c>
      <c r="E317" s="63">
        <v>440</v>
      </c>
      <c r="F317" s="63">
        <f t="shared" si="13"/>
        <v>100</v>
      </c>
      <c r="G317" s="75" t="s">
        <v>425</v>
      </c>
    </row>
    <row r="318" spans="1:7" ht="63" customHeight="1" x14ac:dyDescent="0.25">
      <c r="A318" s="83" t="s">
        <v>35</v>
      </c>
      <c r="B318" s="83" t="s">
        <v>98</v>
      </c>
      <c r="C318" s="82" t="s">
        <v>20</v>
      </c>
      <c r="D318" s="88">
        <v>4289.2</v>
      </c>
      <c r="E318" s="88">
        <v>955.8</v>
      </c>
      <c r="F318" s="88">
        <f t="shared" si="13"/>
        <v>22.28387578103143</v>
      </c>
      <c r="G318" s="82" t="s">
        <v>444</v>
      </c>
    </row>
    <row r="319" spans="1:7" ht="85.5" customHeight="1" x14ac:dyDescent="0.25">
      <c r="A319" s="83" t="s">
        <v>36</v>
      </c>
      <c r="B319" s="83" t="s">
        <v>529</v>
      </c>
      <c r="C319" s="82" t="s">
        <v>20</v>
      </c>
      <c r="D319" s="88">
        <v>40</v>
      </c>
      <c r="E319" s="88">
        <v>0</v>
      </c>
      <c r="F319" s="88">
        <f t="shared" si="13"/>
        <v>0</v>
      </c>
      <c r="G319" s="82"/>
    </row>
    <row r="320" spans="1:7" ht="59.25" customHeight="1" x14ac:dyDescent="0.25">
      <c r="A320" s="136" t="s">
        <v>78</v>
      </c>
      <c r="B320" s="136"/>
      <c r="C320" s="85" t="s">
        <v>104</v>
      </c>
      <c r="D320" s="50">
        <f>SUM(D309:D319)</f>
        <v>5699.5</v>
      </c>
      <c r="E320" s="50">
        <f>SUM(E309:E319)</f>
        <v>1715.8</v>
      </c>
      <c r="F320" s="50">
        <f>E320/D320*100</f>
        <v>30.104395122379156</v>
      </c>
      <c r="G320" s="139"/>
    </row>
    <row r="321" spans="1:7" ht="62.25" customHeight="1" x14ac:dyDescent="0.25">
      <c r="A321" s="136"/>
      <c r="B321" s="136"/>
      <c r="C321" s="85" t="s">
        <v>20</v>
      </c>
      <c r="D321" s="50">
        <f>D309+D310+D311+D312+D313+D314+D315+D316+D317+D318+D319</f>
        <v>5699.5</v>
      </c>
      <c r="E321" s="50">
        <f>E309+E310+E311+E312+E313+E314+E315+E316+E317+E318+E319</f>
        <v>1715.8</v>
      </c>
      <c r="F321" s="50">
        <f>E321/D321*100</f>
        <v>30.104395122379156</v>
      </c>
      <c r="G321" s="139"/>
    </row>
    <row r="322" spans="1:7" ht="38.25" customHeight="1" x14ac:dyDescent="0.25">
      <c r="A322" s="141" t="s">
        <v>109</v>
      </c>
      <c r="B322" s="141"/>
      <c r="C322" s="141"/>
      <c r="D322" s="141"/>
      <c r="E322" s="141"/>
      <c r="F322" s="141"/>
      <c r="G322" s="141"/>
    </row>
    <row r="323" spans="1:7" ht="66.75" customHeight="1" x14ac:dyDescent="0.25">
      <c r="A323" s="135" t="s">
        <v>25</v>
      </c>
      <c r="B323" s="83" t="s">
        <v>47</v>
      </c>
      <c r="C323" s="82" t="s">
        <v>20</v>
      </c>
      <c r="D323" s="88">
        <v>6533.5</v>
      </c>
      <c r="E323" s="63">
        <v>1122.5999999999999</v>
      </c>
      <c r="F323" s="88">
        <f t="shared" ref="F323:F371" si="14">E323/D323*100</f>
        <v>17.182214739419912</v>
      </c>
      <c r="G323" s="82" t="s">
        <v>283</v>
      </c>
    </row>
    <row r="324" spans="1:7" ht="88.5" customHeight="1" x14ac:dyDescent="0.25">
      <c r="A324" s="135"/>
      <c r="B324" s="83" t="s">
        <v>42</v>
      </c>
      <c r="C324" s="82" t="s">
        <v>20</v>
      </c>
      <c r="D324" s="88">
        <v>1788.8</v>
      </c>
      <c r="E324" s="88">
        <v>0</v>
      </c>
      <c r="F324" s="88">
        <f t="shared" si="14"/>
        <v>0</v>
      </c>
      <c r="G324" s="82"/>
    </row>
    <row r="325" spans="1:7" ht="3.75" hidden="1" customHeight="1" x14ac:dyDescent="0.25">
      <c r="A325" s="135"/>
      <c r="B325" s="83" t="s">
        <v>51</v>
      </c>
      <c r="C325" s="82" t="s">
        <v>20</v>
      </c>
      <c r="D325" s="88">
        <v>0</v>
      </c>
      <c r="E325" s="88">
        <v>0</v>
      </c>
      <c r="F325" s="88">
        <v>0</v>
      </c>
      <c r="G325" s="82" t="s">
        <v>285</v>
      </c>
    </row>
    <row r="326" spans="1:7" ht="1.5" hidden="1" customHeight="1" x14ac:dyDescent="0.25">
      <c r="A326" s="137" t="s">
        <v>26</v>
      </c>
      <c r="B326" s="135" t="s">
        <v>278</v>
      </c>
      <c r="C326" s="82" t="s">
        <v>19</v>
      </c>
      <c r="D326" s="88"/>
      <c r="E326" s="88"/>
      <c r="F326" s="88" t="e">
        <f t="shared" si="14"/>
        <v>#DIV/0!</v>
      </c>
      <c r="G326" s="139"/>
    </row>
    <row r="327" spans="1:7" ht="106.5" hidden="1" customHeight="1" x14ac:dyDescent="0.25">
      <c r="A327" s="137"/>
      <c r="B327" s="135"/>
      <c r="C327" s="82" t="s">
        <v>118</v>
      </c>
      <c r="D327" s="88"/>
      <c r="E327" s="88"/>
      <c r="F327" s="88" t="e">
        <f t="shared" si="14"/>
        <v>#DIV/0!</v>
      </c>
      <c r="G327" s="139"/>
    </row>
    <row r="328" spans="1:7" ht="11.25" hidden="1" customHeight="1" x14ac:dyDescent="0.25">
      <c r="A328" s="137"/>
      <c r="B328" s="135" t="s">
        <v>375</v>
      </c>
      <c r="C328" s="82" t="s">
        <v>274</v>
      </c>
      <c r="D328" s="88"/>
      <c r="E328" s="88"/>
      <c r="F328" s="88" t="e">
        <f t="shared" si="14"/>
        <v>#DIV/0!</v>
      </c>
      <c r="G328" s="82"/>
    </row>
    <row r="329" spans="1:7" ht="156.75" customHeight="1" x14ac:dyDescent="0.25">
      <c r="A329" s="137"/>
      <c r="B329" s="135"/>
      <c r="C329" s="82" t="s">
        <v>20</v>
      </c>
      <c r="D329" s="88">
        <v>16671.2</v>
      </c>
      <c r="E329" s="88">
        <v>4202.8999999999996</v>
      </c>
      <c r="F329" s="88">
        <f t="shared" si="14"/>
        <v>25.210542732376791</v>
      </c>
      <c r="G329" s="82" t="s">
        <v>374</v>
      </c>
    </row>
    <row r="330" spans="1:7" ht="3" hidden="1" customHeight="1" x14ac:dyDescent="0.25">
      <c r="A330" s="137" t="s">
        <v>27</v>
      </c>
      <c r="B330" s="137" t="s">
        <v>248</v>
      </c>
      <c r="C330" s="82" t="s">
        <v>171</v>
      </c>
      <c r="D330" s="88">
        <v>0</v>
      </c>
      <c r="E330" s="88">
        <v>0</v>
      </c>
      <c r="F330" s="88">
        <v>0</v>
      </c>
      <c r="G330" s="139" t="s">
        <v>352</v>
      </c>
    </row>
    <row r="331" spans="1:7" ht="60.75" customHeight="1" x14ac:dyDescent="0.25">
      <c r="A331" s="137"/>
      <c r="B331" s="137"/>
      <c r="C331" s="82" t="s">
        <v>19</v>
      </c>
      <c r="D331" s="88">
        <v>3018</v>
      </c>
      <c r="E331" s="88">
        <v>0</v>
      </c>
      <c r="F331" s="88">
        <f t="shared" si="14"/>
        <v>0</v>
      </c>
      <c r="G331" s="139"/>
    </row>
    <row r="332" spans="1:7" ht="240.75" customHeight="1" x14ac:dyDescent="0.25">
      <c r="A332" s="137"/>
      <c r="B332" s="137"/>
      <c r="C332" s="82" t="s">
        <v>20</v>
      </c>
      <c r="D332" s="88">
        <v>227.2</v>
      </c>
      <c r="E332" s="88">
        <v>0</v>
      </c>
      <c r="F332" s="88">
        <f t="shared" si="14"/>
        <v>0</v>
      </c>
      <c r="G332" s="139"/>
    </row>
    <row r="333" spans="1:7" ht="91.5" customHeight="1" x14ac:dyDescent="0.25">
      <c r="A333" s="137"/>
      <c r="B333" s="137" t="s">
        <v>61</v>
      </c>
      <c r="C333" s="82" t="s">
        <v>20</v>
      </c>
      <c r="D333" s="88">
        <v>9577.7000000000007</v>
      </c>
      <c r="E333" s="88">
        <v>2038</v>
      </c>
      <c r="F333" s="88">
        <f t="shared" si="14"/>
        <v>21.27859506979755</v>
      </c>
      <c r="G333" s="82" t="s">
        <v>346</v>
      </c>
    </row>
    <row r="334" spans="1:7" ht="60" hidden="1" customHeight="1" x14ac:dyDescent="0.25">
      <c r="A334" s="137"/>
      <c r="B334" s="137"/>
      <c r="C334" s="82" t="s">
        <v>274</v>
      </c>
      <c r="D334" s="88">
        <v>0</v>
      </c>
      <c r="E334" s="88">
        <v>0</v>
      </c>
      <c r="F334" s="88">
        <v>0</v>
      </c>
      <c r="G334" s="82"/>
    </row>
    <row r="335" spans="1:7" ht="115.5" customHeight="1" x14ac:dyDescent="0.25">
      <c r="A335" s="137"/>
      <c r="B335" s="115" t="s">
        <v>281</v>
      </c>
      <c r="C335" s="82" t="s">
        <v>20</v>
      </c>
      <c r="D335" s="88">
        <v>850</v>
      </c>
      <c r="E335" s="88">
        <v>315.8</v>
      </c>
      <c r="F335" s="88">
        <f t="shared" si="14"/>
        <v>37.152941176470591</v>
      </c>
      <c r="G335" s="82" t="s">
        <v>351</v>
      </c>
    </row>
    <row r="336" spans="1:7" ht="1.5" hidden="1" customHeight="1" x14ac:dyDescent="0.25">
      <c r="A336" s="135" t="s">
        <v>31</v>
      </c>
      <c r="B336" s="135" t="s">
        <v>256</v>
      </c>
      <c r="C336" s="82" t="s">
        <v>171</v>
      </c>
      <c r="D336" s="88"/>
      <c r="E336" s="88"/>
      <c r="F336" s="88" t="e">
        <f t="shared" si="14"/>
        <v>#DIV/0!</v>
      </c>
      <c r="G336" s="139"/>
    </row>
    <row r="337" spans="1:7" ht="40.5" hidden="1" customHeight="1" x14ac:dyDescent="0.25">
      <c r="A337" s="135"/>
      <c r="B337" s="135"/>
      <c r="C337" s="82" t="s">
        <v>19</v>
      </c>
      <c r="D337" s="88"/>
      <c r="E337" s="88"/>
      <c r="F337" s="88" t="e">
        <f t="shared" si="14"/>
        <v>#DIV/0!</v>
      </c>
      <c r="G337" s="139"/>
    </row>
    <row r="338" spans="1:7" ht="48" hidden="1" customHeight="1" x14ac:dyDescent="0.25">
      <c r="A338" s="135"/>
      <c r="B338" s="135"/>
      <c r="C338" s="82" t="s">
        <v>20</v>
      </c>
      <c r="D338" s="88"/>
      <c r="E338" s="88"/>
      <c r="F338" s="88" t="e">
        <f t="shared" si="14"/>
        <v>#DIV/0!</v>
      </c>
      <c r="G338" s="139"/>
    </row>
    <row r="339" spans="1:7" ht="81.75" customHeight="1" x14ac:dyDescent="0.25">
      <c r="A339" s="135"/>
      <c r="B339" s="83" t="s">
        <v>499</v>
      </c>
      <c r="C339" s="82" t="s">
        <v>20</v>
      </c>
      <c r="D339" s="63">
        <v>11588.4</v>
      </c>
      <c r="E339" s="63">
        <v>2400</v>
      </c>
      <c r="F339" s="88">
        <f t="shared" si="14"/>
        <v>20.710365537951745</v>
      </c>
      <c r="G339" s="82" t="s">
        <v>500</v>
      </c>
    </row>
    <row r="340" spans="1:7" ht="109.5" customHeight="1" x14ac:dyDescent="0.25">
      <c r="A340" s="135"/>
      <c r="B340" s="115" t="s">
        <v>501</v>
      </c>
      <c r="C340" s="82" t="s">
        <v>20</v>
      </c>
      <c r="D340" s="88">
        <v>500</v>
      </c>
      <c r="E340" s="88">
        <v>0</v>
      </c>
      <c r="F340" s="88">
        <f t="shared" si="14"/>
        <v>0</v>
      </c>
      <c r="G340" s="82"/>
    </row>
    <row r="341" spans="1:7" ht="54.75" customHeight="1" x14ac:dyDescent="0.25">
      <c r="A341" s="150" t="s">
        <v>28</v>
      </c>
      <c r="B341" s="165" t="s">
        <v>399</v>
      </c>
      <c r="C341" s="82" t="s">
        <v>171</v>
      </c>
      <c r="D341" s="88">
        <v>1885.9</v>
      </c>
      <c r="E341" s="88">
        <v>0</v>
      </c>
      <c r="F341" s="88">
        <f t="shared" ref="F341" si="15">E341/D341*100</f>
        <v>0</v>
      </c>
      <c r="G341" s="157" t="s">
        <v>553</v>
      </c>
    </row>
    <row r="342" spans="1:7" ht="38.25" customHeight="1" x14ac:dyDescent="0.25">
      <c r="A342" s="152"/>
      <c r="B342" s="166"/>
      <c r="C342" s="82" t="s">
        <v>239</v>
      </c>
      <c r="D342" s="88">
        <v>595.5</v>
      </c>
      <c r="E342" s="88">
        <v>0</v>
      </c>
      <c r="F342" s="88">
        <f t="shared" si="14"/>
        <v>0</v>
      </c>
      <c r="G342" s="168"/>
    </row>
    <row r="343" spans="1:7" ht="55.5" customHeight="1" x14ac:dyDescent="0.25">
      <c r="A343" s="152"/>
      <c r="B343" s="167"/>
      <c r="C343" s="82" t="s">
        <v>20</v>
      </c>
      <c r="D343" s="88">
        <v>306.7</v>
      </c>
      <c r="E343" s="88">
        <v>0</v>
      </c>
      <c r="F343" s="88">
        <f t="shared" si="14"/>
        <v>0</v>
      </c>
      <c r="G343" s="158"/>
    </row>
    <row r="344" spans="1:7" ht="112.5" customHeight="1" x14ac:dyDescent="0.25">
      <c r="A344" s="152"/>
      <c r="B344" s="86" t="s">
        <v>208</v>
      </c>
      <c r="C344" s="82" t="s">
        <v>20</v>
      </c>
      <c r="D344" s="88">
        <f>13282.3-306.7</f>
        <v>12975.599999999999</v>
      </c>
      <c r="E344" s="88">
        <v>2510</v>
      </c>
      <c r="F344" s="88">
        <f t="shared" si="14"/>
        <v>19.343999506766547</v>
      </c>
      <c r="G344" s="82" t="s">
        <v>400</v>
      </c>
    </row>
    <row r="345" spans="1:7" ht="113.25" customHeight="1" x14ac:dyDescent="0.25">
      <c r="A345" s="151"/>
      <c r="B345" s="83" t="s">
        <v>209</v>
      </c>
      <c r="C345" s="82" t="s">
        <v>20</v>
      </c>
      <c r="D345" s="88">
        <v>101</v>
      </c>
      <c r="E345" s="88">
        <v>0</v>
      </c>
      <c r="F345" s="88">
        <f t="shared" si="14"/>
        <v>0</v>
      </c>
      <c r="G345" s="82"/>
    </row>
    <row r="346" spans="1:7" ht="59.25" hidden="1" customHeight="1" x14ac:dyDescent="0.25">
      <c r="A346" s="135" t="s">
        <v>29</v>
      </c>
      <c r="B346" s="135" t="s">
        <v>174</v>
      </c>
      <c r="C346" s="82" t="s">
        <v>274</v>
      </c>
      <c r="D346" s="88"/>
      <c r="E346" s="88"/>
      <c r="F346" s="88" t="e">
        <f t="shared" si="14"/>
        <v>#DIV/0!</v>
      </c>
      <c r="G346" s="82"/>
    </row>
    <row r="347" spans="1:7" ht="81" customHeight="1" x14ac:dyDescent="0.25">
      <c r="A347" s="135"/>
      <c r="B347" s="135"/>
      <c r="C347" s="82" t="s">
        <v>20</v>
      </c>
      <c r="D347" s="88">
        <v>9404.2000000000007</v>
      </c>
      <c r="E347" s="88">
        <v>2432</v>
      </c>
      <c r="F347" s="88">
        <f t="shared" si="14"/>
        <v>25.860785606431168</v>
      </c>
      <c r="G347" s="82" t="s">
        <v>412</v>
      </c>
    </row>
    <row r="348" spans="1:7" ht="86.25" customHeight="1" x14ac:dyDescent="0.25">
      <c r="A348" s="135"/>
      <c r="B348" s="83" t="s">
        <v>195</v>
      </c>
      <c r="C348" s="82" t="s">
        <v>20</v>
      </c>
      <c r="D348" s="88">
        <v>100</v>
      </c>
      <c r="E348" s="88">
        <v>0</v>
      </c>
      <c r="F348" s="88">
        <f t="shared" si="14"/>
        <v>0</v>
      </c>
      <c r="G348" s="82"/>
    </row>
    <row r="349" spans="1:7" ht="87" customHeight="1" x14ac:dyDescent="0.25">
      <c r="A349" s="135" t="s">
        <v>30</v>
      </c>
      <c r="B349" s="83" t="s">
        <v>119</v>
      </c>
      <c r="C349" s="82" t="s">
        <v>20</v>
      </c>
      <c r="D349" s="88">
        <v>14359</v>
      </c>
      <c r="E349" s="88">
        <v>3400</v>
      </c>
      <c r="F349" s="88">
        <f t="shared" si="14"/>
        <v>23.678529145483669</v>
      </c>
      <c r="G349" s="82" t="s">
        <v>359</v>
      </c>
    </row>
    <row r="350" spans="1:7" ht="56.25" customHeight="1" x14ac:dyDescent="0.25">
      <c r="A350" s="135"/>
      <c r="B350" s="83" t="s">
        <v>132</v>
      </c>
      <c r="C350" s="82" t="s">
        <v>20</v>
      </c>
      <c r="D350" s="88">
        <v>430</v>
      </c>
      <c r="E350" s="88">
        <v>25</v>
      </c>
      <c r="F350" s="88">
        <f t="shared" si="14"/>
        <v>5.8139534883720927</v>
      </c>
      <c r="G350" s="82" t="s">
        <v>360</v>
      </c>
    </row>
    <row r="351" spans="1:7" ht="87" customHeight="1" x14ac:dyDescent="0.25">
      <c r="A351" s="135" t="s">
        <v>32</v>
      </c>
      <c r="B351" s="83" t="s">
        <v>73</v>
      </c>
      <c r="C351" s="82" t="s">
        <v>20</v>
      </c>
      <c r="D351" s="88">
        <v>8727.6</v>
      </c>
      <c r="E351" s="88">
        <v>2522.5</v>
      </c>
      <c r="F351" s="88">
        <f t="shared" si="14"/>
        <v>28.902561987258814</v>
      </c>
      <c r="G351" s="82" t="s">
        <v>341</v>
      </c>
    </row>
    <row r="352" spans="1:7" ht="120" customHeight="1" x14ac:dyDescent="0.25">
      <c r="A352" s="135"/>
      <c r="B352" s="83" t="s">
        <v>75</v>
      </c>
      <c r="C352" s="82" t="s">
        <v>20</v>
      </c>
      <c r="D352" s="88">
        <v>310</v>
      </c>
      <c r="E352" s="88">
        <v>80</v>
      </c>
      <c r="F352" s="88">
        <f t="shared" si="14"/>
        <v>25.806451612903224</v>
      </c>
      <c r="G352" s="75" t="s">
        <v>342</v>
      </c>
    </row>
    <row r="353" spans="1:7" ht="113.25" customHeight="1" x14ac:dyDescent="0.25">
      <c r="A353" s="135" t="s">
        <v>33</v>
      </c>
      <c r="B353" s="137" t="s">
        <v>469</v>
      </c>
      <c r="C353" s="82" t="s">
        <v>20</v>
      </c>
      <c r="D353" s="88">
        <v>13070.3</v>
      </c>
      <c r="E353" s="88">
        <v>2607</v>
      </c>
      <c r="F353" s="88">
        <f t="shared" si="14"/>
        <v>19.945984407396924</v>
      </c>
      <c r="G353" s="82" t="s">
        <v>470</v>
      </c>
    </row>
    <row r="354" spans="1:7" ht="101.25" hidden="1" customHeight="1" x14ac:dyDescent="0.25">
      <c r="A354" s="135"/>
      <c r="B354" s="137"/>
      <c r="C354" s="82" t="s">
        <v>274</v>
      </c>
      <c r="D354" s="88"/>
      <c r="E354" s="88"/>
      <c r="F354" s="88" t="e">
        <f t="shared" si="14"/>
        <v>#DIV/0!</v>
      </c>
      <c r="G354" s="82"/>
    </row>
    <row r="355" spans="1:7" ht="115.5" customHeight="1" x14ac:dyDescent="0.25">
      <c r="A355" s="135"/>
      <c r="B355" s="83" t="s">
        <v>472</v>
      </c>
      <c r="C355" s="82" t="s">
        <v>20</v>
      </c>
      <c r="D355" s="88">
        <v>50</v>
      </c>
      <c r="E355" s="88">
        <v>21.1</v>
      </c>
      <c r="F355" s="88">
        <f t="shared" si="14"/>
        <v>42.2</v>
      </c>
      <c r="G355" s="82" t="s">
        <v>471</v>
      </c>
    </row>
    <row r="356" spans="1:7" ht="409.6" customHeight="1" x14ac:dyDescent="0.25">
      <c r="A356" s="135" t="s">
        <v>34</v>
      </c>
      <c r="B356" s="150" t="s">
        <v>162</v>
      </c>
      <c r="C356" s="157" t="s">
        <v>20</v>
      </c>
      <c r="D356" s="173">
        <v>31287.599999999999</v>
      </c>
      <c r="E356" s="171">
        <v>9600</v>
      </c>
      <c r="F356" s="169">
        <f t="shared" si="14"/>
        <v>30.683082115598516</v>
      </c>
      <c r="G356" s="157" t="s">
        <v>426</v>
      </c>
    </row>
    <row r="357" spans="1:7" ht="174.75" customHeight="1" x14ac:dyDescent="0.25">
      <c r="A357" s="135"/>
      <c r="B357" s="151"/>
      <c r="C357" s="158"/>
      <c r="D357" s="174"/>
      <c r="E357" s="172"/>
      <c r="F357" s="170"/>
      <c r="G357" s="158"/>
    </row>
    <row r="358" spans="1:7" ht="78.75" customHeight="1" x14ac:dyDescent="0.25">
      <c r="A358" s="135"/>
      <c r="B358" s="83" t="s">
        <v>163</v>
      </c>
      <c r="C358" s="82" t="s">
        <v>20</v>
      </c>
      <c r="D358" s="88">
        <v>3500</v>
      </c>
      <c r="E358" s="88">
        <v>22.3</v>
      </c>
      <c r="F358" s="88">
        <f t="shared" si="14"/>
        <v>0.63714285714285712</v>
      </c>
      <c r="G358" s="82" t="s">
        <v>427</v>
      </c>
    </row>
    <row r="359" spans="1:7" ht="133.5" customHeight="1" x14ac:dyDescent="0.25">
      <c r="A359" s="137" t="s">
        <v>35</v>
      </c>
      <c r="B359" s="137" t="s">
        <v>99</v>
      </c>
      <c r="C359" s="82" t="s">
        <v>20</v>
      </c>
      <c r="D359" s="88">
        <v>36742.9</v>
      </c>
      <c r="E359" s="88">
        <v>7517.8</v>
      </c>
      <c r="F359" s="88">
        <f t="shared" si="14"/>
        <v>20.460551562342658</v>
      </c>
      <c r="G359" s="82" t="s">
        <v>445</v>
      </c>
    </row>
    <row r="360" spans="1:7" ht="111" hidden="1" customHeight="1" x14ac:dyDescent="0.25">
      <c r="A360" s="137"/>
      <c r="B360" s="137"/>
      <c r="C360" s="82" t="s">
        <v>274</v>
      </c>
      <c r="D360" s="88"/>
      <c r="E360" s="88"/>
      <c r="F360" s="88" t="e">
        <f t="shared" si="14"/>
        <v>#DIV/0!</v>
      </c>
      <c r="G360" s="82"/>
    </row>
    <row r="361" spans="1:7" ht="84.75" customHeight="1" x14ac:dyDescent="0.25">
      <c r="A361" s="135" t="s">
        <v>36</v>
      </c>
      <c r="B361" s="83" t="s">
        <v>532</v>
      </c>
      <c r="C361" s="82" t="s">
        <v>20</v>
      </c>
      <c r="D361" s="88">
        <v>4429.3999999999996</v>
      </c>
      <c r="E361" s="88">
        <v>1210.9000000000001</v>
      </c>
      <c r="F361" s="88">
        <f t="shared" si="14"/>
        <v>27.33778841378065</v>
      </c>
      <c r="G361" s="82" t="s">
        <v>533</v>
      </c>
    </row>
    <row r="362" spans="1:7" ht="63" customHeight="1" x14ac:dyDescent="0.25">
      <c r="A362" s="135"/>
      <c r="B362" s="83" t="s">
        <v>530</v>
      </c>
      <c r="C362" s="82" t="s">
        <v>20</v>
      </c>
      <c r="D362" s="88">
        <v>4799.2</v>
      </c>
      <c r="E362" s="88">
        <v>1195</v>
      </c>
      <c r="F362" s="88">
        <f t="shared" si="14"/>
        <v>24.899983330555091</v>
      </c>
      <c r="G362" s="82" t="s">
        <v>531</v>
      </c>
    </row>
    <row r="363" spans="1:7" ht="53.25" hidden="1" customHeight="1" x14ac:dyDescent="0.25">
      <c r="A363" s="135"/>
      <c r="B363" s="135" t="s">
        <v>238</v>
      </c>
      <c r="C363" s="82" t="s">
        <v>171</v>
      </c>
      <c r="D363" s="88"/>
      <c r="E363" s="88"/>
      <c r="F363" s="88" t="e">
        <f t="shared" si="14"/>
        <v>#DIV/0!</v>
      </c>
      <c r="G363" s="139"/>
    </row>
    <row r="364" spans="1:7" ht="34.5" hidden="1" customHeight="1" x14ac:dyDescent="0.25">
      <c r="A364" s="135"/>
      <c r="B364" s="135"/>
      <c r="C364" s="82" t="s">
        <v>19</v>
      </c>
      <c r="D364" s="88"/>
      <c r="E364" s="88"/>
      <c r="F364" s="88" t="e">
        <f t="shared" si="14"/>
        <v>#DIV/0!</v>
      </c>
      <c r="G364" s="139"/>
    </row>
    <row r="365" spans="1:7" ht="34.5" hidden="1" customHeight="1" x14ac:dyDescent="0.25">
      <c r="A365" s="135"/>
      <c r="B365" s="135"/>
      <c r="C365" s="82" t="s">
        <v>20</v>
      </c>
      <c r="D365" s="88"/>
      <c r="E365" s="88"/>
      <c r="F365" s="88" t="e">
        <f t="shared" si="14"/>
        <v>#DIV/0!</v>
      </c>
      <c r="G365" s="139"/>
    </row>
    <row r="366" spans="1:7" ht="57.75" customHeight="1" x14ac:dyDescent="0.25">
      <c r="A366" s="135"/>
      <c r="B366" s="83" t="s">
        <v>534</v>
      </c>
      <c r="C366" s="82" t="s">
        <v>20</v>
      </c>
      <c r="D366" s="88">
        <v>50</v>
      </c>
      <c r="E366" s="88">
        <v>0</v>
      </c>
      <c r="F366" s="88">
        <f t="shared" si="14"/>
        <v>0</v>
      </c>
      <c r="G366" s="82"/>
    </row>
    <row r="367" spans="1:7" ht="120.75" customHeight="1" x14ac:dyDescent="0.25">
      <c r="A367" s="135"/>
      <c r="B367" s="83" t="s">
        <v>535</v>
      </c>
      <c r="C367" s="82" t="s">
        <v>20</v>
      </c>
      <c r="D367" s="88">
        <v>500</v>
      </c>
      <c r="E367" s="88">
        <v>0</v>
      </c>
      <c r="F367" s="88">
        <f t="shared" si="14"/>
        <v>0</v>
      </c>
      <c r="G367" s="82"/>
    </row>
    <row r="368" spans="1:7" ht="49.5" customHeight="1" x14ac:dyDescent="0.25">
      <c r="A368" s="136" t="s">
        <v>78</v>
      </c>
      <c r="B368" s="136"/>
      <c r="C368" s="85" t="s">
        <v>104</v>
      </c>
      <c r="D368" s="50">
        <f>SUM(D323:D367)</f>
        <v>194379.7</v>
      </c>
      <c r="E368" s="50">
        <f>SUM(E323:E367)</f>
        <v>43222.9</v>
      </c>
      <c r="F368" s="50">
        <f t="shared" si="14"/>
        <v>22.236324060588629</v>
      </c>
      <c r="G368" s="139"/>
    </row>
    <row r="369" spans="1:7" ht="53.25" customHeight="1" x14ac:dyDescent="0.25">
      <c r="A369" s="136"/>
      <c r="B369" s="136"/>
      <c r="C369" s="85" t="s">
        <v>172</v>
      </c>
      <c r="D369" s="50">
        <f>D330+D336+D363</f>
        <v>0</v>
      </c>
      <c r="E369" s="50">
        <f>E330+E336+E363</f>
        <v>0</v>
      </c>
      <c r="F369" s="50">
        <v>0</v>
      </c>
      <c r="G369" s="139"/>
    </row>
    <row r="370" spans="1:7" ht="50.25" customHeight="1" x14ac:dyDescent="0.25">
      <c r="A370" s="136"/>
      <c r="B370" s="136"/>
      <c r="C370" s="85" t="s">
        <v>19</v>
      </c>
      <c r="D370" s="50">
        <f>D326+D328+D331+D334+D337+D346+D354+D360+D364</f>
        <v>3018</v>
      </c>
      <c r="E370" s="50">
        <f>E326+E328+E331+E334+E337+E346+E354+E360+E364</f>
        <v>0</v>
      </c>
      <c r="F370" s="50">
        <f t="shared" si="14"/>
        <v>0</v>
      </c>
      <c r="G370" s="139"/>
    </row>
    <row r="371" spans="1:7" ht="60" customHeight="1" x14ac:dyDescent="0.25">
      <c r="A371" s="136"/>
      <c r="B371" s="136"/>
      <c r="C371" s="85" t="s">
        <v>20</v>
      </c>
      <c r="D371" s="50">
        <f>D323+D324+D325+D329+D332+D333+D335+D338+D339+D340+D344+D345+D347+D348+D349+D350+D351+D352+D353+D355+D356+D358+D359+D361+D362+D365+D367+D366+D327</f>
        <v>188573.6</v>
      </c>
      <c r="E371" s="50">
        <f>E323+E324+E325+E329+E332+E333+E335+E338+E339+E340+E344+E345+E347+E348+E349+E350+E351+E352+E353+E355+E356+E358+E359+E361+E362+E365+E367+E366+E327</f>
        <v>43222.9</v>
      </c>
      <c r="F371" s="50">
        <f t="shared" si="14"/>
        <v>22.920970910031947</v>
      </c>
      <c r="G371" s="139"/>
    </row>
    <row r="372" spans="1:7" ht="40.5" customHeight="1" x14ac:dyDescent="0.25">
      <c r="A372" s="141" t="s">
        <v>110</v>
      </c>
      <c r="B372" s="141"/>
      <c r="C372" s="141"/>
      <c r="D372" s="141"/>
      <c r="E372" s="141"/>
      <c r="F372" s="141"/>
      <c r="G372" s="141"/>
    </row>
    <row r="373" spans="1:7" ht="83.25" customHeight="1" x14ac:dyDescent="0.25">
      <c r="A373" s="83" t="s">
        <v>25</v>
      </c>
      <c r="B373" s="83" t="s">
        <v>45</v>
      </c>
      <c r="C373" s="82" t="s">
        <v>20</v>
      </c>
      <c r="D373" s="88">
        <v>200</v>
      </c>
      <c r="E373" s="88">
        <v>24</v>
      </c>
      <c r="F373" s="88">
        <f t="shared" ref="F373:F383" si="16">E373/D373*100</f>
        <v>12</v>
      </c>
      <c r="G373" s="82" t="s">
        <v>387</v>
      </c>
    </row>
    <row r="374" spans="1:7" ht="89.25" customHeight="1" x14ac:dyDescent="0.25">
      <c r="A374" s="83" t="s">
        <v>26</v>
      </c>
      <c r="B374" s="83" t="s">
        <v>378</v>
      </c>
      <c r="C374" s="82" t="s">
        <v>20</v>
      </c>
      <c r="D374" s="88">
        <v>313</v>
      </c>
      <c r="E374" s="88">
        <v>51.8</v>
      </c>
      <c r="F374" s="63">
        <f t="shared" si="16"/>
        <v>16.549520766773163</v>
      </c>
      <c r="G374" s="113" t="s">
        <v>379</v>
      </c>
    </row>
    <row r="375" spans="1:7" s="64" customFormat="1" ht="91.5" customHeight="1" x14ac:dyDescent="0.25">
      <c r="A375" s="76" t="s">
        <v>27</v>
      </c>
      <c r="B375" s="76" t="s">
        <v>63</v>
      </c>
      <c r="C375" s="75" t="s">
        <v>20</v>
      </c>
      <c r="D375" s="63">
        <v>31.3</v>
      </c>
      <c r="E375" s="63">
        <v>7.4</v>
      </c>
      <c r="F375" s="63">
        <f t="shared" si="16"/>
        <v>23.642172523961662</v>
      </c>
      <c r="G375" s="75" t="s">
        <v>286</v>
      </c>
    </row>
    <row r="376" spans="1:7" ht="57" customHeight="1" x14ac:dyDescent="0.25">
      <c r="A376" s="83" t="s">
        <v>31</v>
      </c>
      <c r="B376" s="83" t="s">
        <v>502</v>
      </c>
      <c r="C376" s="82" t="s">
        <v>20</v>
      </c>
      <c r="D376" s="88">
        <v>100</v>
      </c>
      <c r="E376" s="88">
        <v>41</v>
      </c>
      <c r="F376" s="88">
        <v>0</v>
      </c>
      <c r="G376" s="82"/>
    </row>
    <row r="377" spans="1:7" ht="57" customHeight="1" x14ac:dyDescent="0.25">
      <c r="A377" s="83" t="s">
        <v>28</v>
      </c>
      <c r="B377" s="83" t="s">
        <v>211</v>
      </c>
      <c r="C377" s="82" t="s">
        <v>20</v>
      </c>
      <c r="D377" s="88">
        <v>699.4</v>
      </c>
      <c r="E377" s="88">
        <v>0</v>
      </c>
      <c r="F377" s="88">
        <f t="shared" si="16"/>
        <v>0</v>
      </c>
      <c r="G377" s="82"/>
    </row>
    <row r="378" spans="1:7" ht="144.75" hidden="1" customHeight="1" x14ac:dyDescent="0.25">
      <c r="A378" s="135" t="s">
        <v>29</v>
      </c>
      <c r="B378" s="83" t="s">
        <v>265</v>
      </c>
      <c r="C378" s="82" t="s">
        <v>19</v>
      </c>
      <c r="D378" s="88"/>
      <c r="E378" s="88"/>
      <c r="F378" s="88" t="e">
        <f t="shared" si="16"/>
        <v>#DIV/0!</v>
      </c>
      <c r="G378" s="82"/>
    </row>
    <row r="379" spans="1:7" ht="57.75" customHeight="1" x14ac:dyDescent="0.25">
      <c r="A379" s="135"/>
      <c r="B379" s="83" t="s">
        <v>196</v>
      </c>
      <c r="C379" s="82" t="s">
        <v>20</v>
      </c>
      <c r="D379" s="88">
        <v>79.400000000000006</v>
      </c>
      <c r="E379" s="88">
        <v>14.1</v>
      </c>
      <c r="F379" s="88">
        <f>E379/D379*100</f>
        <v>17.758186397984886</v>
      </c>
      <c r="G379" s="82" t="s">
        <v>413</v>
      </c>
    </row>
    <row r="380" spans="1:7" ht="98.25" customHeight="1" x14ac:dyDescent="0.25">
      <c r="A380" s="83" t="s">
        <v>30</v>
      </c>
      <c r="B380" s="83" t="s">
        <v>134</v>
      </c>
      <c r="C380" s="82" t="s">
        <v>20</v>
      </c>
      <c r="D380" s="88">
        <v>200</v>
      </c>
      <c r="E380" s="88">
        <v>200</v>
      </c>
      <c r="F380" s="88">
        <f>E380/D380*100</f>
        <v>100</v>
      </c>
      <c r="G380" s="82" t="s">
        <v>300</v>
      </c>
    </row>
    <row r="381" spans="1:7" ht="138" hidden="1" customHeight="1" x14ac:dyDescent="0.25">
      <c r="A381" s="135" t="s">
        <v>32</v>
      </c>
      <c r="B381" s="83" t="s">
        <v>252</v>
      </c>
      <c r="C381" s="82" t="s">
        <v>19</v>
      </c>
      <c r="D381" s="88"/>
      <c r="E381" s="88"/>
      <c r="F381" s="88" t="e">
        <f t="shared" si="16"/>
        <v>#DIV/0!</v>
      </c>
      <c r="G381" s="82"/>
    </row>
    <row r="382" spans="1:7" ht="106.5" hidden="1" customHeight="1" x14ac:dyDescent="0.25">
      <c r="A382" s="135"/>
      <c r="B382" s="135" t="s">
        <v>77</v>
      </c>
      <c r="C382" s="82" t="s">
        <v>274</v>
      </c>
      <c r="D382" s="88"/>
      <c r="E382" s="88"/>
      <c r="F382" s="88"/>
      <c r="G382" s="82"/>
    </row>
    <row r="383" spans="1:7" ht="58.5" customHeight="1" x14ac:dyDescent="0.25">
      <c r="A383" s="135"/>
      <c r="B383" s="135"/>
      <c r="C383" s="82" t="s">
        <v>20</v>
      </c>
      <c r="D383" s="88">
        <v>2498.5</v>
      </c>
      <c r="E383" s="88">
        <v>50</v>
      </c>
      <c r="F383" s="88">
        <f t="shared" si="16"/>
        <v>2.0012007204322591</v>
      </c>
      <c r="G383" s="82" t="s">
        <v>343</v>
      </c>
    </row>
    <row r="384" spans="1:7" ht="84" customHeight="1" x14ac:dyDescent="0.25">
      <c r="A384" s="83" t="s">
        <v>33</v>
      </c>
      <c r="B384" s="83" t="s">
        <v>476</v>
      </c>
      <c r="C384" s="82" t="s">
        <v>20</v>
      </c>
      <c r="D384" s="88">
        <v>5352</v>
      </c>
      <c r="E384" s="88">
        <v>978.8</v>
      </c>
      <c r="F384" s="88">
        <f t="shared" ref="F384:F390" si="17">E384/D384*100</f>
        <v>18.288490284005977</v>
      </c>
      <c r="G384" s="82" t="s">
        <v>477</v>
      </c>
    </row>
    <row r="385" spans="1:7" ht="158.25" customHeight="1" x14ac:dyDescent="0.25">
      <c r="A385" s="86" t="s">
        <v>34</v>
      </c>
      <c r="B385" s="86" t="s">
        <v>230</v>
      </c>
      <c r="C385" s="82" t="s">
        <v>20</v>
      </c>
      <c r="D385" s="88">
        <v>11090.8</v>
      </c>
      <c r="E385" s="88">
        <v>2000</v>
      </c>
      <c r="F385" s="88">
        <f t="shared" si="17"/>
        <v>18.03296425866484</v>
      </c>
      <c r="G385" s="82" t="s">
        <v>428</v>
      </c>
    </row>
    <row r="386" spans="1:7" ht="63.75" customHeight="1" x14ac:dyDescent="0.25">
      <c r="A386" s="83" t="s">
        <v>35</v>
      </c>
      <c r="B386" s="83" t="s">
        <v>103</v>
      </c>
      <c r="C386" s="82" t="s">
        <v>20</v>
      </c>
      <c r="D386" s="88">
        <v>15978.8</v>
      </c>
      <c r="E386" s="88">
        <v>3145.8</v>
      </c>
      <c r="F386" s="88">
        <f t="shared" si="17"/>
        <v>19.687335719828774</v>
      </c>
      <c r="G386" s="82" t="s">
        <v>446</v>
      </c>
    </row>
    <row r="387" spans="1:7" ht="60.75" customHeight="1" x14ac:dyDescent="0.25">
      <c r="A387" s="83" t="s">
        <v>36</v>
      </c>
      <c r="B387" s="83" t="s">
        <v>541</v>
      </c>
      <c r="C387" s="82" t="s">
        <v>20</v>
      </c>
      <c r="D387" s="88">
        <v>7</v>
      </c>
      <c r="E387" s="88">
        <v>0</v>
      </c>
      <c r="F387" s="88">
        <f t="shared" si="17"/>
        <v>0</v>
      </c>
      <c r="G387" s="82"/>
    </row>
    <row r="388" spans="1:7" ht="50.25" customHeight="1" x14ac:dyDescent="0.25">
      <c r="A388" s="136" t="s">
        <v>78</v>
      </c>
      <c r="B388" s="136"/>
      <c r="C388" s="85" t="s">
        <v>104</v>
      </c>
      <c r="D388" s="50">
        <f>SUM(D373:D387)</f>
        <v>36550.199999999997</v>
      </c>
      <c r="E388" s="50">
        <f>SUM(E373:E387)</f>
        <v>6512.9</v>
      </c>
      <c r="F388" s="50">
        <f t="shared" si="17"/>
        <v>17.819054341699907</v>
      </c>
      <c r="G388" s="139"/>
    </row>
    <row r="389" spans="1:7" ht="51" customHeight="1" x14ac:dyDescent="0.25">
      <c r="A389" s="136"/>
      <c r="B389" s="136"/>
      <c r="C389" s="85" t="s">
        <v>19</v>
      </c>
      <c r="D389" s="50">
        <f>D378+D381+D382</f>
        <v>0</v>
      </c>
      <c r="E389" s="50">
        <f>E378+E381+E382</f>
        <v>0</v>
      </c>
      <c r="F389" s="50">
        <v>0</v>
      </c>
      <c r="G389" s="139"/>
    </row>
    <row r="390" spans="1:7" ht="58.5" customHeight="1" x14ac:dyDescent="0.25">
      <c r="A390" s="136"/>
      <c r="B390" s="136"/>
      <c r="C390" s="85" t="s">
        <v>20</v>
      </c>
      <c r="D390" s="50">
        <f>D373+D374+D375+D376+D377+D380+D383+D384+D385+D386+D387+D379</f>
        <v>36550.200000000004</v>
      </c>
      <c r="E390" s="50">
        <f>E373+E374+E375+E376+E377+E380+E383+E384+E385+E386+E387+E379</f>
        <v>6512.9000000000005</v>
      </c>
      <c r="F390" s="50">
        <f t="shared" si="17"/>
        <v>17.819054341699907</v>
      </c>
      <c r="G390" s="139"/>
    </row>
    <row r="391" spans="1:7" ht="34.5" customHeight="1" x14ac:dyDescent="0.25">
      <c r="A391" s="141" t="s">
        <v>108</v>
      </c>
      <c r="B391" s="141"/>
      <c r="C391" s="141"/>
      <c r="D391" s="141"/>
      <c r="E391" s="141"/>
      <c r="F391" s="141"/>
      <c r="G391" s="141"/>
    </row>
    <row r="392" spans="1:7" ht="91.5" customHeight="1" x14ac:dyDescent="0.25">
      <c r="A392" s="83" t="s">
        <v>25</v>
      </c>
      <c r="B392" s="83" t="s">
        <v>41</v>
      </c>
      <c r="C392" s="82" t="s">
        <v>20</v>
      </c>
      <c r="D392" s="88">
        <v>50</v>
      </c>
      <c r="E392" s="88">
        <v>0</v>
      </c>
      <c r="F392" s="88">
        <v>0</v>
      </c>
      <c r="G392" s="82"/>
    </row>
    <row r="393" spans="1:7" ht="90" customHeight="1" x14ac:dyDescent="0.25">
      <c r="A393" s="83" t="s">
        <v>27</v>
      </c>
      <c r="B393" s="83" t="s">
        <v>153</v>
      </c>
      <c r="C393" s="82" t="s">
        <v>20</v>
      </c>
      <c r="D393" s="88">
        <v>100</v>
      </c>
      <c r="E393" s="88">
        <v>0</v>
      </c>
      <c r="F393" s="88">
        <f t="shared" ref="F393:F401" si="18">E393/D393*100</f>
        <v>0</v>
      </c>
      <c r="G393" s="82"/>
    </row>
    <row r="394" spans="1:7" ht="81.75" customHeight="1" x14ac:dyDescent="0.25">
      <c r="A394" s="83" t="s">
        <v>31</v>
      </c>
      <c r="B394" s="83" t="s">
        <v>503</v>
      </c>
      <c r="C394" s="82" t="s">
        <v>20</v>
      </c>
      <c r="D394" s="88">
        <v>50</v>
      </c>
      <c r="E394" s="88">
        <v>0</v>
      </c>
      <c r="F394" s="88">
        <v>0</v>
      </c>
      <c r="G394" s="82"/>
    </row>
    <row r="395" spans="1:7" ht="93" customHeight="1" x14ac:dyDescent="0.25">
      <c r="A395" s="83" t="s">
        <v>28</v>
      </c>
      <c r="B395" s="83" t="s">
        <v>212</v>
      </c>
      <c r="C395" s="82" t="s">
        <v>20</v>
      </c>
      <c r="D395" s="88">
        <v>55</v>
      </c>
      <c r="E395" s="88">
        <v>0</v>
      </c>
      <c r="F395" s="88">
        <v>0</v>
      </c>
      <c r="G395" s="82"/>
    </row>
    <row r="396" spans="1:7" ht="87.75" customHeight="1" x14ac:dyDescent="0.25">
      <c r="A396" s="83" t="s">
        <v>29</v>
      </c>
      <c r="B396" s="83" t="s">
        <v>180</v>
      </c>
      <c r="C396" s="82" t="s">
        <v>20</v>
      </c>
      <c r="D396" s="88">
        <v>100</v>
      </c>
      <c r="E396" s="88">
        <v>0</v>
      </c>
      <c r="F396" s="88">
        <f t="shared" si="18"/>
        <v>0</v>
      </c>
      <c r="G396" s="87"/>
    </row>
    <row r="397" spans="1:7" ht="67.5" customHeight="1" x14ac:dyDescent="0.25">
      <c r="A397" s="83" t="s">
        <v>32</v>
      </c>
      <c r="B397" s="83" t="s">
        <v>214</v>
      </c>
      <c r="C397" s="82" t="s">
        <v>20</v>
      </c>
      <c r="D397" s="88">
        <v>30</v>
      </c>
      <c r="E397" s="88">
        <v>0</v>
      </c>
      <c r="F397" s="88">
        <f t="shared" si="18"/>
        <v>0</v>
      </c>
      <c r="G397" s="82"/>
    </row>
    <row r="398" spans="1:7" ht="88.5" customHeight="1" x14ac:dyDescent="0.25">
      <c r="A398" s="83" t="s">
        <v>33</v>
      </c>
      <c r="B398" s="83" t="s">
        <v>458</v>
      </c>
      <c r="C398" s="82" t="s">
        <v>20</v>
      </c>
      <c r="D398" s="88">
        <v>20</v>
      </c>
      <c r="E398" s="88">
        <v>0</v>
      </c>
      <c r="F398" s="88">
        <f t="shared" si="18"/>
        <v>0</v>
      </c>
      <c r="G398" s="82"/>
    </row>
    <row r="399" spans="1:7" ht="90" customHeight="1" x14ac:dyDescent="0.25">
      <c r="A399" s="83" t="s">
        <v>34</v>
      </c>
      <c r="B399" s="83" t="s">
        <v>159</v>
      </c>
      <c r="C399" s="82" t="s">
        <v>20</v>
      </c>
      <c r="D399" s="88">
        <v>200</v>
      </c>
      <c r="E399" s="88">
        <v>0</v>
      </c>
      <c r="F399" s="88">
        <f t="shared" si="18"/>
        <v>0</v>
      </c>
      <c r="G399" s="82"/>
    </row>
    <row r="400" spans="1:7" ht="0.75" hidden="1" customHeight="1" x14ac:dyDescent="0.25">
      <c r="A400" s="83" t="s">
        <v>35</v>
      </c>
      <c r="B400" s="83" t="s">
        <v>102</v>
      </c>
      <c r="C400" s="82" t="s">
        <v>20</v>
      </c>
      <c r="D400" s="88"/>
      <c r="E400" s="88"/>
      <c r="F400" s="88" t="e">
        <f t="shared" si="18"/>
        <v>#DIV/0!</v>
      </c>
      <c r="G400" s="82"/>
    </row>
    <row r="401" spans="1:7" ht="90" customHeight="1" x14ac:dyDescent="0.25">
      <c r="A401" s="83" t="s">
        <v>36</v>
      </c>
      <c r="B401" s="83" t="s">
        <v>542</v>
      </c>
      <c r="C401" s="82" t="s">
        <v>20</v>
      </c>
      <c r="D401" s="88">
        <v>120</v>
      </c>
      <c r="E401" s="88">
        <v>120</v>
      </c>
      <c r="F401" s="88">
        <f t="shared" si="18"/>
        <v>100</v>
      </c>
      <c r="G401" s="82" t="s">
        <v>543</v>
      </c>
    </row>
    <row r="402" spans="1:7" ht="54.75" customHeight="1" x14ac:dyDescent="0.25">
      <c r="A402" s="136" t="s">
        <v>78</v>
      </c>
      <c r="B402" s="136"/>
      <c r="C402" s="85" t="s">
        <v>104</v>
      </c>
      <c r="D402" s="50">
        <f>SUM(D392:D401)</f>
        <v>725</v>
      </c>
      <c r="E402" s="50">
        <f>SUM(E392:E401)</f>
        <v>120</v>
      </c>
      <c r="F402" s="50">
        <f>E402/D402*100</f>
        <v>16.551724137931036</v>
      </c>
      <c r="G402" s="139"/>
    </row>
    <row r="403" spans="1:7" ht="54.75" customHeight="1" x14ac:dyDescent="0.25">
      <c r="A403" s="136"/>
      <c r="B403" s="136"/>
      <c r="C403" s="85" t="s">
        <v>20</v>
      </c>
      <c r="D403" s="50">
        <f>D392+D393+D394+D395+D396+D397+D398+D399+D400+D401</f>
        <v>725</v>
      </c>
      <c r="E403" s="50">
        <f>E392+E393+E394+E395+E396+E397+E398+E399+E400+E401</f>
        <v>120</v>
      </c>
      <c r="F403" s="50">
        <f>E403/D403*100</f>
        <v>16.551724137931036</v>
      </c>
      <c r="G403" s="139"/>
    </row>
    <row r="404" spans="1:7" ht="39.75" customHeight="1" x14ac:dyDescent="0.25">
      <c r="A404" s="141" t="s">
        <v>105</v>
      </c>
      <c r="B404" s="141"/>
      <c r="C404" s="141"/>
      <c r="D404" s="141"/>
      <c r="E404" s="141"/>
      <c r="F404" s="141"/>
      <c r="G404" s="141"/>
    </row>
    <row r="405" spans="1:7" ht="225" customHeight="1" x14ac:dyDescent="0.25">
      <c r="A405" s="83" t="s">
        <v>26</v>
      </c>
      <c r="B405" s="83" t="s">
        <v>369</v>
      </c>
      <c r="C405" s="82" t="s">
        <v>20</v>
      </c>
      <c r="D405" s="88">
        <v>130</v>
      </c>
      <c r="E405" s="88">
        <v>115</v>
      </c>
      <c r="F405" s="88">
        <f t="shared" ref="F405:F411" si="19">E405/D405*100</f>
        <v>88.461538461538453</v>
      </c>
      <c r="G405" s="82" t="s">
        <v>370</v>
      </c>
    </row>
    <row r="406" spans="1:7" s="64" customFormat="1" ht="114" customHeight="1" x14ac:dyDescent="0.25">
      <c r="A406" s="76" t="s">
        <v>31</v>
      </c>
      <c r="B406" s="76" t="s">
        <v>504</v>
      </c>
      <c r="C406" s="75" t="s">
        <v>20</v>
      </c>
      <c r="D406" s="63">
        <v>65</v>
      </c>
      <c r="E406" s="63">
        <v>30</v>
      </c>
      <c r="F406" s="88">
        <f t="shared" si="19"/>
        <v>46.153846153846153</v>
      </c>
      <c r="G406" s="82" t="s">
        <v>306</v>
      </c>
    </row>
    <row r="407" spans="1:7" ht="107.25" customHeight="1" x14ac:dyDescent="0.25">
      <c r="A407" s="83" t="s">
        <v>28</v>
      </c>
      <c r="B407" s="83" t="s">
        <v>213</v>
      </c>
      <c r="C407" s="82" t="s">
        <v>20</v>
      </c>
      <c r="D407" s="88">
        <v>50</v>
      </c>
      <c r="E407" s="88">
        <v>0</v>
      </c>
      <c r="F407" s="88">
        <f t="shared" si="19"/>
        <v>0</v>
      </c>
      <c r="G407" s="82"/>
    </row>
    <row r="408" spans="1:7" ht="111" customHeight="1" x14ac:dyDescent="0.25">
      <c r="A408" s="83" t="s">
        <v>30</v>
      </c>
      <c r="B408" s="83" t="s">
        <v>135</v>
      </c>
      <c r="C408" s="82" t="s">
        <v>20</v>
      </c>
      <c r="D408" s="88">
        <v>30</v>
      </c>
      <c r="E408" s="88">
        <v>0</v>
      </c>
      <c r="F408" s="88">
        <f t="shared" si="19"/>
        <v>0</v>
      </c>
      <c r="G408" s="87"/>
    </row>
    <row r="409" spans="1:7" ht="110.25" customHeight="1" x14ac:dyDescent="0.25">
      <c r="A409" s="83" t="s">
        <v>33</v>
      </c>
      <c r="B409" s="83" t="s">
        <v>473</v>
      </c>
      <c r="C409" s="82" t="s">
        <v>20</v>
      </c>
      <c r="D409" s="88">
        <v>50</v>
      </c>
      <c r="E409" s="88">
        <v>50</v>
      </c>
      <c r="F409" s="88">
        <f t="shared" si="19"/>
        <v>100</v>
      </c>
      <c r="G409" s="82" t="s">
        <v>306</v>
      </c>
    </row>
    <row r="410" spans="1:7" ht="111.75" customHeight="1" x14ac:dyDescent="0.25">
      <c r="A410" s="83" t="s">
        <v>34</v>
      </c>
      <c r="B410" s="83" t="s">
        <v>231</v>
      </c>
      <c r="C410" s="82" t="s">
        <v>20</v>
      </c>
      <c r="D410" s="88">
        <v>700</v>
      </c>
      <c r="E410" s="88">
        <v>600</v>
      </c>
      <c r="F410" s="88">
        <f t="shared" si="19"/>
        <v>85.714285714285708</v>
      </c>
      <c r="G410" s="82" t="s">
        <v>429</v>
      </c>
    </row>
    <row r="411" spans="1:7" ht="86.25" customHeight="1" x14ac:dyDescent="0.25">
      <c r="A411" s="83" t="s">
        <v>35</v>
      </c>
      <c r="B411" s="83" t="s">
        <v>101</v>
      </c>
      <c r="C411" s="82" t="s">
        <v>20</v>
      </c>
      <c r="D411" s="88">
        <v>158.4</v>
      </c>
      <c r="E411" s="88">
        <v>158.4</v>
      </c>
      <c r="F411" s="88">
        <f t="shared" si="19"/>
        <v>100</v>
      </c>
      <c r="G411" s="82" t="s">
        <v>327</v>
      </c>
    </row>
    <row r="412" spans="1:7" ht="109.5" customHeight="1" x14ac:dyDescent="0.25">
      <c r="A412" s="83" t="s">
        <v>36</v>
      </c>
      <c r="B412" s="83" t="s">
        <v>544</v>
      </c>
      <c r="C412" s="82" t="s">
        <v>20</v>
      </c>
      <c r="D412" s="88">
        <v>1</v>
      </c>
      <c r="E412" s="88">
        <v>0</v>
      </c>
      <c r="F412" s="88">
        <v>0</v>
      </c>
      <c r="G412" s="82"/>
    </row>
    <row r="413" spans="1:7" ht="61.5" customHeight="1" x14ac:dyDescent="0.25">
      <c r="A413" s="136" t="s">
        <v>78</v>
      </c>
      <c r="B413" s="136"/>
      <c r="C413" s="85" t="s">
        <v>104</v>
      </c>
      <c r="D413" s="50">
        <f>SUM(D405:D412)</f>
        <v>1184.4000000000001</v>
      </c>
      <c r="E413" s="50">
        <f>SUM(E405:E412)</f>
        <v>953.4</v>
      </c>
      <c r="F413" s="50">
        <f>E413/D413*100</f>
        <v>80.496453900709213</v>
      </c>
      <c r="G413" s="139"/>
    </row>
    <row r="414" spans="1:7" ht="57.75" customHeight="1" x14ac:dyDescent="0.25">
      <c r="A414" s="136"/>
      <c r="B414" s="136"/>
      <c r="C414" s="85" t="s">
        <v>20</v>
      </c>
      <c r="D414" s="50">
        <f>D405+D406+D407+D408+D409+D410+D411+D412</f>
        <v>1184.4000000000001</v>
      </c>
      <c r="E414" s="50">
        <f>E405+E406+E407+E408+E409+E410+E411+E412</f>
        <v>953.4</v>
      </c>
      <c r="F414" s="50">
        <f>E414/D414*100</f>
        <v>80.496453900709213</v>
      </c>
      <c r="G414" s="139"/>
    </row>
    <row r="415" spans="1:7" ht="41.25" customHeight="1" x14ac:dyDescent="0.25">
      <c r="A415" s="141" t="s">
        <v>58</v>
      </c>
      <c r="B415" s="141"/>
      <c r="C415" s="141"/>
      <c r="D415" s="141"/>
      <c r="E415" s="141"/>
      <c r="F415" s="141"/>
      <c r="G415" s="141"/>
    </row>
    <row r="416" spans="1:7" ht="81" customHeight="1" x14ac:dyDescent="0.25">
      <c r="A416" s="83" t="s">
        <v>35</v>
      </c>
      <c r="B416" s="83" t="s">
        <v>100</v>
      </c>
      <c r="C416" s="82" t="s">
        <v>20</v>
      </c>
      <c r="D416" s="88">
        <v>350</v>
      </c>
      <c r="E416" s="88">
        <v>65</v>
      </c>
      <c r="F416" s="88">
        <f>E416/D416*100</f>
        <v>18.571428571428573</v>
      </c>
      <c r="G416" s="82" t="s">
        <v>447</v>
      </c>
    </row>
    <row r="417" spans="1:7" ht="60" customHeight="1" x14ac:dyDescent="0.25">
      <c r="A417" s="136" t="s">
        <v>78</v>
      </c>
      <c r="B417" s="136"/>
      <c r="C417" s="85" t="s">
        <v>104</v>
      </c>
      <c r="D417" s="50">
        <f>SUM(D416:D416)</f>
        <v>350</v>
      </c>
      <c r="E417" s="50">
        <f>SUM(E416:E416)</f>
        <v>65</v>
      </c>
      <c r="F417" s="50">
        <f>E417/D417*100</f>
        <v>18.571428571428573</v>
      </c>
      <c r="G417" s="139"/>
    </row>
    <row r="418" spans="1:7" ht="54" customHeight="1" x14ac:dyDescent="0.25">
      <c r="A418" s="136"/>
      <c r="B418" s="136"/>
      <c r="C418" s="85" t="s">
        <v>20</v>
      </c>
      <c r="D418" s="50">
        <f>D416</f>
        <v>350</v>
      </c>
      <c r="E418" s="50">
        <f>E416</f>
        <v>65</v>
      </c>
      <c r="F418" s="50">
        <f>E418/D418*100</f>
        <v>18.571428571428573</v>
      </c>
      <c r="G418" s="139"/>
    </row>
    <row r="419" spans="1:7" s="78" customFormat="1" ht="33.75" customHeight="1" x14ac:dyDescent="0.25">
      <c r="A419" s="155" t="s">
        <v>112</v>
      </c>
      <c r="B419" s="155"/>
      <c r="C419" s="54"/>
      <c r="D419" s="55">
        <f>D73+D84+D115+D128+D171+D187+D224+D237+D251+D264+D304+D320+D368+D388+D402+D413+D417+D293</f>
        <v>1299310</v>
      </c>
      <c r="E419" s="55">
        <f>E73+E84+E115+E128+E171+E187+E224+E237+E251+E264+E304+E320+E368+E388+E402+E413+E417+E293</f>
        <v>163484.29999999999</v>
      </c>
      <c r="F419" s="65">
        <f>E419/D419*100</f>
        <v>12.582393732057785</v>
      </c>
      <c r="G419" s="66"/>
    </row>
    <row r="420" spans="1:7" s="64" customFormat="1" ht="51" customHeight="1" x14ac:dyDescent="0.25">
      <c r="A420" s="135" t="s">
        <v>2</v>
      </c>
      <c r="B420" s="135"/>
      <c r="C420" s="75" t="s">
        <v>171</v>
      </c>
      <c r="D420" s="57">
        <v>0</v>
      </c>
      <c r="E420" s="57">
        <v>0</v>
      </c>
      <c r="F420" s="88">
        <v>0</v>
      </c>
      <c r="G420" s="142"/>
    </row>
    <row r="421" spans="1:7" ht="32.25" customHeight="1" x14ac:dyDescent="0.25">
      <c r="A421" s="135"/>
      <c r="B421" s="135"/>
      <c r="C421" s="82" t="s">
        <v>19</v>
      </c>
      <c r="D421" s="58">
        <f>D131</f>
        <v>6241.9</v>
      </c>
      <c r="E421" s="58">
        <f>E131</f>
        <v>0</v>
      </c>
      <c r="F421" s="88">
        <f t="shared" ref="F421:F471" si="20">E421/D421*100</f>
        <v>0</v>
      </c>
      <c r="G421" s="143"/>
    </row>
    <row r="422" spans="1:7" ht="54.75" customHeight="1" x14ac:dyDescent="0.25">
      <c r="A422" s="135"/>
      <c r="B422" s="135"/>
      <c r="C422" s="82" t="s">
        <v>20</v>
      </c>
      <c r="D422" s="88">
        <f>D6+D7+D8+D9+D10+D76+D87+D132+D133+D175+D190+D241+D255+D267+D309+D323+D324+D325+D373+D392</f>
        <v>30734.5</v>
      </c>
      <c r="E422" s="88">
        <f>E6+E7+E8+E9+E10+E76+E87+E132+E133+E175+E190+E241+E255+E267+E309+E323+E324+E325+E373+E392</f>
        <v>5430.2000000000007</v>
      </c>
      <c r="F422" s="88">
        <f t="shared" si="20"/>
        <v>17.668092859815516</v>
      </c>
      <c r="G422" s="144"/>
    </row>
    <row r="423" spans="1:7" s="62" customFormat="1" ht="33" customHeight="1" x14ac:dyDescent="0.25">
      <c r="A423" s="135"/>
      <c r="B423" s="135"/>
      <c r="C423" s="59" t="s">
        <v>22</v>
      </c>
      <c r="D423" s="60">
        <f>D420+D421+D422</f>
        <v>36976.400000000001</v>
      </c>
      <c r="E423" s="60">
        <f>E420+E421+E422</f>
        <v>5430.2000000000007</v>
      </c>
      <c r="F423" s="60">
        <f t="shared" si="20"/>
        <v>14.685583236875413</v>
      </c>
      <c r="G423" s="61"/>
    </row>
    <row r="424" spans="1:7" s="64" customFormat="1" ht="52.5" x14ac:dyDescent="0.25">
      <c r="A424" s="135" t="s">
        <v>1</v>
      </c>
      <c r="B424" s="135"/>
      <c r="C424" s="75" t="s">
        <v>171</v>
      </c>
      <c r="D424" s="57">
        <v>0</v>
      </c>
      <c r="E424" s="57">
        <v>0</v>
      </c>
      <c r="F424" s="63">
        <v>0</v>
      </c>
      <c r="G424" s="140"/>
    </row>
    <row r="425" spans="1:7" ht="37.5" customHeight="1" x14ac:dyDescent="0.25">
      <c r="A425" s="135"/>
      <c r="B425" s="135"/>
      <c r="C425" s="82" t="s">
        <v>19</v>
      </c>
      <c r="D425" s="58">
        <f>D134</f>
        <v>7467</v>
      </c>
      <c r="E425" s="58">
        <f>E134</f>
        <v>0</v>
      </c>
      <c r="F425" s="88">
        <f t="shared" si="20"/>
        <v>0</v>
      </c>
      <c r="G425" s="140"/>
    </row>
    <row r="426" spans="1:7" ht="54.75" customHeight="1" x14ac:dyDescent="0.25">
      <c r="A426" s="135"/>
      <c r="B426" s="135"/>
      <c r="C426" s="82" t="s">
        <v>20</v>
      </c>
      <c r="D426" s="88">
        <f>D11+D12+D13+D88+D136+D176+D192+D268+D310+D329+D374+D405+D327+D135</f>
        <v>39053.300000000003</v>
      </c>
      <c r="E426" s="88">
        <f>E11+E12+E13+E88+E136+E176+E192+E268+E310+E329+E374+E405+E327+E135</f>
        <v>8711.7999999999993</v>
      </c>
      <c r="F426" s="88">
        <f t="shared" si="20"/>
        <v>22.307461853415713</v>
      </c>
      <c r="G426" s="140"/>
    </row>
    <row r="427" spans="1:7" s="62" customFormat="1" ht="32.25" customHeight="1" x14ac:dyDescent="0.25">
      <c r="A427" s="135"/>
      <c r="B427" s="135"/>
      <c r="C427" s="61" t="s">
        <v>22</v>
      </c>
      <c r="D427" s="60">
        <f>D424+D425+D426</f>
        <v>46520.3</v>
      </c>
      <c r="E427" s="60">
        <f>E424+E425+E426</f>
        <v>8711.7999999999993</v>
      </c>
      <c r="F427" s="116">
        <f t="shared" si="20"/>
        <v>18.726878373527253</v>
      </c>
      <c r="G427" s="61"/>
    </row>
    <row r="428" spans="1:7" s="64" customFormat="1" ht="52.5" x14ac:dyDescent="0.25">
      <c r="A428" s="135" t="s">
        <v>3</v>
      </c>
      <c r="B428" s="135"/>
      <c r="C428" s="75" t="s">
        <v>171</v>
      </c>
      <c r="D428" s="57">
        <f>D330</f>
        <v>0</v>
      </c>
      <c r="E428" s="57">
        <f>E330</f>
        <v>0</v>
      </c>
      <c r="F428" s="88">
        <v>0</v>
      </c>
      <c r="G428" s="140"/>
    </row>
    <row r="429" spans="1:7" ht="32.25" customHeight="1" x14ac:dyDescent="0.25">
      <c r="A429" s="135"/>
      <c r="B429" s="135"/>
      <c r="C429" s="82" t="s">
        <v>19</v>
      </c>
      <c r="D429" s="58">
        <f>D137+D331+D334</f>
        <v>3018</v>
      </c>
      <c r="E429" s="58">
        <f>E137+E331+E334</f>
        <v>0</v>
      </c>
      <c r="F429" s="88">
        <f t="shared" si="20"/>
        <v>0</v>
      </c>
      <c r="G429" s="140"/>
    </row>
    <row r="430" spans="1:7" ht="60" customHeight="1" x14ac:dyDescent="0.25">
      <c r="A430" s="135"/>
      <c r="B430" s="135"/>
      <c r="C430" s="82" t="s">
        <v>20</v>
      </c>
      <c r="D430" s="88">
        <f>D14+D15+D16+D17+D89+D139+D138+D177+D193+D311+D332+D333+D335+D375+D393</f>
        <v>51173.8</v>
      </c>
      <c r="E430" s="88">
        <f>E14+E15+E16+E17+E89+E139+E138+E177+E193+E311+E332+E333+E335+E375+E393</f>
        <v>12697.199999999999</v>
      </c>
      <c r="F430" s="88">
        <f t="shared" si="20"/>
        <v>24.811915472370625</v>
      </c>
      <c r="G430" s="140"/>
    </row>
    <row r="431" spans="1:7" s="62" customFormat="1" ht="36" customHeight="1" x14ac:dyDescent="0.25">
      <c r="A431" s="135"/>
      <c r="B431" s="135"/>
      <c r="C431" s="59" t="s">
        <v>22</v>
      </c>
      <c r="D431" s="60">
        <f>D428+D429+D430</f>
        <v>54191.8</v>
      </c>
      <c r="E431" s="60">
        <f>E428+E429+E430</f>
        <v>12697.199999999999</v>
      </c>
      <c r="F431" s="60">
        <f t="shared" si="20"/>
        <v>23.430113042932689</v>
      </c>
      <c r="G431" s="61"/>
    </row>
    <row r="432" spans="1:7" ht="51.75" customHeight="1" x14ac:dyDescent="0.25">
      <c r="A432" s="135" t="s">
        <v>4</v>
      </c>
      <c r="B432" s="135"/>
      <c r="C432" s="75" t="s">
        <v>171</v>
      </c>
      <c r="D432" s="57">
        <f>D269+D336</f>
        <v>0</v>
      </c>
      <c r="E432" s="57">
        <f>E269+E336</f>
        <v>0</v>
      </c>
      <c r="F432" s="88">
        <v>0</v>
      </c>
      <c r="G432" s="139"/>
    </row>
    <row r="433" spans="1:7" ht="36" customHeight="1" x14ac:dyDescent="0.25">
      <c r="A433" s="135"/>
      <c r="B433" s="135"/>
      <c r="C433" s="82" t="s">
        <v>19</v>
      </c>
      <c r="D433" s="58">
        <f>D140+D194+D270+D337</f>
        <v>8182.8</v>
      </c>
      <c r="E433" s="58">
        <f>E140+E194+E270+E337</f>
        <v>0</v>
      </c>
      <c r="F433" s="88">
        <f t="shared" si="20"/>
        <v>0</v>
      </c>
      <c r="G433" s="139"/>
    </row>
    <row r="434" spans="1:7" ht="54" customHeight="1" x14ac:dyDescent="0.25">
      <c r="A434" s="135"/>
      <c r="B434" s="135"/>
      <c r="C434" s="82" t="s">
        <v>20</v>
      </c>
      <c r="D434" s="88">
        <f>D18+D19+D20+D21+D22+D23+D77+D90+D118+D141+D142+D143+D178+D195+D196+D228+D256+D257+D271+D272+D298+D312+D338+D339+D340+D376+D394+D406</f>
        <v>45998.5</v>
      </c>
      <c r="E434" s="88">
        <f>E18+E19+E20+E21+E22+E23+E77+E90+E118+E141+E142+E143+E178+E195+E196+E228+E256+E257+E271+E272+E298+E312+E338+E339+E340+E376+E394+E406</f>
        <v>8774.1</v>
      </c>
      <c r="F434" s="88">
        <f t="shared" si="20"/>
        <v>19.074752437579487</v>
      </c>
      <c r="G434" s="139"/>
    </row>
    <row r="435" spans="1:7" s="62" customFormat="1" ht="36" customHeight="1" x14ac:dyDescent="0.25">
      <c r="A435" s="135"/>
      <c r="B435" s="135"/>
      <c r="C435" s="59" t="s">
        <v>22</v>
      </c>
      <c r="D435" s="60">
        <f>D432+D433+D434</f>
        <v>54181.3</v>
      </c>
      <c r="E435" s="60">
        <f>E432+E433+E434</f>
        <v>8774.1</v>
      </c>
      <c r="F435" s="60">
        <f t="shared" si="20"/>
        <v>16.193963599987448</v>
      </c>
      <c r="G435" s="61"/>
    </row>
    <row r="436" spans="1:7" ht="54.75" customHeight="1" x14ac:dyDescent="0.25">
      <c r="A436" s="135" t="s">
        <v>9</v>
      </c>
      <c r="B436" s="135"/>
      <c r="C436" s="75" t="s">
        <v>171</v>
      </c>
      <c r="D436" s="57">
        <v>0</v>
      </c>
      <c r="E436" s="57">
        <v>0</v>
      </c>
      <c r="F436" s="88">
        <v>0</v>
      </c>
      <c r="G436" s="139"/>
    </row>
    <row r="437" spans="1:7" ht="37.5" customHeight="1" x14ac:dyDescent="0.25">
      <c r="A437" s="135"/>
      <c r="B437" s="135"/>
      <c r="C437" s="82" t="s">
        <v>19</v>
      </c>
      <c r="D437" s="58">
        <f>D147+D200+D229+D242+D244+D346+D378</f>
        <v>11126.3</v>
      </c>
      <c r="E437" s="58">
        <f>E147+E200+E229+E242+E244+E346+E378</f>
        <v>0</v>
      </c>
      <c r="F437" s="88">
        <f t="shared" si="20"/>
        <v>0</v>
      </c>
      <c r="G437" s="139"/>
    </row>
    <row r="438" spans="1:7" ht="61.5" customHeight="1" x14ac:dyDescent="0.25">
      <c r="A438" s="135"/>
      <c r="B438" s="135"/>
      <c r="C438" s="82" t="s">
        <v>20</v>
      </c>
      <c r="D438" s="88">
        <f>D30+D31+D32+D33+D34+D35+D79+D94+D95+D96+D97+D120+D148+D149+D180+D201+D230+D243+D245+D246+D259+D260+D277+D314+D347+D348+D379+D396</f>
        <v>26215.300000000003</v>
      </c>
      <c r="E438" s="88">
        <f>E30+E31+E32+E33+E34+E35+E79+E94+E95+E96+E97+E120+E148+E149+E180+E201+E230+E243+E245+E246+E259+E260+E277+E314+E347+E348+E379+E396</f>
        <v>5897.7000000000007</v>
      </c>
      <c r="F438" s="88">
        <f t="shared" si="20"/>
        <v>22.497167684520107</v>
      </c>
      <c r="G438" s="139"/>
    </row>
    <row r="439" spans="1:7" s="62" customFormat="1" ht="30.75" customHeight="1" x14ac:dyDescent="0.25">
      <c r="A439" s="135"/>
      <c r="B439" s="135"/>
      <c r="C439" s="59" t="s">
        <v>22</v>
      </c>
      <c r="D439" s="60">
        <f>D436+D437+D438</f>
        <v>37341.600000000006</v>
      </c>
      <c r="E439" s="60">
        <f>E436+E437+E438</f>
        <v>5897.7000000000007</v>
      </c>
      <c r="F439" s="60">
        <f t="shared" si="20"/>
        <v>15.793913490584227</v>
      </c>
      <c r="G439" s="61"/>
    </row>
    <row r="440" spans="1:7" ht="53.25" customHeight="1" x14ac:dyDescent="0.25">
      <c r="A440" s="135" t="s">
        <v>10</v>
      </c>
      <c r="B440" s="135"/>
      <c r="C440" s="75" t="s">
        <v>171</v>
      </c>
      <c r="D440" s="57">
        <f>D273+D341</f>
        <v>1885.9</v>
      </c>
      <c r="E440" s="57">
        <f>E273+E341</f>
        <v>0</v>
      </c>
      <c r="F440" s="88">
        <f t="shared" si="20"/>
        <v>0</v>
      </c>
      <c r="G440" s="139"/>
    </row>
    <row r="441" spans="1:7" ht="36" customHeight="1" x14ac:dyDescent="0.25">
      <c r="A441" s="135"/>
      <c r="B441" s="135"/>
      <c r="C441" s="82" t="s">
        <v>19</v>
      </c>
      <c r="D441" s="58">
        <f>D274+D144+D198+D342</f>
        <v>7659</v>
      </c>
      <c r="E441" s="58">
        <f>E274+E144+E198+E342</f>
        <v>0</v>
      </c>
      <c r="F441" s="88">
        <f t="shared" si="20"/>
        <v>0</v>
      </c>
      <c r="G441" s="139"/>
    </row>
    <row r="442" spans="1:7" ht="59.25" customHeight="1" x14ac:dyDescent="0.25">
      <c r="A442" s="135"/>
      <c r="B442" s="135"/>
      <c r="C442" s="82" t="s">
        <v>20</v>
      </c>
      <c r="D442" s="88">
        <f>D24+D25+D26+D28+D27+D29+D78+D91+D92+D93+D119+D145+D146+D179+D197+D199+D275+D276+D313+D344+D345+D377+D395+D407+D258+D343</f>
        <v>34954.299999999988</v>
      </c>
      <c r="E442" s="88">
        <f>E24+E25+E26+E28+E27+E29+E78+E91+E92+E93+E119+E145+E146+E179+E197+E199+E275+E276+E313+E344+E345+E377+E395+E407+E258+E343</f>
        <v>6411.2</v>
      </c>
      <c r="F442" s="88">
        <f>E442/D442*100</f>
        <v>18.341663257453309</v>
      </c>
      <c r="G442" s="139"/>
    </row>
    <row r="443" spans="1:7" s="62" customFormat="1" ht="29.25" customHeight="1" x14ac:dyDescent="0.25">
      <c r="A443" s="135"/>
      <c r="B443" s="135"/>
      <c r="C443" s="59" t="s">
        <v>22</v>
      </c>
      <c r="D443" s="60">
        <f>D440+D441+D442</f>
        <v>44499.19999999999</v>
      </c>
      <c r="E443" s="60">
        <f>E440+E441+E442</f>
        <v>6411.2</v>
      </c>
      <c r="F443" s="60">
        <f t="shared" si="20"/>
        <v>14.407450021573426</v>
      </c>
      <c r="G443" s="61"/>
    </row>
    <row r="444" spans="1:7" ht="58.5" customHeight="1" x14ac:dyDescent="0.25">
      <c r="A444" s="135" t="s">
        <v>8</v>
      </c>
      <c r="B444" s="135"/>
      <c r="C444" s="75" t="s">
        <v>171</v>
      </c>
      <c r="D444" s="57">
        <v>0</v>
      </c>
      <c r="E444" s="57">
        <v>0</v>
      </c>
      <c r="F444" s="88">
        <v>0</v>
      </c>
      <c r="G444" s="139"/>
    </row>
    <row r="445" spans="1:7" ht="35.25" customHeight="1" x14ac:dyDescent="0.25">
      <c r="A445" s="135"/>
      <c r="B445" s="135"/>
      <c r="C445" s="82" t="s">
        <v>19</v>
      </c>
      <c r="D445" s="58">
        <f>D150+D205+D202</f>
        <v>31562.400000000001</v>
      </c>
      <c r="E445" s="58">
        <f>E150+E205+E202</f>
        <v>0</v>
      </c>
      <c r="F445" s="88">
        <f t="shared" si="20"/>
        <v>0</v>
      </c>
      <c r="G445" s="139"/>
    </row>
    <row r="446" spans="1:7" ht="55.5" customHeight="1" x14ac:dyDescent="0.25">
      <c r="A446" s="135"/>
      <c r="B446" s="135"/>
      <c r="C446" s="82" t="s">
        <v>20</v>
      </c>
      <c r="D446" s="88">
        <f>D36+D37+D38+D39+D80+D98+D99+D100+D121+D151+D152+D153+D181+D204+D247+D278+D299+D349+D350+D380+D408+D203+D206+D207</f>
        <v>55982.2</v>
      </c>
      <c r="E446" s="88">
        <f>E36+E37+E38+E39+E80+E98+E99+E100+E121+E151+E152+E153+E181+E204+E247+E278+E299+E349+E350+E380+E408+E203+E206+E207</f>
        <v>10144.6</v>
      </c>
      <c r="F446" s="88">
        <f t="shared" si="20"/>
        <v>18.121117069354188</v>
      </c>
      <c r="G446" s="139"/>
    </row>
    <row r="447" spans="1:7" s="62" customFormat="1" ht="40.5" customHeight="1" x14ac:dyDescent="0.25">
      <c r="A447" s="135"/>
      <c r="B447" s="135"/>
      <c r="C447" s="59" t="s">
        <v>22</v>
      </c>
      <c r="D447" s="60">
        <f>D444+D445+D446</f>
        <v>87544.6</v>
      </c>
      <c r="E447" s="60">
        <f>E444+E445+E446</f>
        <v>10144.6</v>
      </c>
      <c r="F447" s="60">
        <f t="shared" si="20"/>
        <v>11.587922042022008</v>
      </c>
      <c r="G447" s="61"/>
    </row>
    <row r="448" spans="1:7" ht="57" customHeight="1" x14ac:dyDescent="0.25">
      <c r="A448" s="135" t="s">
        <v>5</v>
      </c>
      <c r="B448" s="135"/>
      <c r="C448" s="75" t="s">
        <v>171</v>
      </c>
      <c r="D448" s="57">
        <f>D279</f>
        <v>0</v>
      </c>
      <c r="E448" s="57">
        <f>E279</f>
        <v>0</v>
      </c>
      <c r="F448" s="88">
        <v>0</v>
      </c>
      <c r="G448" s="139"/>
    </row>
    <row r="449" spans="1:7" ht="29.25" customHeight="1" x14ac:dyDescent="0.25">
      <c r="A449" s="135"/>
      <c r="B449" s="135"/>
      <c r="C449" s="82" t="s">
        <v>19</v>
      </c>
      <c r="D449" s="58">
        <f>D154+D280+D381+D382</f>
        <v>6639.3</v>
      </c>
      <c r="E449" s="58">
        <f>E154+E280+E381+E382</f>
        <v>0</v>
      </c>
      <c r="F449" s="88">
        <f>E449/D449*100</f>
        <v>0</v>
      </c>
      <c r="G449" s="139"/>
    </row>
    <row r="450" spans="1:7" ht="57" customHeight="1" x14ac:dyDescent="0.25">
      <c r="A450" s="135"/>
      <c r="B450" s="135"/>
      <c r="C450" s="82" t="s">
        <v>20</v>
      </c>
      <c r="D450" s="88">
        <f>D40+D41+D42+D43+D44+D45+D101+D102+D155+D156+D157+D182+D208+D209+D281+D282+D315+D351+D352+D383+D397</f>
        <v>45373.000000000007</v>
      </c>
      <c r="E450" s="88">
        <f>E40+E41+E42+E43+E44+E45+E101+E102+E155+E156+E157+E182+E208+E209+E281+E282+E315+E351+E352+E383+E397</f>
        <v>9962.6</v>
      </c>
      <c r="F450" s="88">
        <f t="shared" si="20"/>
        <v>21.957111057236681</v>
      </c>
      <c r="G450" s="139"/>
    </row>
    <row r="451" spans="1:7" s="62" customFormat="1" ht="36" customHeight="1" x14ac:dyDescent="0.25">
      <c r="A451" s="135"/>
      <c r="B451" s="135"/>
      <c r="C451" s="59" t="s">
        <v>22</v>
      </c>
      <c r="D451" s="60">
        <f>D448+D449+D450</f>
        <v>52012.30000000001</v>
      </c>
      <c r="E451" s="60">
        <f>E448+E449+E450</f>
        <v>9962.6</v>
      </c>
      <c r="F451" s="60">
        <f t="shared" si="20"/>
        <v>19.154315421544517</v>
      </c>
      <c r="G451" s="61"/>
    </row>
    <row r="452" spans="1:7" ht="56.25" customHeight="1" x14ac:dyDescent="0.25">
      <c r="A452" s="135" t="s">
        <v>6</v>
      </c>
      <c r="B452" s="135"/>
      <c r="C452" s="75" t="s">
        <v>171</v>
      </c>
      <c r="D452" s="57">
        <f>D283</f>
        <v>0</v>
      </c>
      <c r="E452" s="57">
        <f>E283</f>
        <v>0</v>
      </c>
      <c r="F452" s="88">
        <v>0</v>
      </c>
      <c r="G452" s="139"/>
    </row>
    <row r="453" spans="1:7" ht="31.5" customHeight="1" x14ac:dyDescent="0.25">
      <c r="A453" s="135"/>
      <c r="B453" s="135"/>
      <c r="C453" s="82" t="s">
        <v>19</v>
      </c>
      <c r="D453" s="58">
        <f>D158+D160+D210+D284+D354+D212</f>
        <v>13665</v>
      </c>
      <c r="E453" s="58">
        <f>E158+E160+E210+E284+E354+E212</f>
        <v>0</v>
      </c>
      <c r="F453" s="88">
        <f t="shared" si="20"/>
        <v>0</v>
      </c>
      <c r="G453" s="139"/>
    </row>
    <row r="454" spans="1:7" ht="53.25" customHeight="1" x14ac:dyDescent="0.25">
      <c r="A454" s="135"/>
      <c r="B454" s="135"/>
      <c r="C454" s="82" t="s">
        <v>20</v>
      </c>
      <c r="D454" s="88">
        <f>D46+D47+D48+D49+D50+D51+D103+D104+D122+D159+D161+D183+D211+D213+D214+D285+D286+D316+D353+D355+D384+D398+D409+D215</f>
        <v>59160.899999999994</v>
      </c>
      <c r="E454" s="88">
        <f>E46+E47+E48+E49+E50+E51+E103+E104+E122+E159+E161+E183+E211+E213+E214+E285+E286+E316+E353+E355+E384+E398+E409+E215</f>
        <v>10992.799999999997</v>
      </c>
      <c r="F454" s="88">
        <f t="shared" si="20"/>
        <v>18.581191293573962</v>
      </c>
      <c r="G454" s="139"/>
    </row>
    <row r="455" spans="1:7" s="62" customFormat="1" ht="38.25" customHeight="1" x14ac:dyDescent="0.25">
      <c r="A455" s="135"/>
      <c r="B455" s="135"/>
      <c r="C455" s="59" t="s">
        <v>22</v>
      </c>
      <c r="D455" s="60">
        <f>D452+D453+D454</f>
        <v>72825.899999999994</v>
      </c>
      <c r="E455" s="60">
        <f>E452+E453+E454</f>
        <v>10992.799999999997</v>
      </c>
      <c r="F455" s="60">
        <f t="shared" si="20"/>
        <v>15.094629795169023</v>
      </c>
      <c r="G455" s="61"/>
    </row>
    <row r="456" spans="1:7" ht="57.75" customHeight="1" x14ac:dyDescent="0.25">
      <c r="A456" s="135" t="s">
        <v>7</v>
      </c>
      <c r="B456" s="135"/>
      <c r="C456" s="75" t="s">
        <v>171</v>
      </c>
      <c r="D456" s="57">
        <v>0</v>
      </c>
      <c r="E456" s="57">
        <v>0</v>
      </c>
      <c r="F456" s="88">
        <v>0</v>
      </c>
      <c r="G456" s="139"/>
    </row>
    <row r="457" spans="1:7" ht="36" customHeight="1" x14ac:dyDescent="0.25">
      <c r="A457" s="135"/>
      <c r="B457" s="135"/>
      <c r="C457" s="82" t="s">
        <v>19</v>
      </c>
      <c r="D457" s="58">
        <v>0</v>
      </c>
      <c r="E457" s="58">
        <v>0</v>
      </c>
      <c r="F457" s="88">
        <v>0</v>
      </c>
      <c r="G457" s="139"/>
    </row>
    <row r="458" spans="1:7" ht="57" customHeight="1" x14ac:dyDescent="0.25">
      <c r="A458" s="135"/>
      <c r="B458" s="135"/>
      <c r="C458" s="82" t="s">
        <v>20</v>
      </c>
      <c r="D458" s="88">
        <f>D52+D53+D54+D55+D56+D57+D81+D105+D106+D107+D123+D162+D184+D216+D231+D248+D261+D287+D317+D356+D358+D385+D399+D410+D217</f>
        <v>414004.6</v>
      </c>
      <c r="E458" s="88">
        <f>E52+E53+E54+E55+E56+E57+E81+E105+E106+E107+E123+E162+E184+E216+E231+E248+E261+E287+E317+E356+E358+E385+E399+E410+E217</f>
        <v>30998.9</v>
      </c>
      <c r="F458" s="88">
        <f t="shared" si="20"/>
        <v>7.487573809566368</v>
      </c>
      <c r="G458" s="139"/>
    </row>
    <row r="459" spans="1:7" s="62" customFormat="1" ht="41.25" customHeight="1" x14ac:dyDescent="0.25">
      <c r="A459" s="135"/>
      <c r="B459" s="135"/>
      <c r="C459" s="59" t="s">
        <v>22</v>
      </c>
      <c r="D459" s="60">
        <f>D456+D457+D458</f>
        <v>414004.6</v>
      </c>
      <c r="E459" s="60">
        <f>E456+E457+E458</f>
        <v>30998.9</v>
      </c>
      <c r="F459" s="60">
        <f t="shared" si="20"/>
        <v>7.487573809566368</v>
      </c>
      <c r="G459" s="61"/>
    </row>
    <row r="460" spans="1:7" s="64" customFormat="1" ht="60" customHeight="1" x14ac:dyDescent="0.25">
      <c r="A460" s="135" t="s">
        <v>11</v>
      </c>
      <c r="B460" s="135"/>
      <c r="C460" s="75" t="s">
        <v>171</v>
      </c>
      <c r="D460" s="63">
        <f>D363</f>
        <v>0</v>
      </c>
      <c r="E460" s="63">
        <f>E363</f>
        <v>0</v>
      </c>
      <c r="F460" s="88">
        <v>0</v>
      </c>
      <c r="G460" s="140"/>
    </row>
    <row r="461" spans="1:7" ht="39" customHeight="1" x14ac:dyDescent="0.25">
      <c r="A461" s="135"/>
      <c r="B461" s="135"/>
      <c r="C461" s="82" t="s">
        <v>19</v>
      </c>
      <c r="D461" s="58">
        <f>D364+D167+D222</f>
        <v>9829</v>
      </c>
      <c r="E461" s="58">
        <f>E364+E167+E222</f>
        <v>0</v>
      </c>
      <c r="F461" s="88">
        <f t="shared" si="20"/>
        <v>0</v>
      </c>
      <c r="G461" s="140"/>
    </row>
    <row r="462" spans="1:7" ht="62.25" customHeight="1" x14ac:dyDescent="0.25">
      <c r="A462" s="135"/>
      <c r="B462" s="135"/>
      <c r="C462" s="82" t="s">
        <v>20</v>
      </c>
      <c r="D462" s="88">
        <f>D65+D66+D67+D68+D69+D70+D71+D72+D83+D112+D113+D114+D168+D169+D170+D186+D221+D236+D250+D319+D361+D362+D365+D367+D387+D401+D412+D263+D366+D292+D223</f>
        <v>56933</v>
      </c>
      <c r="E462" s="88">
        <f>E65+E66+E67+E68+E69+E70+E71+E72+E83+E112+E113+E114+E168+E169+E170+E186+E221+E236+E250+E319+E361+E362+E365+E367+E387+E401+E412+E263+E366+E292+E223</f>
        <v>8206.0000000000018</v>
      </c>
      <c r="F462" s="88">
        <f t="shared" si="20"/>
        <v>14.413433333918821</v>
      </c>
      <c r="G462" s="140"/>
    </row>
    <row r="463" spans="1:7" s="62" customFormat="1" ht="42.75" customHeight="1" x14ac:dyDescent="0.25">
      <c r="A463" s="135"/>
      <c r="B463" s="135"/>
      <c r="C463" s="59" t="s">
        <v>22</v>
      </c>
      <c r="D463" s="60">
        <f>D460+D461+D462</f>
        <v>66762</v>
      </c>
      <c r="E463" s="60">
        <f>E460+E461+E462</f>
        <v>8206.0000000000018</v>
      </c>
      <c r="F463" s="60">
        <f t="shared" si="20"/>
        <v>12.291423264731437</v>
      </c>
      <c r="G463" s="61"/>
    </row>
    <row r="464" spans="1:7" s="64" customFormat="1" ht="55.5" customHeight="1" x14ac:dyDescent="0.25">
      <c r="A464" s="135" t="s">
        <v>12</v>
      </c>
      <c r="B464" s="135"/>
      <c r="C464" s="75" t="s">
        <v>171</v>
      </c>
      <c r="D464" s="63">
        <f>D300+D288</f>
        <v>0</v>
      </c>
      <c r="E464" s="63">
        <f>E300+E288</f>
        <v>0</v>
      </c>
      <c r="F464" s="88">
        <v>0</v>
      </c>
      <c r="G464" s="140"/>
    </row>
    <row r="465" spans="1:7" ht="33.75" customHeight="1" x14ac:dyDescent="0.25">
      <c r="A465" s="135"/>
      <c r="B465" s="135"/>
      <c r="C465" s="82" t="s">
        <v>19</v>
      </c>
      <c r="D465" s="63">
        <f>D301+D289+D219+D360+D163+D232</f>
        <v>40591</v>
      </c>
      <c r="E465" s="63">
        <f>E301+E289+E219+E360+E163+E232</f>
        <v>0</v>
      </c>
      <c r="F465" s="88">
        <f t="shared" si="20"/>
        <v>0</v>
      </c>
      <c r="G465" s="140"/>
    </row>
    <row r="466" spans="1:7" ht="64.5" customHeight="1" x14ac:dyDescent="0.25">
      <c r="A466" s="135"/>
      <c r="B466" s="135"/>
      <c r="C466" s="82" t="s">
        <v>20</v>
      </c>
      <c r="D466" s="88">
        <f>D58+D59+D60+D61+D62+D63+D64+D82+D108+D109+D110+D111+D124+D125+D126+D127+D165+D166+D185+D218+D220+D234+D235+D249+D262+D290+D291+D303+D318+D359+D386+D400+D411+D416+D302+D164+D233</f>
        <v>291859.00000000006</v>
      </c>
      <c r="E466" s="88">
        <f>E58+E59+E60+E61+E62+E63+E64+E82+E108+E109+E110+E111+E124+E125+E126+E127+E165+E166+E185+E218+E220+E234+E235+E249+E262+E290+E291+E303+E318+E359+E386+E400+E411+E416+E302+E164+E233</f>
        <v>45257.200000000019</v>
      </c>
      <c r="F466" s="88">
        <f t="shared" si="20"/>
        <v>15.506528837555125</v>
      </c>
      <c r="G466" s="140"/>
    </row>
    <row r="467" spans="1:7" s="62" customFormat="1" ht="33" customHeight="1" x14ac:dyDescent="0.25">
      <c r="A467" s="135"/>
      <c r="B467" s="135"/>
      <c r="C467" s="59" t="s">
        <v>22</v>
      </c>
      <c r="D467" s="60">
        <f>D464+D465+D466</f>
        <v>332450.00000000006</v>
      </c>
      <c r="E467" s="60">
        <f>E464+E465+E466</f>
        <v>45257.200000000019</v>
      </c>
      <c r="F467" s="60">
        <f t="shared" si="20"/>
        <v>13.613235072943302</v>
      </c>
      <c r="G467" s="61"/>
    </row>
    <row r="468" spans="1:7" s="62" customFormat="1" ht="51" x14ac:dyDescent="0.25">
      <c r="A468" s="145" t="s">
        <v>24</v>
      </c>
      <c r="B468" s="145"/>
      <c r="C468" s="66" t="s">
        <v>171</v>
      </c>
      <c r="D468" s="65">
        <f t="shared" ref="D468:E470" si="21">D420+D424+D428+D432+D436+D440+D444+D448+D452+D456+D460+D464</f>
        <v>1885.9</v>
      </c>
      <c r="E468" s="65">
        <f t="shared" si="21"/>
        <v>0</v>
      </c>
      <c r="F468" s="65">
        <f t="shared" si="20"/>
        <v>0</v>
      </c>
      <c r="G468" s="138"/>
    </row>
    <row r="469" spans="1:7" s="56" customFormat="1" ht="53.25" customHeight="1" x14ac:dyDescent="0.25">
      <c r="A469" s="145"/>
      <c r="B469" s="145"/>
      <c r="C469" s="66" t="s">
        <v>19</v>
      </c>
      <c r="D469" s="65">
        <f t="shared" si="21"/>
        <v>145981.70000000001</v>
      </c>
      <c r="E469" s="65">
        <f t="shared" si="21"/>
        <v>0</v>
      </c>
      <c r="F469" s="65">
        <f t="shared" si="20"/>
        <v>0</v>
      </c>
      <c r="G469" s="138"/>
    </row>
    <row r="470" spans="1:7" s="56" customFormat="1" ht="51" x14ac:dyDescent="0.25">
      <c r="A470" s="145"/>
      <c r="B470" s="145"/>
      <c r="C470" s="66" t="s">
        <v>20</v>
      </c>
      <c r="D470" s="65">
        <f t="shared" si="21"/>
        <v>1151442.4000000001</v>
      </c>
      <c r="E470" s="65">
        <f t="shared" si="21"/>
        <v>163484.30000000002</v>
      </c>
      <c r="F470" s="65">
        <f t="shared" si="20"/>
        <v>14.198217817929928</v>
      </c>
      <c r="G470" s="138"/>
    </row>
    <row r="471" spans="1:7" s="56" customFormat="1" x14ac:dyDescent="0.25">
      <c r="A471" s="145"/>
      <c r="B471" s="145"/>
      <c r="C471" s="66" t="s">
        <v>22</v>
      </c>
      <c r="D471" s="65">
        <f>D469+D470+D468</f>
        <v>1299310</v>
      </c>
      <c r="E471" s="65">
        <f>E469+E470+E468</f>
        <v>163484.30000000002</v>
      </c>
      <c r="F471" s="65">
        <f t="shared" si="20"/>
        <v>12.582393732057787</v>
      </c>
      <c r="G471" s="138"/>
    </row>
  </sheetData>
  <autoFilter ref="A3:F471"/>
  <mergeCells count="221">
    <mergeCell ref="G356:G357"/>
    <mergeCell ref="F356:F357"/>
    <mergeCell ref="E356:E357"/>
    <mergeCell ref="D356:D357"/>
    <mergeCell ref="C356:C357"/>
    <mergeCell ref="B356:B357"/>
    <mergeCell ref="G336:G338"/>
    <mergeCell ref="G326:G327"/>
    <mergeCell ref="B353:B354"/>
    <mergeCell ref="G300:G302"/>
    <mergeCell ref="A349:A350"/>
    <mergeCell ref="A326:A329"/>
    <mergeCell ref="B198:B199"/>
    <mergeCell ref="A202:A207"/>
    <mergeCell ref="B202:B203"/>
    <mergeCell ref="G202:G203"/>
    <mergeCell ref="B205:B206"/>
    <mergeCell ref="G205:G206"/>
    <mergeCell ref="B221:B222"/>
    <mergeCell ref="B218:B219"/>
    <mergeCell ref="A304:B307"/>
    <mergeCell ref="A259:A260"/>
    <mergeCell ref="A269:A272"/>
    <mergeCell ref="B269:B271"/>
    <mergeCell ref="A336:A340"/>
    <mergeCell ref="A273:A276"/>
    <mergeCell ref="B336:B338"/>
    <mergeCell ref="B328:B329"/>
    <mergeCell ref="B341:B343"/>
    <mergeCell ref="G304:G307"/>
    <mergeCell ref="G320:G321"/>
    <mergeCell ref="A341:A345"/>
    <mergeCell ref="G341:G343"/>
    <mergeCell ref="A1:G1"/>
    <mergeCell ref="G131:G132"/>
    <mergeCell ref="G137:G138"/>
    <mergeCell ref="G140:G141"/>
    <mergeCell ref="G144:G145"/>
    <mergeCell ref="G147:G148"/>
    <mergeCell ref="A227:G227"/>
    <mergeCell ref="A240:G240"/>
    <mergeCell ref="G273:G275"/>
    <mergeCell ref="A144:A146"/>
    <mergeCell ref="G232:G233"/>
    <mergeCell ref="B232:B233"/>
    <mergeCell ref="G251:G253"/>
    <mergeCell ref="G264:G265"/>
    <mergeCell ref="G224:G226"/>
    <mergeCell ref="G237:G239"/>
    <mergeCell ref="A251:B253"/>
    <mergeCell ref="B210:B211"/>
    <mergeCell ref="A256:A257"/>
    <mergeCell ref="A134:A136"/>
    <mergeCell ref="B134:B135"/>
    <mergeCell ref="G134:G135"/>
    <mergeCell ref="A218:A220"/>
    <mergeCell ref="G242:G243"/>
    <mergeCell ref="G244:G245"/>
    <mergeCell ref="A428:B431"/>
    <mergeCell ref="B326:B327"/>
    <mergeCell ref="B330:B332"/>
    <mergeCell ref="A308:G308"/>
    <mergeCell ref="A322:G322"/>
    <mergeCell ref="G330:G332"/>
    <mergeCell ref="G363:G365"/>
    <mergeCell ref="A419:B419"/>
    <mergeCell ref="A417:B418"/>
    <mergeCell ref="A388:B390"/>
    <mergeCell ref="A356:A358"/>
    <mergeCell ref="A402:B403"/>
    <mergeCell ref="B382:B383"/>
    <mergeCell ref="A254:G254"/>
    <mergeCell ref="A266:G266"/>
    <mergeCell ref="A297:G297"/>
    <mergeCell ref="B279:B281"/>
    <mergeCell ref="G269:G271"/>
    <mergeCell ref="G279:G281"/>
    <mergeCell ref="G283:G285"/>
    <mergeCell ref="G288:G290"/>
    <mergeCell ref="G150:G151"/>
    <mergeCell ref="G154:G155"/>
    <mergeCell ref="G158:G159"/>
    <mergeCell ref="G167:G168"/>
    <mergeCell ref="G171:G173"/>
    <mergeCell ref="G210:G211"/>
    <mergeCell ref="A174:G174"/>
    <mergeCell ref="A189:G189"/>
    <mergeCell ref="A158:A161"/>
    <mergeCell ref="A167:A170"/>
    <mergeCell ref="B167:B168"/>
    <mergeCell ref="A194:A196"/>
    <mergeCell ref="A210:A215"/>
    <mergeCell ref="B194:B195"/>
    <mergeCell ref="A200:A201"/>
    <mergeCell ref="A197:A199"/>
    <mergeCell ref="A163:A166"/>
    <mergeCell ref="B163:B164"/>
    <mergeCell ref="G163:G164"/>
    <mergeCell ref="A191:A192"/>
    <mergeCell ref="A171:B173"/>
    <mergeCell ref="A187:B188"/>
    <mergeCell ref="G187:G188"/>
    <mergeCell ref="A279:A282"/>
    <mergeCell ref="A208:A209"/>
    <mergeCell ref="A224:B226"/>
    <mergeCell ref="A237:B239"/>
    <mergeCell ref="B229:B230"/>
    <mergeCell ref="A229:A230"/>
    <mergeCell ref="B242:B243"/>
    <mergeCell ref="A242:A246"/>
    <mergeCell ref="B244:B245"/>
    <mergeCell ref="A216:A217"/>
    <mergeCell ref="A221:A223"/>
    <mergeCell ref="B273:B275"/>
    <mergeCell ref="A232:A235"/>
    <mergeCell ref="A264:B265"/>
    <mergeCell ref="A14:A17"/>
    <mergeCell ref="A46:A51"/>
    <mergeCell ref="A36:A39"/>
    <mergeCell ref="B131:B132"/>
    <mergeCell ref="A52:A57"/>
    <mergeCell ref="A58:A64"/>
    <mergeCell ref="A112:A114"/>
    <mergeCell ref="A101:A102"/>
    <mergeCell ref="A105:A107"/>
    <mergeCell ref="A18:A23"/>
    <mergeCell ref="A24:A29"/>
    <mergeCell ref="A73:B74"/>
    <mergeCell ref="A98:A100"/>
    <mergeCell ref="A128:B129"/>
    <mergeCell ref="A65:A72"/>
    <mergeCell ref="A84:B85"/>
    <mergeCell ref="A94:A97"/>
    <mergeCell ref="A91:A93"/>
    <mergeCell ref="A115:B116"/>
    <mergeCell ref="A103:A104"/>
    <mergeCell ref="A108:A111"/>
    <mergeCell ref="A124:A127"/>
    <mergeCell ref="A117:G117"/>
    <mergeCell ref="A130:G130"/>
    <mergeCell ref="A5:G5"/>
    <mergeCell ref="A75:G75"/>
    <mergeCell ref="A86:G86"/>
    <mergeCell ref="B140:B141"/>
    <mergeCell ref="B158:B159"/>
    <mergeCell ref="A147:A149"/>
    <mergeCell ref="B147:B148"/>
    <mergeCell ref="B150:B151"/>
    <mergeCell ref="A150:A153"/>
    <mergeCell ref="B144:B145"/>
    <mergeCell ref="A6:A10"/>
    <mergeCell ref="A11:A13"/>
    <mergeCell ref="A30:A35"/>
    <mergeCell ref="A131:A133"/>
    <mergeCell ref="A154:A157"/>
    <mergeCell ref="B154:B155"/>
    <mergeCell ref="A40:A45"/>
    <mergeCell ref="B137:B138"/>
    <mergeCell ref="G115:G116"/>
    <mergeCell ref="G73:G74"/>
    <mergeCell ref="G84:G85"/>
    <mergeCell ref="G128:G129"/>
    <mergeCell ref="A137:A139"/>
    <mergeCell ref="A140:A143"/>
    <mergeCell ref="A460:B463"/>
    <mergeCell ref="A464:B467"/>
    <mergeCell ref="A468:B471"/>
    <mergeCell ref="A359:A360"/>
    <mergeCell ref="A368:B371"/>
    <mergeCell ref="B363:B365"/>
    <mergeCell ref="A361:A367"/>
    <mergeCell ref="A372:G372"/>
    <mergeCell ref="A381:A383"/>
    <mergeCell ref="B359:B360"/>
    <mergeCell ref="A378:A379"/>
    <mergeCell ref="G368:G371"/>
    <mergeCell ref="A444:B447"/>
    <mergeCell ref="A452:B455"/>
    <mergeCell ref="A448:B451"/>
    <mergeCell ref="A432:B435"/>
    <mergeCell ref="A436:B439"/>
    <mergeCell ref="G456:G458"/>
    <mergeCell ref="G460:G462"/>
    <mergeCell ref="G464:G466"/>
    <mergeCell ref="A456:B459"/>
    <mergeCell ref="G468:G471"/>
    <mergeCell ref="G440:G442"/>
    <mergeCell ref="G444:G446"/>
    <mergeCell ref="G448:G450"/>
    <mergeCell ref="G388:G390"/>
    <mergeCell ref="G402:G403"/>
    <mergeCell ref="G417:G418"/>
    <mergeCell ref="G413:G414"/>
    <mergeCell ref="G424:G426"/>
    <mergeCell ref="G428:G430"/>
    <mergeCell ref="G432:G434"/>
    <mergeCell ref="G436:G438"/>
    <mergeCell ref="A415:G415"/>
    <mergeCell ref="A413:B414"/>
    <mergeCell ref="A424:B427"/>
    <mergeCell ref="A420:B423"/>
    <mergeCell ref="A391:G391"/>
    <mergeCell ref="A404:G404"/>
    <mergeCell ref="G420:G422"/>
    <mergeCell ref="G452:G454"/>
    <mergeCell ref="A440:B443"/>
    <mergeCell ref="A293:B296"/>
    <mergeCell ref="B288:B290"/>
    <mergeCell ref="B333:B334"/>
    <mergeCell ref="B346:B347"/>
    <mergeCell ref="A330:A335"/>
    <mergeCell ref="A351:A352"/>
    <mergeCell ref="A323:A325"/>
    <mergeCell ref="B283:B285"/>
    <mergeCell ref="A283:A286"/>
    <mergeCell ref="A346:A348"/>
    <mergeCell ref="A353:A355"/>
    <mergeCell ref="B300:B302"/>
    <mergeCell ref="A300:A303"/>
    <mergeCell ref="A320:B321"/>
    <mergeCell ref="A288:A291"/>
  </mergeCells>
  <pageMargins left="0.78740157480314965" right="0.78740157480314965" top="1.1811023622047245" bottom="0.39370078740157483" header="0.31496062992125984" footer="0.31496062992125984"/>
  <pageSetup paperSize="9" scale="34" orientation="landscape" r:id="rId1"/>
  <headerFooter differentFirst="1"/>
  <rowBreaks count="4" manualBreakCount="4">
    <brk id="348" max="6" man="1"/>
    <brk id="358" max="6" man="1"/>
    <brk id="398" max="6" man="1"/>
    <brk id="41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tabSelected="1" view="pageBreakPreview" zoomScale="85" zoomScaleNormal="100" zoomScaleSheetLayoutView="85" workbookViewId="0">
      <selection activeCell="I158" sqref="I158"/>
    </sheetView>
  </sheetViews>
  <sheetFormatPr defaultColWidth="15.5703125" defaultRowHeight="15.75" x14ac:dyDescent="0.25"/>
  <cols>
    <col min="1" max="1" width="27.28515625" style="11" customWidth="1"/>
    <col min="2" max="2" width="24.5703125" style="2" customWidth="1"/>
    <col min="3" max="3" width="15.5703125" style="12" customWidth="1"/>
    <col min="4" max="4" width="14" style="12" customWidth="1"/>
    <col min="5" max="5" width="15.28515625" style="12" customWidth="1"/>
    <col min="6" max="6" width="44" style="14" customWidth="1"/>
    <col min="7" max="16384" width="15.5703125" style="2"/>
  </cols>
  <sheetData>
    <row r="1" spans="1:6" s="13" customFormat="1" ht="42" customHeight="1" x14ac:dyDescent="0.25">
      <c r="A1" s="207" t="s">
        <v>339</v>
      </c>
      <c r="B1" s="207"/>
      <c r="C1" s="207"/>
      <c r="D1" s="207"/>
      <c r="E1" s="207"/>
      <c r="F1" s="207"/>
    </row>
    <row r="2" spans="1:6" ht="21" customHeight="1" x14ac:dyDescent="0.25">
      <c r="A2" s="3"/>
      <c r="B2" s="4"/>
      <c r="C2" s="5"/>
      <c r="D2" s="5"/>
      <c r="E2" s="5"/>
    </row>
    <row r="3" spans="1:6" ht="66" customHeight="1" x14ac:dyDescent="0.25">
      <c r="A3" s="91" t="s">
        <v>16</v>
      </c>
      <c r="B3" s="91" t="s">
        <v>17</v>
      </c>
      <c r="C3" s="1" t="s">
        <v>115</v>
      </c>
      <c r="D3" s="1" t="s">
        <v>18</v>
      </c>
      <c r="E3" s="1" t="s">
        <v>144</v>
      </c>
      <c r="F3" s="91" t="s">
        <v>116</v>
      </c>
    </row>
    <row r="4" spans="1:6" ht="21.75" customHeight="1" x14ac:dyDescent="0.25">
      <c r="A4" s="91">
        <v>1</v>
      </c>
      <c r="B4" s="91">
        <v>2</v>
      </c>
      <c r="C4" s="6">
        <v>3</v>
      </c>
      <c r="D4" s="6">
        <v>4</v>
      </c>
      <c r="E4" s="6">
        <v>5</v>
      </c>
      <c r="F4" s="91">
        <v>6</v>
      </c>
    </row>
    <row r="5" spans="1:6" ht="25.5" customHeight="1" x14ac:dyDescent="0.25">
      <c r="A5" s="175" t="s">
        <v>233</v>
      </c>
      <c r="B5" s="176"/>
      <c r="C5" s="176"/>
      <c r="D5" s="176"/>
      <c r="E5" s="176"/>
      <c r="F5" s="177"/>
    </row>
    <row r="6" spans="1:6" ht="17.25" customHeight="1" x14ac:dyDescent="0.25">
      <c r="A6" s="128" t="s">
        <v>35</v>
      </c>
      <c r="B6" s="91" t="s">
        <v>172</v>
      </c>
      <c r="C6" s="1">
        <f>общие!D300</f>
        <v>0</v>
      </c>
      <c r="D6" s="1">
        <f>общие!E300</f>
        <v>0</v>
      </c>
      <c r="E6" s="1">
        <v>0</v>
      </c>
      <c r="F6" s="178" t="str">
        <f>общие!G232</f>
        <v xml:space="preserve">осуществляется подготовка документации для проведения электронного аукциона </v>
      </c>
    </row>
    <row r="7" spans="1:6" ht="16.5" customHeight="1" x14ac:dyDescent="0.25">
      <c r="A7" s="129"/>
      <c r="B7" s="91" t="s">
        <v>19</v>
      </c>
      <c r="C7" s="1">
        <f>общие!D232</f>
        <v>20000</v>
      </c>
      <c r="D7" s="1">
        <f>общие!E232</f>
        <v>0</v>
      </c>
      <c r="E7" s="1">
        <f t="shared" ref="E7:E12" si="0">D7/C7*100</f>
        <v>0</v>
      </c>
      <c r="F7" s="179"/>
    </row>
    <row r="8" spans="1:6" ht="17.25" customHeight="1" x14ac:dyDescent="0.25">
      <c r="A8" s="130"/>
      <c r="B8" s="89" t="s">
        <v>20</v>
      </c>
      <c r="C8" s="1">
        <f>общие!D233</f>
        <v>1816.5</v>
      </c>
      <c r="D8" s="1">
        <f>общие!E233</f>
        <v>0</v>
      </c>
      <c r="E8" s="92">
        <f t="shared" si="0"/>
        <v>0</v>
      </c>
      <c r="F8" s="180"/>
    </row>
    <row r="9" spans="1:6" ht="21.75" customHeight="1" x14ac:dyDescent="0.25">
      <c r="A9" s="185" t="s">
        <v>145</v>
      </c>
      <c r="B9" s="79" t="s">
        <v>104</v>
      </c>
      <c r="C9" s="7">
        <f>C6+C7+C8</f>
        <v>21816.5</v>
      </c>
      <c r="D9" s="7">
        <f>D6+D7+D8</f>
        <v>0</v>
      </c>
      <c r="E9" s="7">
        <f t="shared" si="0"/>
        <v>0</v>
      </c>
      <c r="F9" s="208"/>
    </row>
    <row r="10" spans="1:6" ht="21.75" customHeight="1" x14ac:dyDescent="0.25">
      <c r="A10" s="185"/>
      <c r="B10" s="79" t="s">
        <v>172</v>
      </c>
      <c r="C10" s="7">
        <f t="shared" ref="C10:D12" si="1">C6</f>
        <v>0</v>
      </c>
      <c r="D10" s="7">
        <f t="shared" si="1"/>
        <v>0</v>
      </c>
      <c r="E10" s="7">
        <v>0</v>
      </c>
      <c r="F10" s="209"/>
    </row>
    <row r="11" spans="1:6" ht="18.75" customHeight="1" x14ac:dyDescent="0.25">
      <c r="A11" s="185"/>
      <c r="B11" s="79" t="s">
        <v>19</v>
      </c>
      <c r="C11" s="7">
        <f t="shared" si="1"/>
        <v>20000</v>
      </c>
      <c r="D11" s="7">
        <f t="shared" si="1"/>
        <v>0</v>
      </c>
      <c r="E11" s="7">
        <f t="shared" si="0"/>
        <v>0</v>
      </c>
      <c r="F11" s="209"/>
    </row>
    <row r="12" spans="1:6" ht="21" customHeight="1" x14ac:dyDescent="0.25">
      <c r="A12" s="185"/>
      <c r="B12" s="79" t="s">
        <v>20</v>
      </c>
      <c r="C12" s="7">
        <f t="shared" si="1"/>
        <v>1816.5</v>
      </c>
      <c r="D12" s="7">
        <f t="shared" si="1"/>
        <v>0</v>
      </c>
      <c r="E12" s="7">
        <f t="shared" si="0"/>
        <v>0</v>
      </c>
      <c r="F12" s="210"/>
    </row>
    <row r="13" spans="1:6" ht="34.5" hidden="1" customHeight="1" x14ac:dyDescent="0.25">
      <c r="A13" s="175" t="s">
        <v>234</v>
      </c>
      <c r="B13" s="176"/>
      <c r="C13" s="176"/>
      <c r="D13" s="176"/>
      <c r="E13" s="176"/>
      <c r="F13" s="177"/>
    </row>
    <row r="14" spans="1:6" ht="24" hidden="1" customHeight="1" x14ac:dyDescent="0.25">
      <c r="A14" s="128" t="s">
        <v>33</v>
      </c>
      <c r="B14" s="91" t="s">
        <v>19</v>
      </c>
      <c r="C14" s="1">
        <f>общие!D210</f>
        <v>0</v>
      </c>
      <c r="D14" s="1">
        <f>общие!E210</f>
        <v>0</v>
      </c>
      <c r="E14" s="1" t="e">
        <f>D14/C14*100</f>
        <v>#DIV/0!</v>
      </c>
      <c r="F14" s="183">
        <f>общие!G210</f>
        <v>0</v>
      </c>
    </row>
    <row r="15" spans="1:6" ht="31.5" hidden="1" customHeight="1" x14ac:dyDescent="0.25">
      <c r="A15" s="129"/>
      <c r="B15" s="91" t="s">
        <v>20</v>
      </c>
      <c r="C15" s="1">
        <f>общие!D211</f>
        <v>0</v>
      </c>
      <c r="D15" s="1">
        <f>общие!E211</f>
        <v>0</v>
      </c>
      <c r="E15" s="1" t="e">
        <f>D15/C15*100</f>
        <v>#DIV/0!</v>
      </c>
      <c r="F15" s="184"/>
    </row>
    <row r="16" spans="1:6" ht="20.25" hidden="1" customHeight="1" x14ac:dyDescent="0.25">
      <c r="A16" s="185" t="s">
        <v>79</v>
      </c>
      <c r="B16" s="79" t="s">
        <v>104</v>
      </c>
      <c r="C16" s="7">
        <f>C14+C15</f>
        <v>0</v>
      </c>
      <c r="D16" s="7">
        <f>D14+D15</f>
        <v>0</v>
      </c>
      <c r="E16" s="7" t="e">
        <f>D16/C16*100</f>
        <v>#DIV/0!</v>
      </c>
      <c r="F16" s="178"/>
    </row>
    <row r="17" spans="1:6" ht="20.25" hidden="1" customHeight="1" x14ac:dyDescent="0.25">
      <c r="A17" s="185"/>
      <c r="B17" s="79" t="s">
        <v>172</v>
      </c>
      <c r="C17" s="7">
        <v>0</v>
      </c>
      <c r="D17" s="7">
        <v>0</v>
      </c>
      <c r="E17" s="7">
        <v>0</v>
      </c>
      <c r="F17" s="179"/>
    </row>
    <row r="18" spans="1:6" ht="20.25" hidden="1" customHeight="1" x14ac:dyDescent="0.25">
      <c r="A18" s="185"/>
      <c r="B18" s="79" t="s">
        <v>19</v>
      </c>
      <c r="C18" s="7">
        <f>C14</f>
        <v>0</v>
      </c>
      <c r="D18" s="7">
        <f>D14</f>
        <v>0</v>
      </c>
      <c r="E18" s="7" t="e">
        <f>D18/C18*100</f>
        <v>#DIV/0!</v>
      </c>
      <c r="F18" s="179"/>
    </row>
    <row r="19" spans="1:6" ht="20.25" hidden="1" customHeight="1" x14ac:dyDescent="0.25">
      <c r="A19" s="185"/>
      <c r="B19" s="79" t="s">
        <v>20</v>
      </c>
      <c r="C19" s="7">
        <f>C15</f>
        <v>0</v>
      </c>
      <c r="D19" s="7">
        <f>D15</f>
        <v>0</v>
      </c>
      <c r="E19" s="7" t="e">
        <f>D19/C19*100</f>
        <v>#DIV/0!</v>
      </c>
      <c r="F19" s="180"/>
    </row>
    <row r="20" spans="1:6" ht="27" customHeight="1" x14ac:dyDescent="0.25">
      <c r="A20" s="175" t="s">
        <v>545</v>
      </c>
      <c r="B20" s="176"/>
      <c r="C20" s="176"/>
      <c r="D20" s="176"/>
      <c r="E20" s="176"/>
      <c r="F20" s="177"/>
    </row>
    <row r="21" spans="1:6" ht="17.25" customHeight="1" x14ac:dyDescent="0.25">
      <c r="A21" s="181" t="s">
        <v>27</v>
      </c>
      <c r="B21" s="91" t="s">
        <v>172</v>
      </c>
      <c r="C21" s="1">
        <f>общие!D330</f>
        <v>0</v>
      </c>
      <c r="D21" s="1">
        <f>общие!E330</f>
        <v>0</v>
      </c>
      <c r="E21" s="1">
        <v>0</v>
      </c>
      <c r="F21" s="178" t="str">
        <f>общие!G330</f>
        <v>субсидия на приобретение  одежды сцены, звукоусиливающей и световой аппаратуры, замена кресел в зрительном зале МБУ "Голубицкий КСЦ". Муниципальный контракт на приобретение одежды сцены заключен 08.04.2020 года на сумму 163,4 тыс. рублей со сроком исполнения до 28.04.2020 года. Муниципальный контракт на поставку кресел заключен 23.03.2020 года на сумму 879,4 тыс. рублей со сроком исполнения до 13.04.2020 года. Проведен электронный аукцион на приобретение  звукоусиливающей и световой аппаратуры, заключение муниципального контракта запланировано после 28.04.2020 года</v>
      </c>
    </row>
    <row r="22" spans="1:6" ht="16.5" customHeight="1" x14ac:dyDescent="0.25">
      <c r="A22" s="181"/>
      <c r="B22" s="91" t="s">
        <v>19</v>
      </c>
      <c r="C22" s="1">
        <f>общие!D331</f>
        <v>3018</v>
      </c>
      <c r="D22" s="1">
        <f>общие!E331</f>
        <v>0</v>
      </c>
      <c r="E22" s="1">
        <f t="shared" ref="E22" si="2">D22/C22*100</f>
        <v>0</v>
      </c>
      <c r="F22" s="179"/>
    </row>
    <row r="23" spans="1:6" ht="236.25" customHeight="1" x14ac:dyDescent="0.25">
      <c r="A23" s="181"/>
      <c r="B23" s="91" t="s">
        <v>20</v>
      </c>
      <c r="C23" s="1">
        <f>общие!D332</f>
        <v>227.2</v>
      </c>
      <c r="D23" s="1">
        <f>общие!E332</f>
        <v>0</v>
      </c>
      <c r="E23" s="1">
        <f t="shared" ref="E23:E29" si="3">D23/C23*100</f>
        <v>0</v>
      </c>
      <c r="F23" s="180"/>
    </row>
    <row r="24" spans="1:6" ht="18" customHeight="1" x14ac:dyDescent="0.25">
      <c r="A24" s="128" t="s">
        <v>28</v>
      </c>
      <c r="B24" s="91" t="s">
        <v>172</v>
      </c>
      <c r="C24" s="1">
        <f>общие!D341</f>
        <v>1885.9</v>
      </c>
      <c r="D24" s="1">
        <f>общие!E341</f>
        <v>0</v>
      </c>
      <c r="E24" s="1">
        <f>D24/C24*100</f>
        <v>0</v>
      </c>
      <c r="F24" s="178" t="str">
        <f>общие!G341</f>
        <v>субсидия на ремонт кровли СДК хут. Белый. Муниципальный контракт заключен 11.03.2020 года на общую сумму 1942,4 тыс. рублей, со сроком исполнения 90 к.д</v>
      </c>
    </row>
    <row r="25" spans="1:6" ht="17.25" customHeight="1" x14ac:dyDescent="0.25">
      <c r="A25" s="129"/>
      <c r="B25" s="91" t="s">
        <v>19</v>
      </c>
      <c r="C25" s="1">
        <f>общие!D342</f>
        <v>595.5</v>
      </c>
      <c r="D25" s="1">
        <f>общие!E342</f>
        <v>0</v>
      </c>
      <c r="E25" s="1">
        <f>D25/C25*100</f>
        <v>0</v>
      </c>
      <c r="F25" s="179"/>
    </row>
    <row r="26" spans="1:6" ht="38.25" customHeight="1" x14ac:dyDescent="0.25">
      <c r="A26" s="130"/>
      <c r="B26" s="91" t="s">
        <v>20</v>
      </c>
      <c r="C26" s="1">
        <f>общие!D343</f>
        <v>306.7</v>
      </c>
      <c r="D26" s="1">
        <f>общие!E343</f>
        <v>0</v>
      </c>
      <c r="E26" s="1">
        <f>D26/C26*100</f>
        <v>0</v>
      </c>
      <c r="F26" s="180"/>
    </row>
    <row r="27" spans="1:6" ht="17.25" hidden="1" customHeight="1" x14ac:dyDescent="0.25">
      <c r="A27" s="128" t="s">
        <v>36</v>
      </c>
      <c r="B27" s="91" t="s">
        <v>172</v>
      </c>
      <c r="C27" s="1">
        <f>общие!D363</f>
        <v>0</v>
      </c>
      <c r="D27" s="1">
        <f>общие!E363</f>
        <v>0</v>
      </c>
      <c r="E27" s="1" t="e">
        <f t="shared" si="3"/>
        <v>#DIV/0!</v>
      </c>
      <c r="F27" s="178">
        <f>общие!G363</f>
        <v>0</v>
      </c>
    </row>
    <row r="28" spans="1:6" ht="15" hidden="1" customHeight="1" x14ac:dyDescent="0.25">
      <c r="A28" s="129"/>
      <c r="B28" s="91" t="s">
        <v>19</v>
      </c>
      <c r="C28" s="1">
        <f>общие!D364</f>
        <v>0</v>
      </c>
      <c r="D28" s="1">
        <f>общие!E364</f>
        <v>0</v>
      </c>
      <c r="E28" s="1" t="e">
        <f t="shared" si="3"/>
        <v>#DIV/0!</v>
      </c>
      <c r="F28" s="179"/>
    </row>
    <row r="29" spans="1:6" ht="17.25" hidden="1" customHeight="1" x14ac:dyDescent="0.25">
      <c r="A29" s="130"/>
      <c r="B29" s="91" t="s">
        <v>20</v>
      </c>
      <c r="C29" s="1">
        <f>общие!D365</f>
        <v>0</v>
      </c>
      <c r="D29" s="1">
        <f>общие!E365</f>
        <v>0</v>
      </c>
      <c r="E29" s="1" t="e">
        <f t="shared" si="3"/>
        <v>#DIV/0!</v>
      </c>
      <c r="F29" s="180"/>
    </row>
    <row r="30" spans="1:6" ht="18.75" customHeight="1" x14ac:dyDescent="0.25">
      <c r="A30" s="185" t="s">
        <v>79</v>
      </c>
      <c r="B30" s="79" t="s">
        <v>104</v>
      </c>
      <c r="C30" s="7">
        <f>C21+C22+C23+C24+C25+C26+C27+C28+C29</f>
        <v>6033.3</v>
      </c>
      <c r="D30" s="7">
        <f>D21+D22+D23+D24+D25+D26+D27+D28+D29</f>
        <v>0</v>
      </c>
      <c r="E30" s="7">
        <f>D30/C30*100</f>
        <v>0</v>
      </c>
      <c r="F30" s="178"/>
    </row>
    <row r="31" spans="1:6" ht="20.25" customHeight="1" x14ac:dyDescent="0.25">
      <c r="A31" s="185"/>
      <c r="B31" s="79" t="s">
        <v>172</v>
      </c>
      <c r="C31" s="7">
        <f>C27+C24+C21</f>
        <v>1885.9</v>
      </c>
      <c r="D31" s="7">
        <f>D27+D24+D21</f>
        <v>0</v>
      </c>
      <c r="E31" s="7">
        <f>D31/C31*100</f>
        <v>0</v>
      </c>
      <c r="F31" s="179"/>
    </row>
    <row r="32" spans="1:6" ht="17.25" customHeight="1" x14ac:dyDescent="0.25">
      <c r="A32" s="185"/>
      <c r="B32" s="79" t="s">
        <v>19</v>
      </c>
      <c r="C32" s="7">
        <f>C22+C25+C28</f>
        <v>3613.5</v>
      </c>
      <c r="D32" s="7">
        <f>D22+D25+D28</f>
        <v>0</v>
      </c>
      <c r="E32" s="7">
        <f>D32/C32*100</f>
        <v>0</v>
      </c>
      <c r="F32" s="179"/>
    </row>
    <row r="33" spans="1:6" ht="21.75" customHeight="1" x14ac:dyDescent="0.25">
      <c r="A33" s="185"/>
      <c r="B33" s="79" t="s">
        <v>20</v>
      </c>
      <c r="C33" s="7">
        <f>C23+C29+C26</f>
        <v>533.9</v>
      </c>
      <c r="D33" s="7">
        <f>D23+D29+D26</f>
        <v>0</v>
      </c>
      <c r="E33" s="7">
        <f>D33/C33*100</f>
        <v>0</v>
      </c>
      <c r="F33" s="180"/>
    </row>
    <row r="34" spans="1:6" ht="27" customHeight="1" x14ac:dyDescent="0.25">
      <c r="A34" s="175" t="s">
        <v>546</v>
      </c>
      <c r="B34" s="176"/>
      <c r="C34" s="176"/>
      <c r="D34" s="176"/>
      <c r="E34" s="176"/>
      <c r="F34" s="177"/>
    </row>
    <row r="35" spans="1:6" ht="32.25" customHeight="1" x14ac:dyDescent="0.25">
      <c r="A35" s="181" t="s">
        <v>25</v>
      </c>
      <c r="B35" s="91" t="s">
        <v>19</v>
      </c>
      <c r="C35" s="1">
        <f>общие!D131</f>
        <v>6241.9</v>
      </c>
      <c r="D35" s="1">
        <f>общие!E131</f>
        <v>0</v>
      </c>
      <c r="E35" s="1">
        <f t="shared" ref="E35:E54" si="4">D35/C35*100</f>
        <v>0</v>
      </c>
      <c r="F35" s="182" t="str">
        <f>общие!G131</f>
        <v>муниципальный контракт заключен 06.04.2020 года на общую сумму 5590,0 тыс. рублей со сроком исполнения до 06.05.2020 года. Остаток средств планируется направить на ремонт дорог поселения</v>
      </c>
    </row>
    <row r="36" spans="1:6" ht="69" customHeight="1" x14ac:dyDescent="0.25">
      <c r="A36" s="181"/>
      <c r="B36" s="91" t="s">
        <v>20</v>
      </c>
      <c r="C36" s="1">
        <f>общие!D132</f>
        <v>1261.4000000000001</v>
      </c>
      <c r="D36" s="1">
        <f>общие!E132</f>
        <v>0</v>
      </c>
      <c r="E36" s="1">
        <v>0</v>
      </c>
      <c r="F36" s="182"/>
    </row>
    <row r="37" spans="1:6" ht="22.5" customHeight="1" x14ac:dyDescent="0.25">
      <c r="A37" s="128" t="s">
        <v>26</v>
      </c>
      <c r="B37" s="91" t="s">
        <v>19</v>
      </c>
      <c r="C37" s="1">
        <f>общие!D134</f>
        <v>7467</v>
      </c>
      <c r="D37" s="1">
        <f>общие!E134</f>
        <v>0</v>
      </c>
      <c r="E37" s="1">
        <f t="shared" ref="E37:E38" si="5">D37/C37*100</f>
        <v>0</v>
      </c>
      <c r="F37" s="178" t="str">
        <f>общие!G134</f>
        <v>муниципальные контракты: на выполнение ремонта ул.Пушкина от пер.Почтовый до пер. Ворошилова, от пер.Ворошилова до пер. Горького, от пер. Шевченко до пер. Лермонтова; ремонт покрытия дороги (перекресток) ул. Комсомольская и ул. Вехняя заключены 20.04.2020 года на общую сумму 6083,3 тыс. рублей со сроком исполнения до 20.05.2020 года</v>
      </c>
    </row>
    <row r="38" spans="1:6" ht="129" customHeight="1" x14ac:dyDescent="0.25">
      <c r="A38" s="130"/>
      <c r="B38" s="91" t="s">
        <v>20</v>
      </c>
      <c r="C38" s="1">
        <f>общие!D135</f>
        <v>311.2</v>
      </c>
      <c r="D38" s="1">
        <f>общие!E135</f>
        <v>0</v>
      </c>
      <c r="E38" s="1">
        <f t="shared" si="5"/>
        <v>0</v>
      </c>
      <c r="F38" s="180"/>
    </row>
    <row r="39" spans="1:6" ht="33.75" customHeight="1" x14ac:dyDescent="0.25">
      <c r="A39" s="128" t="s">
        <v>253</v>
      </c>
      <c r="B39" s="91" t="s">
        <v>19</v>
      </c>
      <c r="C39" s="1">
        <f>общие!D140</f>
        <v>8182.8</v>
      </c>
      <c r="D39" s="1">
        <f>общие!E140</f>
        <v>0</v>
      </c>
      <c r="E39" s="1">
        <f t="shared" si="4"/>
        <v>0</v>
      </c>
      <c r="F39" s="178" t="str">
        <f>общие!G140</f>
        <v>аукцион состоялся 14.04.2020 года, муниципальный контракт находится в стадии подписания (предполагаемая дата заключения контракта - 27.04.2020 года на общую сумму 6375,5 тыс. рублей со сроком исполнения  - 30 к.д.)</v>
      </c>
    </row>
    <row r="40" spans="1:6" ht="63.75" customHeight="1" x14ac:dyDescent="0.25">
      <c r="A40" s="130"/>
      <c r="B40" s="91" t="s">
        <v>20</v>
      </c>
      <c r="C40" s="1">
        <f>общие!D141</f>
        <v>0</v>
      </c>
      <c r="D40" s="1">
        <f>общие!E141</f>
        <v>0</v>
      </c>
      <c r="E40" s="1">
        <v>0</v>
      </c>
      <c r="F40" s="180"/>
    </row>
    <row r="41" spans="1:6" ht="31.5" customHeight="1" x14ac:dyDescent="0.25">
      <c r="A41" s="128" t="s">
        <v>28</v>
      </c>
      <c r="B41" s="91" t="s">
        <v>19</v>
      </c>
      <c r="C41" s="1">
        <f>общие!D144</f>
        <v>7063.5</v>
      </c>
      <c r="D41" s="1">
        <f>общие!E144</f>
        <v>0</v>
      </c>
      <c r="E41" s="1">
        <f>D41/C41*100</f>
        <v>0</v>
      </c>
      <c r="F41" s="178" t="str">
        <f>общие!G144</f>
        <v>заключены муниципальные контракты: по ремонту ул. Советской на общую сумму 2964,6 тыс. рублей со сроком исполнения до 06.05.2020 года; по ремонту пер. Пионерский на общую сумму 1291,9 тыс. рублей со сроком исполнения до 03.05.2020 года; ремонт ул. Мира на общую стоимость    1087,9 тыс. рублей со сроком исполнения до 14.05.2020 года</v>
      </c>
    </row>
    <row r="42" spans="1:6" ht="111.75" customHeight="1" x14ac:dyDescent="0.25">
      <c r="A42" s="130"/>
      <c r="B42" s="91" t="s">
        <v>20</v>
      </c>
      <c r="C42" s="1">
        <f>общие!D145</f>
        <v>371.9</v>
      </c>
      <c r="D42" s="1">
        <f>общие!E145</f>
        <v>0</v>
      </c>
      <c r="E42" s="1">
        <f>D42/C42*100</f>
        <v>0</v>
      </c>
      <c r="F42" s="180"/>
    </row>
    <row r="43" spans="1:6" ht="29.25" customHeight="1" x14ac:dyDescent="0.25">
      <c r="A43" s="128" t="s">
        <v>29</v>
      </c>
      <c r="B43" s="91" t="s">
        <v>19</v>
      </c>
      <c r="C43" s="1">
        <f>общие!D147</f>
        <v>11126.3</v>
      </c>
      <c r="D43" s="1">
        <f>общие!E147</f>
        <v>0</v>
      </c>
      <c r="E43" s="1">
        <f t="shared" si="4"/>
        <v>0</v>
      </c>
      <c r="F43" s="178" t="str">
        <f>общие!G147</f>
        <v>аукцион состоялся 14.04.2020 года, муниципальный контракт находится в стадии подписания (предполагаемая дата заключения контракта - 27.04.2020 года на общую сумму 8608,3 тыс. рублей со сроком исполнения  - 40 к.д.)</v>
      </c>
    </row>
    <row r="44" spans="1:6" ht="73.5" customHeight="1" x14ac:dyDescent="0.25">
      <c r="A44" s="130"/>
      <c r="B44" s="91" t="s">
        <v>20</v>
      </c>
      <c r="C44" s="1">
        <f>общие!D148</f>
        <v>2871.7</v>
      </c>
      <c r="D44" s="1">
        <f>общие!E148</f>
        <v>0</v>
      </c>
      <c r="E44" s="1">
        <f t="shared" si="4"/>
        <v>0</v>
      </c>
      <c r="F44" s="180"/>
    </row>
    <row r="45" spans="1:6" ht="31.5" customHeight="1" x14ac:dyDescent="0.25">
      <c r="A45" s="128" t="s">
        <v>30</v>
      </c>
      <c r="B45" s="91" t="s">
        <v>19</v>
      </c>
      <c r="C45" s="1">
        <f>общие!D150</f>
        <v>9808</v>
      </c>
      <c r="D45" s="1">
        <f>общие!E150</f>
        <v>0</v>
      </c>
      <c r="E45" s="1">
        <f>D45/C45*100</f>
        <v>0</v>
      </c>
      <c r="F45" s="178" t="str">
        <f>общие!G150</f>
        <v>соглашение о выделении краевых средств не заключено</v>
      </c>
    </row>
    <row r="46" spans="1:6" ht="24" customHeight="1" x14ac:dyDescent="0.25">
      <c r="A46" s="130"/>
      <c r="B46" s="91" t="s">
        <v>20</v>
      </c>
      <c r="C46" s="1">
        <f>общие!D151</f>
        <v>626</v>
      </c>
      <c r="D46" s="1">
        <f>общие!E151</f>
        <v>0</v>
      </c>
      <c r="E46" s="1">
        <f>D46/C46*100</f>
        <v>0</v>
      </c>
      <c r="F46" s="180"/>
    </row>
    <row r="47" spans="1:6" ht="24.75" customHeight="1" x14ac:dyDescent="0.25">
      <c r="A47" s="128" t="s">
        <v>250</v>
      </c>
      <c r="B47" s="91" t="s">
        <v>19</v>
      </c>
      <c r="C47" s="1">
        <f>общие!D154</f>
        <v>6639.3</v>
      </c>
      <c r="D47" s="1">
        <f>общие!E154</f>
        <v>0</v>
      </c>
      <c r="E47" s="1">
        <f t="shared" si="4"/>
        <v>0</v>
      </c>
      <c r="F47" s="206" t="str">
        <f>общие!G154</f>
        <v>муниципальный контракт заключен 06.03.2020 года на сумму 5801,3 тыс. рублей , со сроком исполнения до 18.04.2020 года</v>
      </c>
    </row>
    <row r="48" spans="1:6" ht="41.25" customHeight="1" x14ac:dyDescent="0.25">
      <c r="A48" s="130"/>
      <c r="B48" s="91" t="s">
        <v>20</v>
      </c>
      <c r="C48" s="1">
        <f>общие!D155</f>
        <v>499.7</v>
      </c>
      <c r="D48" s="1">
        <f>общие!E155</f>
        <v>0</v>
      </c>
      <c r="E48" s="1">
        <f t="shared" si="4"/>
        <v>0</v>
      </c>
      <c r="F48" s="180"/>
    </row>
    <row r="49" spans="1:6" ht="25.5" customHeight="1" x14ac:dyDescent="0.25">
      <c r="A49" s="128" t="s">
        <v>33</v>
      </c>
      <c r="B49" s="91" t="s">
        <v>19</v>
      </c>
      <c r="C49" s="1">
        <f>общие!D158</f>
        <v>13665</v>
      </c>
      <c r="D49" s="1">
        <f>общие!E158</f>
        <v>0</v>
      </c>
      <c r="E49" s="1">
        <f t="shared" si="4"/>
        <v>0</v>
      </c>
      <c r="F49" s="206" t="str">
        <f>общие!G158</f>
        <v>соглашение о выделении краевых средств не заключено, ожидается проведение второго этапа отбора в предоставлении дополнительной субсидии муниципальным образованиям для участия в государственной программе</v>
      </c>
    </row>
    <row r="50" spans="1:6" ht="75.75" customHeight="1" x14ac:dyDescent="0.25">
      <c r="A50" s="130"/>
      <c r="B50" s="91" t="s">
        <v>20</v>
      </c>
      <c r="C50" s="1">
        <f>общие!D159</f>
        <v>1028.5999999999999</v>
      </c>
      <c r="D50" s="1">
        <f>общие!E159</f>
        <v>0</v>
      </c>
      <c r="E50" s="1">
        <f t="shared" si="4"/>
        <v>0</v>
      </c>
      <c r="F50" s="180"/>
    </row>
    <row r="51" spans="1:6" ht="21" customHeight="1" x14ac:dyDescent="0.25">
      <c r="A51" s="128" t="s">
        <v>35</v>
      </c>
      <c r="B51" s="91" t="s">
        <v>19</v>
      </c>
      <c r="C51" s="1">
        <f>общие!D163</f>
        <v>20591</v>
      </c>
      <c r="D51" s="1">
        <f>общие!E163</f>
        <v>0</v>
      </c>
      <c r="E51" s="1">
        <f t="shared" ref="E51:E52" si="6">D51/C51*100</f>
        <v>0</v>
      </c>
      <c r="F51" s="206" t="str">
        <f>общие!G163</f>
        <v>соглашение о выделении краевых средств не заключено, ожидается проведение второго этапа отбора в предоставлении дополнительной субсидии муниципальным образованиям для участия в государственной программе. Размещение ивещения планируется единым лотом в июле 2020 года. В настоящее время документация для проведения электронного аукциона по объекту "Капитальный ремонт автомобильной дороги по ул.Муравьева от ул.Бувина до ул.Калинина в г.Темрюке. 1 этап строительства. ул.Муравьева от ул.Бувина до ул.Мира" находится в стадии подготовки</v>
      </c>
    </row>
    <row r="52" spans="1:6" ht="111" customHeight="1" x14ac:dyDescent="0.25">
      <c r="A52" s="130"/>
      <c r="B52" s="91" t="s">
        <v>20</v>
      </c>
      <c r="C52" s="1">
        <f>общие!D164</f>
        <v>1084.9000000000001</v>
      </c>
      <c r="D52" s="1">
        <f>общие!E164</f>
        <v>0</v>
      </c>
      <c r="E52" s="1">
        <f t="shared" si="6"/>
        <v>0</v>
      </c>
      <c r="F52" s="180"/>
    </row>
    <row r="53" spans="1:6" ht="33" customHeight="1" x14ac:dyDescent="0.25">
      <c r="A53" s="128" t="s">
        <v>36</v>
      </c>
      <c r="B53" s="91" t="s">
        <v>19</v>
      </c>
      <c r="C53" s="1">
        <f>общие!D167</f>
        <v>9829</v>
      </c>
      <c r="D53" s="1">
        <f>общие!E167</f>
        <v>0</v>
      </c>
      <c r="E53" s="1">
        <f t="shared" si="4"/>
        <v>0</v>
      </c>
      <c r="F53" s="178" t="str">
        <f>общие!G167</f>
        <v>соглашение о выделении краевых средств не заключено, ожидается проведение второго этапа отбора в предоставлении дополнительной субсидии муниципальным образованиям для участия в государственной программе. Размещение ивещения запланировано на июль 2020 года</v>
      </c>
    </row>
    <row r="54" spans="1:6" ht="96" customHeight="1" x14ac:dyDescent="0.25">
      <c r="A54" s="130"/>
      <c r="B54" s="91" t="s">
        <v>20</v>
      </c>
      <c r="C54" s="1">
        <f>общие!D168</f>
        <v>22000</v>
      </c>
      <c r="D54" s="1">
        <f>общие!E168</f>
        <v>0</v>
      </c>
      <c r="E54" s="1">
        <f t="shared" si="4"/>
        <v>0</v>
      </c>
      <c r="F54" s="180"/>
    </row>
    <row r="55" spans="1:6" ht="18.75" customHeight="1" x14ac:dyDescent="0.25">
      <c r="A55" s="185" t="s">
        <v>79</v>
      </c>
      <c r="B55" s="79" t="s">
        <v>104</v>
      </c>
      <c r="C55" s="7">
        <f>C35+C36+C49+C50+C53+C54+C47+C48+C39+C40+C45+C46+C41+C42+C43+C44+C37+C38+C51+C52</f>
        <v>130669.19999999998</v>
      </c>
      <c r="D55" s="7">
        <f>D35+D36+D49+D50+D53+D54+D47+D48+D39+D40+D45+D46+D41+D42+D43+D44+D37+D38+D51+D52</f>
        <v>0</v>
      </c>
      <c r="E55" s="7">
        <f>D55/C55*100</f>
        <v>0</v>
      </c>
      <c r="F55" s="178"/>
    </row>
    <row r="56" spans="1:6" ht="20.25" customHeight="1" x14ac:dyDescent="0.25">
      <c r="A56" s="185"/>
      <c r="B56" s="79" t="s">
        <v>172</v>
      </c>
      <c r="C56" s="7">
        <v>0</v>
      </c>
      <c r="D56" s="7">
        <v>0</v>
      </c>
      <c r="E56" s="7">
        <v>0</v>
      </c>
      <c r="F56" s="179"/>
    </row>
    <row r="57" spans="1:6" ht="17.25" customHeight="1" x14ac:dyDescent="0.25">
      <c r="A57" s="185"/>
      <c r="B57" s="79" t="s">
        <v>19</v>
      </c>
      <c r="C57" s="7">
        <f>C35+C49+C53+C47+C39+C45+C41+C43+C37+C51</f>
        <v>100613.8</v>
      </c>
      <c r="D57" s="7">
        <f>D35+D49+D53+D47+D39+D45+D41+D43+D37+D51</f>
        <v>0</v>
      </c>
      <c r="E57" s="7">
        <f>D57/C57*100</f>
        <v>0</v>
      </c>
      <c r="F57" s="179"/>
    </row>
    <row r="58" spans="1:6" ht="21.75" customHeight="1" x14ac:dyDescent="0.25">
      <c r="A58" s="185"/>
      <c r="B58" s="79" t="s">
        <v>20</v>
      </c>
      <c r="C58" s="7">
        <f>C36+C50+C54+C48+C40+C46+C42+C44+C38+C52</f>
        <v>30055.400000000005</v>
      </c>
      <c r="D58" s="7">
        <f>D36+D50+D54+D48+D40+D46+D42+D44+D38+D52</f>
        <v>0</v>
      </c>
      <c r="E58" s="7">
        <f>D58/C58*100</f>
        <v>0</v>
      </c>
      <c r="F58" s="180"/>
    </row>
    <row r="59" spans="1:6" ht="18" hidden="1" customHeight="1" x14ac:dyDescent="0.25">
      <c r="A59" s="175" t="s">
        <v>242</v>
      </c>
      <c r="B59" s="176"/>
      <c r="C59" s="176"/>
      <c r="D59" s="176"/>
      <c r="E59" s="176"/>
      <c r="F59" s="177"/>
    </row>
    <row r="60" spans="1:6" s="72" customFormat="1" ht="18" hidden="1" customHeight="1" x14ac:dyDescent="0.25">
      <c r="A60" s="186" t="s">
        <v>253</v>
      </c>
      <c r="B60" s="91" t="s">
        <v>172</v>
      </c>
      <c r="C60" s="1">
        <f>общие!D269</f>
        <v>0</v>
      </c>
      <c r="D60" s="1">
        <f>общие!E269</f>
        <v>0</v>
      </c>
      <c r="E60" s="1" t="e">
        <f t="shared" ref="E60:E65" si="7">D60/C60*100</f>
        <v>#DIV/0!</v>
      </c>
      <c r="F60" s="182">
        <f>общие!G269</f>
        <v>0</v>
      </c>
    </row>
    <row r="61" spans="1:6" s="72" customFormat="1" ht="18" hidden="1" customHeight="1" x14ac:dyDescent="0.25">
      <c r="A61" s="187"/>
      <c r="B61" s="91" t="s">
        <v>19</v>
      </c>
      <c r="C61" s="1">
        <f>общие!D270</f>
        <v>0</v>
      </c>
      <c r="D61" s="1">
        <f>общие!E270</f>
        <v>0</v>
      </c>
      <c r="E61" s="1" t="e">
        <f t="shared" si="7"/>
        <v>#DIV/0!</v>
      </c>
      <c r="F61" s="182"/>
    </row>
    <row r="62" spans="1:6" s="72" customFormat="1" ht="42" hidden="1" customHeight="1" x14ac:dyDescent="0.25">
      <c r="A62" s="188"/>
      <c r="B62" s="91" t="s">
        <v>20</v>
      </c>
      <c r="C62" s="1">
        <f>общие!D271</f>
        <v>0</v>
      </c>
      <c r="D62" s="1">
        <f>общие!E271</f>
        <v>0</v>
      </c>
      <c r="E62" s="1" t="e">
        <f t="shared" si="7"/>
        <v>#DIV/0!</v>
      </c>
      <c r="F62" s="182"/>
    </row>
    <row r="63" spans="1:6" s="72" customFormat="1" ht="26.25" hidden="1" customHeight="1" x14ac:dyDescent="0.25">
      <c r="A63" s="181" t="s">
        <v>28</v>
      </c>
      <c r="B63" s="91" t="s">
        <v>172</v>
      </c>
      <c r="C63" s="1">
        <f>общие!D273</f>
        <v>0</v>
      </c>
      <c r="D63" s="1">
        <f>общие!E273</f>
        <v>0</v>
      </c>
      <c r="E63" s="1" t="e">
        <f t="shared" si="7"/>
        <v>#DIV/0!</v>
      </c>
      <c r="F63" s="182">
        <f>общие!G273</f>
        <v>0</v>
      </c>
    </row>
    <row r="64" spans="1:6" s="72" customFormat="1" ht="22.5" hidden="1" customHeight="1" x14ac:dyDescent="0.25">
      <c r="A64" s="181"/>
      <c r="B64" s="91" t="s">
        <v>19</v>
      </c>
      <c r="C64" s="1">
        <f>общие!D274</f>
        <v>0</v>
      </c>
      <c r="D64" s="1">
        <f>общие!E274</f>
        <v>0</v>
      </c>
      <c r="E64" s="1" t="e">
        <f t="shared" si="7"/>
        <v>#DIV/0!</v>
      </c>
      <c r="F64" s="182"/>
    </row>
    <row r="65" spans="1:8" s="72" customFormat="1" ht="113.25" hidden="1" customHeight="1" x14ac:dyDescent="0.25">
      <c r="A65" s="181"/>
      <c r="B65" s="91" t="s">
        <v>20</v>
      </c>
      <c r="C65" s="1">
        <f>общие!D275</f>
        <v>0</v>
      </c>
      <c r="D65" s="1">
        <f>общие!E275</f>
        <v>0</v>
      </c>
      <c r="E65" s="1" t="e">
        <f t="shared" si="7"/>
        <v>#DIV/0!</v>
      </c>
      <c r="F65" s="182"/>
    </row>
    <row r="66" spans="1:8" ht="22.5" hidden="1" customHeight="1" x14ac:dyDescent="0.25">
      <c r="A66" s="181" t="s">
        <v>33</v>
      </c>
      <c r="B66" s="91" t="s">
        <v>172</v>
      </c>
      <c r="C66" s="1"/>
      <c r="D66" s="1"/>
      <c r="E66" s="1" t="e">
        <f>D66/C66*100</f>
        <v>#DIV/0!</v>
      </c>
      <c r="F66" s="182">
        <f>общие!G283</f>
        <v>0</v>
      </c>
      <c r="G66" s="12"/>
      <c r="H66" s="12"/>
    </row>
    <row r="67" spans="1:8" ht="26.25" hidden="1" customHeight="1" x14ac:dyDescent="0.25">
      <c r="A67" s="181"/>
      <c r="B67" s="91" t="s">
        <v>19</v>
      </c>
      <c r="C67" s="1"/>
      <c r="D67" s="1"/>
      <c r="E67" s="1" t="e">
        <f>общие!F284</f>
        <v>#DIV/0!</v>
      </c>
      <c r="F67" s="182"/>
    </row>
    <row r="68" spans="1:8" ht="113.25" hidden="1" customHeight="1" x14ac:dyDescent="0.25">
      <c r="A68" s="181"/>
      <c r="B68" s="91" t="s">
        <v>20</v>
      </c>
      <c r="C68" s="1"/>
      <c r="D68" s="1"/>
      <c r="E68" s="1" t="e">
        <f>общие!F285</f>
        <v>#DIV/0!</v>
      </c>
      <c r="F68" s="182"/>
    </row>
    <row r="69" spans="1:8" ht="35.25" hidden="1" customHeight="1" x14ac:dyDescent="0.25">
      <c r="A69" s="181" t="s">
        <v>35</v>
      </c>
      <c r="B69" s="91" t="s">
        <v>172</v>
      </c>
      <c r="C69" s="1">
        <f>общие!D288</f>
        <v>0</v>
      </c>
      <c r="D69" s="1">
        <f>общие!E288</f>
        <v>0</v>
      </c>
      <c r="E69" s="1" t="e">
        <f t="shared" ref="E69:E75" si="8">D69/C69*100</f>
        <v>#DIV/0!</v>
      </c>
      <c r="F69" s="182">
        <f>общие!G288</f>
        <v>0</v>
      </c>
    </row>
    <row r="70" spans="1:8" ht="144.75" hidden="1" customHeight="1" x14ac:dyDescent="0.25">
      <c r="A70" s="181"/>
      <c r="B70" s="91" t="s">
        <v>19</v>
      </c>
      <c r="C70" s="1">
        <f>общие!D289</f>
        <v>0</v>
      </c>
      <c r="D70" s="1">
        <f>общие!E289</f>
        <v>0</v>
      </c>
      <c r="E70" s="1" t="e">
        <f t="shared" si="8"/>
        <v>#DIV/0!</v>
      </c>
      <c r="F70" s="182"/>
    </row>
    <row r="71" spans="1:8" ht="42" hidden="1" customHeight="1" x14ac:dyDescent="0.25">
      <c r="A71" s="181"/>
      <c r="B71" s="91" t="s">
        <v>20</v>
      </c>
      <c r="C71" s="1">
        <f>общие!D290</f>
        <v>0</v>
      </c>
      <c r="D71" s="1">
        <f>общие!E290</f>
        <v>0</v>
      </c>
      <c r="E71" s="1" t="e">
        <f t="shared" si="8"/>
        <v>#DIV/0!</v>
      </c>
      <c r="F71" s="182"/>
    </row>
    <row r="72" spans="1:8" ht="18.75" hidden="1" customHeight="1" x14ac:dyDescent="0.25">
      <c r="A72" s="185" t="s">
        <v>79</v>
      </c>
      <c r="B72" s="79" t="s">
        <v>104</v>
      </c>
      <c r="C72" s="7">
        <f>C66+C67+C68+C60+C61+C62+C63+C64+C65+C69+C70+C71</f>
        <v>0</v>
      </c>
      <c r="D72" s="7">
        <f>D66+D67+D68+D60+D61+D62+D63+D64+D65+D69+D70+D71</f>
        <v>0</v>
      </c>
      <c r="E72" s="7" t="e">
        <f t="shared" si="8"/>
        <v>#DIV/0!</v>
      </c>
      <c r="F72" s="178"/>
    </row>
    <row r="73" spans="1:8" ht="20.25" hidden="1" customHeight="1" x14ac:dyDescent="0.25">
      <c r="A73" s="185"/>
      <c r="B73" s="79" t="s">
        <v>172</v>
      </c>
      <c r="C73" s="7">
        <f t="shared" ref="C73:D75" si="9">C66+C60+C63+C69</f>
        <v>0</v>
      </c>
      <c r="D73" s="7">
        <f t="shared" si="9"/>
        <v>0</v>
      </c>
      <c r="E73" s="7" t="e">
        <f t="shared" si="8"/>
        <v>#DIV/0!</v>
      </c>
      <c r="F73" s="179"/>
    </row>
    <row r="74" spans="1:8" ht="17.25" hidden="1" customHeight="1" x14ac:dyDescent="0.25">
      <c r="A74" s="185"/>
      <c r="B74" s="79" t="s">
        <v>19</v>
      </c>
      <c r="C74" s="7">
        <f t="shared" si="9"/>
        <v>0</v>
      </c>
      <c r="D74" s="7">
        <f t="shared" si="9"/>
        <v>0</v>
      </c>
      <c r="E74" s="7" t="e">
        <f t="shared" si="8"/>
        <v>#DIV/0!</v>
      </c>
      <c r="F74" s="179"/>
    </row>
    <row r="75" spans="1:8" ht="21.75" hidden="1" customHeight="1" x14ac:dyDescent="0.25">
      <c r="A75" s="185"/>
      <c r="B75" s="79" t="s">
        <v>20</v>
      </c>
      <c r="C75" s="7">
        <f t="shared" si="9"/>
        <v>0</v>
      </c>
      <c r="D75" s="7">
        <f t="shared" si="9"/>
        <v>0</v>
      </c>
      <c r="E75" s="7" t="e">
        <f t="shared" si="8"/>
        <v>#DIV/0!</v>
      </c>
      <c r="F75" s="180"/>
    </row>
    <row r="76" spans="1:8" ht="21.75" customHeight="1" x14ac:dyDescent="0.25">
      <c r="A76" s="175" t="s">
        <v>547</v>
      </c>
      <c r="B76" s="176"/>
      <c r="C76" s="176"/>
      <c r="D76" s="176"/>
      <c r="E76" s="176"/>
      <c r="F76" s="177"/>
    </row>
    <row r="77" spans="1:8" s="72" customFormat="1" ht="0.75" hidden="1" customHeight="1" x14ac:dyDescent="0.25">
      <c r="A77" s="128" t="s">
        <v>29</v>
      </c>
      <c r="B77" s="91" t="s">
        <v>19</v>
      </c>
      <c r="C77" s="1">
        <f>общие!D200</f>
        <v>0</v>
      </c>
      <c r="D77" s="1">
        <f>общие!E200</f>
        <v>0</v>
      </c>
      <c r="E77" s="1" t="e">
        <f t="shared" ref="E77:E83" si="10">D77/C77*100</f>
        <v>#DIV/0!</v>
      </c>
      <c r="F77" s="183"/>
    </row>
    <row r="78" spans="1:8" s="72" customFormat="1" ht="46.5" hidden="1" customHeight="1" x14ac:dyDescent="0.25">
      <c r="A78" s="130"/>
      <c r="B78" s="91" t="s">
        <v>19</v>
      </c>
      <c r="C78" s="1">
        <f>общие!D378</f>
        <v>0</v>
      </c>
      <c r="D78" s="1">
        <f>общие!E378</f>
        <v>0</v>
      </c>
      <c r="E78" s="1" t="e">
        <f t="shared" si="10"/>
        <v>#DIV/0!</v>
      </c>
      <c r="F78" s="184"/>
    </row>
    <row r="79" spans="1:8" ht="40.5" customHeight="1" x14ac:dyDescent="0.25">
      <c r="A79" s="128" t="s">
        <v>30</v>
      </c>
      <c r="B79" s="91" t="s">
        <v>19</v>
      </c>
      <c r="C79" s="1">
        <f>общие!D202</f>
        <v>3104.4</v>
      </c>
      <c r="D79" s="1">
        <f>общие!E202</f>
        <v>0</v>
      </c>
      <c r="E79" s="1">
        <f t="shared" si="10"/>
        <v>0</v>
      </c>
      <c r="F79" s="183" t="str">
        <f>общие!G202</f>
        <v>муниципальный контракт на восстановление (ремонт, благоустройство) воинских захоронений заключен 03.04.2020 года на сумму 2162,1 тыс. рублей со сроком исполнения - 30 к.д.</v>
      </c>
    </row>
    <row r="80" spans="1:8" ht="42.75" customHeight="1" x14ac:dyDescent="0.25">
      <c r="A80" s="130"/>
      <c r="B80" s="91" t="s">
        <v>20</v>
      </c>
      <c r="C80" s="1">
        <f>общие!D203</f>
        <v>233.7</v>
      </c>
      <c r="D80" s="1">
        <f>общие!E203</f>
        <v>0</v>
      </c>
      <c r="E80" s="1">
        <f t="shared" si="10"/>
        <v>0</v>
      </c>
      <c r="F80" s="184"/>
    </row>
    <row r="81" spans="1:6" ht="1.5" hidden="1" customHeight="1" x14ac:dyDescent="0.25">
      <c r="A81" s="128" t="s">
        <v>33</v>
      </c>
      <c r="B81" s="91" t="s">
        <v>19</v>
      </c>
      <c r="C81" s="1">
        <f>общие!D160</f>
        <v>0</v>
      </c>
      <c r="D81" s="1">
        <f>общие!E160</f>
        <v>0</v>
      </c>
      <c r="E81" s="1" t="e">
        <f t="shared" si="10"/>
        <v>#DIV/0!</v>
      </c>
      <c r="F81" s="73" t="str">
        <f>общие!G160</f>
        <v>обязательства по заключенным договорам исполнены. Приобретен щебень (520 тонн). Выполнено устройство тротуара по пер. Ильича от ул. Ростовской до ул. Заводской (0,68 км)</v>
      </c>
    </row>
    <row r="82" spans="1:6" ht="54" hidden="1" customHeight="1" x14ac:dyDescent="0.25">
      <c r="A82" s="130"/>
      <c r="B82" s="91" t="s">
        <v>19</v>
      </c>
      <c r="C82" s="1">
        <f>общие!D212</f>
        <v>0</v>
      </c>
      <c r="D82" s="1">
        <f>общие!E212</f>
        <v>0</v>
      </c>
      <c r="E82" s="1" t="e">
        <f t="shared" ref="E82" si="11">D82/C82*100</f>
        <v>#DIV/0!</v>
      </c>
      <c r="F82" s="73">
        <f>общие!G212</f>
        <v>0</v>
      </c>
    </row>
    <row r="83" spans="1:6" ht="18" customHeight="1" x14ac:dyDescent="0.25">
      <c r="A83" s="185" t="s">
        <v>145</v>
      </c>
      <c r="B83" s="79" t="s">
        <v>104</v>
      </c>
      <c r="C83" s="7">
        <f>C79+C80</f>
        <v>3338.1</v>
      </c>
      <c r="D83" s="7">
        <f>D79+D80</f>
        <v>0</v>
      </c>
      <c r="E83" s="7">
        <f t="shared" si="10"/>
        <v>0</v>
      </c>
      <c r="F83" s="195"/>
    </row>
    <row r="84" spans="1:6" ht="18" customHeight="1" x14ac:dyDescent="0.25">
      <c r="A84" s="185"/>
      <c r="B84" s="79" t="s">
        <v>172</v>
      </c>
      <c r="C84" s="7">
        <v>0</v>
      </c>
      <c r="D84" s="7">
        <v>0</v>
      </c>
      <c r="E84" s="7">
        <v>0</v>
      </c>
      <c r="F84" s="196"/>
    </row>
    <row r="85" spans="1:6" ht="20.25" customHeight="1" x14ac:dyDescent="0.25">
      <c r="A85" s="185"/>
      <c r="B85" s="79" t="s">
        <v>19</v>
      </c>
      <c r="C85" s="7">
        <f>C81+C79+C77+C78+C82</f>
        <v>3104.4</v>
      </c>
      <c r="D85" s="7">
        <f>D81+D79+D77+D78+D82</f>
        <v>0</v>
      </c>
      <c r="E85" s="7">
        <f>D85/C85*100</f>
        <v>0</v>
      </c>
      <c r="F85" s="179"/>
    </row>
    <row r="86" spans="1:6" ht="21.75" customHeight="1" x14ac:dyDescent="0.25">
      <c r="A86" s="185"/>
      <c r="B86" s="79" t="s">
        <v>20</v>
      </c>
      <c r="C86" s="7">
        <f>C80</f>
        <v>233.7</v>
      </c>
      <c r="D86" s="7">
        <f>D80</f>
        <v>0</v>
      </c>
      <c r="E86" s="7">
        <v>0</v>
      </c>
      <c r="F86" s="180"/>
    </row>
    <row r="87" spans="1:6" ht="37.5" hidden="1" customHeight="1" x14ac:dyDescent="0.25">
      <c r="A87" s="175" t="s">
        <v>260</v>
      </c>
      <c r="B87" s="176"/>
      <c r="C87" s="176"/>
      <c r="D87" s="176"/>
      <c r="E87" s="176"/>
      <c r="F87" s="177"/>
    </row>
    <row r="88" spans="1:6" ht="20.25" hidden="1" customHeight="1" x14ac:dyDescent="0.25">
      <c r="A88" s="181" t="s">
        <v>29</v>
      </c>
      <c r="B88" s="91" t="s">
        <v>19</v>
      </c>
      <c r="C88" s="1">
        <f>общие!D242</f>
        <v>0</v>
      </c>
      <c r="D88" s="1">
        <f>общие!E242</f>
        <v>0</v>
      </c>
      <c r="E88" s="1" t="e">
        <f>D88/C88*100</f>
        <v>#DIV/0!</v>
      </c>
      <c r="F88" s="182">
        <f>общие!G242</f>
        <v>0</v>
      </c>
    </row>
    <row r="89" spans="1:6" ht="24.75" hidden="1" customHeight="1" x14ac:dyDescent="0.25">
      <c r="A89" s="181"/>
      <c r="B89" s="91" t="s">
        <v>20</v>
      </c>
      <c r="C89" s="1">
        <f>общие!D243</f>
        <v>0</v>
      </c>
      <c r="D89" s="1">
        <f>общие!E243</f>
        <v>0</v>
      </c>
      <c r="E89" s="1" t="e">
        <f>D89/C89*100</f>
        <v>#DIV/0!</v>
      </c>
      <c r="F89" s="182"/>
    </row>
    <row r="90" spans="1:6" ht="18.75" hidden="1" customHeight="1" x14ac:dyDescent="0.25">
      <c r="A90" s="185" t="s">
        <v>79</v>
      </c>
      <c r="B90" s="79" t="s">
        <v>104</v>
      </c>
      <c r="C90" s="7">
        <f>C88+C89</f>
        <v>0</v>
      </c>
      <c r="D90" s="7">
        <f>D88+D89</f>
        <v>0</v>
      </c>
      <c r="E90" s="7" t="e">
        <f>D90/C90*100</f>
        <v>#DIV/0!</v>
      </c>
      <c r="F90" s="178"/>
    </row>
    <row r="91" spans="1:6" ht="20.25" hidden="1" customHeight="1" x14ac:dyDescent="0.25">
      <c r="A91" s="185"/>
      <c r="B91" s="79" t="s">
        <v>172</v>
      </c>
      <c r="C91" s="7">
        <v>0</v>
      </c>
      <c r="D91" s="7">
        <v>0</v>
      </c>
      <c r="E91" s="7">
        <v>0</v>
      </c>
      <c r="F91" s="179"/>
    </row>
    <row r="92" spans="1:6" ht="17.25" hidden="1" customHeight="1" x14ac:dyDescent="0.25">
      <c r="A92" s="185"/>
      <c r="B92" s="79" t="s">
        <v>19</v>
      </c>
      <c r="C92" s="7">
        <f>C88</f>
        <v>0</v>
      </c>
      <c r="D92" s="7">
        <f>D88</f>
        <v>0</v>
      </c>
      <c r="E92" s="7" t="e">
        <f>D92/C92*100</f>
        <v>#DIV/0!</v>
      </c>
      <c r="F92" s="179"/>
    </row>
    <row r="93" spans="1:6" ht="18" hidden="1" customHeight="1" x14ac:dyDescent="0.25">
      <c r="A93" s="185"/>
      <c r="B93" s="79" t="s">
        <v>20</v>
      </c>
      <c r="C93" s="7">
        <f>C89</f>
        <v>0</v>
      </c>
      <c r="D93" s="7">
        <f>D89</f>
        <v>0</v>
      </c>
      <c r="E93" s="7" t="e">
        <f>D93/C93*100</f>
        <v>#DIV/0!</v>
      </c>
      <c r="F93" s="180"/>
    </row>
    <row r="94" spans="1:6" ht="21" hidden="1" customHeight="1" x14ac:dyDescent="0.25">
      <c r="A94" s="175" t="s">
        <v>262</v>
      </c>
      <c r="B94" s="176"/>
      <c r="C94" s="176"/>
      <c r="D94" s="176"/>
      <c r="E94" s="176"/>
      <c r="F94" s="177"/>
    </row>
    <row r="95" spans="1:6" ht="21" hidden="1" customHeight="1" x14ac:dyDescent="0.25">
      <c r="A95" s="181" t="s">
        <v>29</v>
      </c>
      <c r="B95" s="91" t="s">
        <v>19</v>
      </c>
      <c r="C95" s="1">
        <f>общие!D244</f>
        <v>0</v>
      </c>
      <c r="D95" s="1">
        <f>общие!E244</f>
        <v>0</v>
      </c>
      <c r="E95" s="1" t="e">
        <f>D95/C95*100</f>
        <v>#DIV/0!</v>
      </c>
      <c r="F95" s="182">
        <f>общие!G244</f>
        <v>0</v>
      </c>
    </row>
    <row r="96" spans="1:6" ht="24" hidden="1" customHeight="1" x14ac:dyDescent="0.25">
      <c r="A96" s="181"/>
      <c r="B96" s="91" t="s">
        <v>20</v>
      </c>
      <c r="C96" s="1">
        <f>общие!D245</f>
        <v>0</v>
      </c>
      <c r="D96" s="1">
        <f>общие!E245</f>
        <v>0</v>
      </c>
      <c r="E96" s="1" t="e">
        <f>D96/C96*100</f>
        <v>#DIV/0!</v>
      </c>
      <c r="F96" s="182"/>
    </row>
    <row r="97" spans="1:6" ht="18.75" hidden="1" customHeight="1" x14ac:dyDescent="0.25">
      <c r="A97" s="185" t="s">
        <v>79</v>
      </c>
      <c r="B97" s="79" t="s">
        <v>104</v>
      </c>
      <c r="C97" s="7">
        <f>C95+C96</f>
        <v>0</v>
      </c>
      <c r="D97" s="7">
        <f>D95+D96</f>
        <v>0</v>
      </c>
      <c r="E97" s="7" t="e">
        <f>D97/C97*100</f>
        <v>#DIV/0!</v>
      </c>
      <c r="F97" s="178"/>
    </row>
    <row r="98" spans="1:6" ht="20.25" hidden="1" customHeight="1" x14ac:dyDescent="0.25">
      <c r="A98" s="185"/>
      <c r="B98" s="79" t="s">
        <v>172</v>
      </c>
      <c r="C98" s="7">
        <v>0</v>
      </c>
      <c r="D98" s="7">
        <v>0</v>
      </c>
      <c r="E98" s="7">
        <v>0</v>
      </c>
      <c r="F98" s="179"/>
    </row>
    <row r="99" spans="1:6" ht="17.25" hidden="1" customHeight="1" x14ac:dyDescent="0.25">
      <c r="A99" s="185"/>
      <c r="B99" s="79" t="s">
        <v>19</v>
      </c>
      <c r="C99" s="7">
        <f>C95</f>
        <v>0</v>
      </c>
      <c r="D99" s="7">
        <f>D95</f>
        <v>0</v>
      </c>
      <c r="E99" s="7" t="e">
        <f t="shared" ref="E99" si="12">D99/C99*100</f>
        <v>#DIV/0!</v>
      </c>
      <c r="F99" s="179"/>
    </row>
    <row r="100" spans="1:6" ht="20.25" customHeight="1" x14ac:dyDescent="0.25">
      <c r="A100" s="175" t="s">
        <v>549</v>
      </c>
      <c r="B100" s="176"/>
      <c r="C100" s="176"/>
      <c r="D100" s="176"/>
      <c r="E100" s="176"/>
      <c r="F100" s="177"/>
    </row>
    <row r="101" spans="1:6" ht="28.5" customHeight="1" x14ac:dyDescent="0.25">
      <c r="A101" s="181" t="s">
        <v>30</v>
      </c>
      <c r="B101" s="91" t="s">
        <v>19</v>
      </c>
      <c r="C101" s="1">
        <f>общие!D205</f>
        <v>18650</v>
      </c>
      <c r="D101" s="1">
        <f>общие!E205</f>
        <v>0</v>
      </c>
      <c r="E101" s="1">
        <f>D101/C101*100</f>
        <v>0</v>
      </c>
      <c r="F101" s="182" t="str">
        <f>общие!G205</f>
        <v xml:space="preserve">извещение о проведении открытого конкурса в электронной форме  на сумму 19840,8 тыс. рублей размещено, начало конкурса определено на 07.05.2020 года, подача заявок - до 29.04.2020 года  </v>
      </c>
    </row>
    <row r="102" spans="1:6" ht="54" customHeight="1" x14ac:dyDescent="0.25">
      <c r="A102" s="181"/>
      <c r="B102" s="91" t="s">
        <v>20</v>
      </c>
      <c r="C102" s="1">
        <f>общие!D206</f>
        <v>1200</v>
      </c>
      <c r="D102" s="1">
        <f>общие!E206</f>
        <v>0</v>
      </c>
      <c r="E102" s="1">
        <f>D102/C102*100</f>
        <v>0</v>
      </c>
      <c r="F102" s="182"/>
    </row>
    <row r="103" spans="1:6" ht="20.25" customHeight="1" x14ac:dyDescent="0.25">
      <c r="A103" s="185" t="s">
        <v>79</v>
      </c>
      <c r="B103" s="79" t="s">
        <v>104</v>
      </c>
      <c r="C103" s="7">
        <f>C101+C102</f>
        <v>19850</v>
      </c>
      <c r="D103" s="7">
        <f>D101+D102</f>
        <v>0</v>
      </c>
      <c r="E103" s="7">
        <f>D103/C103*100</f>
        <v>0</v>
      </c>
      <c r="F103" s="178"/>
    </row>
    <row r="104" spans="1:6" ht="20.25" customHeight="1" x14ac:dyDescent="0.25">
      <c r="A104" s="185"/>
      <c r="B104" s="79" t="s">
        <v>172</v>
      </c>
      <c r="C104" s="7">
        <v>0</v>
      </c>
      <c r="D104" s="7">
        <v>0</v>
      </c>
      <c r="E104" s="7">
        <v>0</v>
      </c>
      <c r="F104" s="179"/>
    </row>
    <row r="105" spans="1:6" ht="20.25" customHeight="1" x14ac:dyDescent="0.25">
      <c r="A105" s="185"/>
      <c r="B105" s="79" t="s">
        <v>19</v>
      </c>
      <c r="C105" s="7">
        <f>C101</f>
        <v>18650</v>
      </c>
      <c r="D105" s="7">
        <f>D101</f>
        <v>0</v>
      </c>
      <c r="E105" s="7">
        <f t="shared" ref="E105:E106" si="13">D105/C105*100</f>
        <v>0</v>
      </c>
      <c r="F105" s="179"/>
    </row>
    <row r="106" spans="1:6" ht="20.25" customHeight="1" x14ac:dyDescent="0.25">
      <c r="A106" s="185"/>
      <c r="B106" s="79" t="s">
        <v>20</v>
      </c>
      <c r="C106" s="7">
        <f>C102</f>
        <v>1200</v>
      </c>
      <c r="D106" s="7">
        <f>D102</f>
        <v>0</v>
      </c>
      <c r="E106" s="7">
        <f t="shared" si="13"/>
        <v>0</v>
      </c>
      <c r="F106" s="180"/>
    </row>
    <row r="107" spans="1:6" ht="21.75" customHeight="1" x14ac:dyDescent="0.25">
      <c r="A107" s="185" t="s">
        <v>146</v>
      </c>
      <c r="B107" s="79" t="s">
        <v>104</v>
      </c>
      <c r="C107" s="7">
        <f>C9+C30+C55+C83+C103</f>
        <v>181707.09999999998</v>
      </c>
      <c r="D107" s="7">
        <f>D9+D30+D55+D83+D103</f>
        <v>0</v>
      </c>
      <c r="E107" s="7">
        <f>D107/C107*100</f>
        <v>0</v>
      </c>
      <c r="F107" s="178"/>
    </row>
    <row r="108" spans="1:6" ht="21.75" customHeight="1" x14ac:dyDescent="0.25">
      <c r="A108" s="185"/>
      <c r="B108" s="79" t="s">
        <v>172</v>
      </c>
      <c r="C108" s="7">
        <f t="shared" ref="C108:D110" si="14">C10+C31+C56+C84+C104</f>
        <v>1885.9</v>
      </c>
      <c r="D108" s="7">
        <f t="shared" si="14"/>
        <v>0</v>
      </c>
      <c r="E108" s="7">
        <f>D108/C108*100</f>
        <v>0</v>
      </c>
      <c r="F108" s="179"/>
    </row>
    <row r="109" spans="1:6" ht="22.5" customHeight="1" x14ac:dyDescent="0.25">
      <c r="A109" s="185"/>
      <c r="B109" s="79" t="s">
        <v>19</v>
      </c>
      <c r="C109" s="7">
        <f t="shared" si="14"/>
        <v>145981.70000000001</v>
      </c>
      <c r="D109" s="7">
        <f t="shared" si="14"/>
        <v>0</v>
      </c>
      <c r="E109" s="7">
        <f>D109/C109*100</f>
        <v>0</v>
      </c>
      <c r="F109" s="179"/>
    </row>
    <row r="110" spans="1:6" ht="20.25" customHeight="1" x14ac:dyDescent="0.25">
      <c r="A110" s="185"/>
      <c r="B110" s="79" t="s">
        <v>20</v>
      </c>
      <c r="C110" s="7">
        <f t="shared" si="14"/>
        <v>33839.500000000007</v>
      </c>
      <c r="D110" s="7">
        <f t="shared" si="14"/>
        <v>0</v>
      </c>
      <c r="E110" s="7">
        <f>D110/C110*100</f>
        <v>0</v>
      </c>
      <c r="F110" s="180"/>
    </row>
    <row r="111" spans="1:6" ht="26.25" customHeight="1" x14ac:dyDescent="0.25">
      <c r="A111" s="189" t="s">
        <v>147</v>
      </c>
      <c r="B111" s="190"/>
      <c r="C111" s="190"/>
      <c r="D111" s="190"/>
      <c r="E111" s="190"/>
      <c r="F111" s="191"/>
    </row>
    <row r="112" spans="1:6" s="72" customFormat="1" ht="17.25" customHeight="1" x14ac:dyDescent="0.25">
      <c r="A112" s="128" t="s">
        <v>2</v>
      </c>
      <c r="B112" s="40" t="s">
        <v>172</v>
      </c>
      <c r="C112" s="39">
        <v>0</v>
      </c>
      <c r="D112" s="39">
        <v>0</v>
      </c>
      <c r="E112" s="1">
        <v>0</v>
      </c>
      <c r="F112" s="192"/>
    </row>
    <row r="113" spans="1:6" ht="15.75" customHeight="1" x14ac:dyDescent="0.25">
      <c r="A113" s="129"/>
      <c r="B113" s="91" t="s">
        <v>19</v>
      </c>
      <c r="C113" s="71">
        <f>C35</f>
        <v>6241.9</v>
      </c>
      <c r="D113" s="71">
        <f>D35</f>
        <v>0</v>
      </c>
      <c r="E113" s="1">
        <f>D113/C113*100</f>
        <v>0</v>
      </c>
      <c r="F113" s="193"/>
    </row>
    <row r="114" spans="1:6" x14ac:dyDescent="0.25">
      <c r="A114" s="129"/>
      <c r="B114" s="91" t="s">
        <v>20</v>
      </c>
      <c r="C114" s="71">
        <f>C36</f>
        <v>1261.4000000000001</v>
      </c>
      <c r="D114" s="71">
        <f>D36</f>
        <v>0</v>
      </c>
      <c r="E114" s="1">
        <f t="shared" ref="E114:E163" si="15">D114/C114*100</f>
        <v>0</v>
      </c>
      <c r="F114" s="193"/>
    </row>
    <row r="115" spans="1:6" s="16" customFormat="1" x14ac:dyDescent="0.25">
      <c r="A115" s="130"/>
      <c r="B115" s="102" t="s">
        <v>22</v>
      </c>
      <c r="C115" s="103">
        <f>C113+C114+C112</f>
        <v>7503.2999999999993</v>
      </c>
      <c r="D115" s="103">
        <f>D113+D114+D112</f>
        <v>0</v>
      </c>
      <c r="E115" s="15">
        <f t="shared" si="15"/>
        <v>0</v>
      </c>
      <c r="F115" s="194"/>
    </row>
    <row r="116" spans="1:6" ht="15.75" customHeight="1" x14ac:dyDescent="0.25">
      <c r="A116" s="181" t="s">
        <v>1</v>
      </c>
      <c r="B116" s="91" t="s">
        <v>172</v>
      </c>
      <c r="C116" s="71">
        <v>0</v>
      </c>
      <c r="D116" s="71">
        <v>0</v>
      </c>
      <c r="E116" s="1">
        <v>0</v>
      </c>
      <c r="F116" s="178"/>
    </row>
    <row r="117" spans="1:6" ht="15.75" customHeight="1" x14ac:dyDescent="0.25">
      <c r="A117" s="181"/>
      <c r="B117" s="91" t="s">
        <v>19</v>
      </c>
      <c r="C117" s="71">
        <f>C37</f>
        <v>7467</v>
      </c>
      <c r="D117" s="71">
        <f>D37</f>
        <v>0</v>
      </c>
      <c r="E117" s="1">
        <f>D117/C117*100</f>
        <v>0</v>
      </c>
      <c r="F117" s="179"/>
    </row>
    <row r="118" spans="1:6" x14ac:dyDescent="0.25">
      <c r="A118" s="181"/>
      <c r="B118" s="91" t="s">
        <v>20</v>
      </c>
      <c r="C118" s="71">
        <f>C38</f>
        <v>311.2</v>
      </c>
      <c r="D118" s="71">
        <f>D38</f>
        <v>0</v>
      </c>
      <c r="E118" s="1">
        <f>D118/C118*100</f>
        <v>0</v>
      </c>
      <c r="F118" s="179"/>
    </row>
    <row r="119" spans="1:6" s="104" customFormat="1" ht="16.5" customHeight="1" x14ac:dyDescent="0.25">
      <c r="A119" s="181"/>
      <c r="B119" s="80" t="s">
        <v>22</v>
      </c>
      <c r="C119" s="15">
        <f>C116+C118+C117</f>
        <v>7778.2</v>
      </c>
      <c r="D119" s="15">
        <f>D116+D118+D117</f>
        <v>0</v>
      </c>
      <c r="E119" s="15">
        <f t="shared" si="15"/>
        <v>0</v>
      </c>
      <c r="F119" s="180"/>
    </row>
    <row r="120" spans="1:6" s="72" customFormat="1" x14ac:dyDescent="0.25">
      <c r="A120" s="128" t="s">
        <v>3</v>
      </c>
      <c r="B120" s="91" t="s">
        <v>172</v>
      </c>
      <c r="C120" s="71">
        <f t="shared" ref="C120:D122" si="16">C21</f>
        <v>0</v>
      </c>
      <c r="D120" s="71">
        <f t="shared" si="16"/>
        <v>0</v>
      </c>
      <c r="E120" s="1">
        <v>0</v>
      </c>
      <c r="F120" s="192"/>
    </row>
    <row r="121" spans="1:6" ht="15.75" customHeight="1" x14ac:dyDescent="0.25">
      <c r="A121" s="129"/>
      <c r="B121" s="91" t="s">
        <v>19</v>
      </c>
      <c r="C121" s="71">
        <f t="shared" si="16"/>
        <v>3018</v>
      </c>
      <c r="D121" s="71">
        <f t="shared" si="16"/>
        <v>0</v>
      </c>
      <c r="E121" s="1">
        <f t="shared" si="15"/>
        <v>0</v>
      </c>
      <c r="F121" s="193"/>
    </row>
    <row r="122" spans="1:6" x14ac:dyDescent="0.25">
      <c r="A122" s="129"/>
      <c r="B122" s="91" t="s">
        <v>20</v>
      </c>
      <c r="C122" s="71">
        <f t="shared" si="16"/>
        <v>227.2</v>
      </c>
      <c r="D122" s="71">
        <f t="shared" si="16"/>
        <v>0</v>
      </c>
      <c r="E122" s="1">
        <f t="shared" si="15"/>
        <v>0</v>
      </c>
      <c r="F122" s="193"/>
    </row>
    <row r="123" spans="1:6" s="16" customFormat="1" x14ac:dyDescent="0.25">
      <c r="A123" s="130"/>
      <c r="B123" s="80" t="s">
        <v>22</v>
      </c>
      <c r="C123" s="15">
        <f>C120+C122+C121</f>
        <v>3245.2</v>
      </c>
      <c r="D123" s="15">
        <f>D120+D122+D121</f>
        <v>0</v>
      </c>
      <c r="E123" s="15">
        <f t="shared" si="15"/>
        <v>0</v>
      </c>
      <c r="F123" s="194"/>
    </row>
    <row r="124" spans="1:6" ht="15.75" customHeight="1" x14ac:dyDescent="0.25">
      <c r="A124" s="181" t="s">
        <v>4</v>
      </c>
      <c r="B124" s="91" t="s">
        <v>172</v>
      </c>
      <c r="C124" s="71">
        <f>C60</f>
        <v>0</v>
      </c>
      <c r="D124" s="71">
        <f>D60</f>
        <v>0</v>
      </c>
      <c r="E124" s="1">
        <v>0</v>
      </c>
      <c r="F124" s="178"/>
    </row>
    <row r="125" spans="1:6" ht="15.75" customHeight="1" x14ac:dyDescent="0.25">
      <c r="A125" s="181"/>
      <c r="B125" s="91" t="s">
        <v>19</v>
      </c>
      <c r="C125" s="71">
        <f>C39+C61</f>
        <v>8182.8</v>
      </c>
      <c r="D125" s="71">
        <f>D39+D61</f>
        <v>0</v>
      </c>
      <c r="E125" s="1">
        <f t="shared" si="15"/>
        <v>0</v>
      </c>
      <c r="F125" s="179"/>
    </row>
    <row r="126" spans="1:6" x14ac:dyDescent="0.25">
      <c r="A126" s="181"/>
      <c r="B126" s="91" t="s">
        <v>20</v>
      </c>
      <c r="C126" s="1">
        <f>C40+C62</f>
        <v>0</v>
      </c>
      <c r="D126" s="1">
        <f>D40+D62</f>
        <v>0</v>
      </c>
      <c r="E126" s="1">
        <v>0</v>
      </c>
      <c r="F126" s="179"/>
    </row>
    <row r="127" spans="1:6" s="16" customFormat="1" x14ac:dyDescent="0.25">
      <c r="A127" s="181"/>
      <c r="B127" s="80" t="s">
        <v>22</v>
      </c>
      <c r="C127" s="15">
        <f>C124+C125+C126</f>
        <v>8182.8</v>
      </c>
      <c r="D127" s="15">
        <f>D124+D125+D126</f>
        <v>0</v>
      </c>
      <c r="E127" s="15">
        <f t="shared" si="15"/>
        <v>0</v>
      </c>
      <c r="F127" s="180"/>
    </row>
    <row r="128" spans="1:6" ht="15.75" customHeight="1" x14ac:dyDescent="0.25">
      <c r="A128" s="181" t="s">
        <v>9</v>
      </c>
      <c r="B128" s="91" t="s">
        <v>172</v>
      </c>
      <c r="C128" s="71">
        <v>0</v>
      </c>
      <c r="D128" s="71">
        <v>0</v>
      </c>
      <c r="E128" s="1">
        <v>0</v>
      </c>
      <c r="F128" s="178"/>
    </row>
    <row r="129" spans="1:6" ht="15.75" customHeight="1" x14ac:dyDescent="0.25">
      <c r="A129" s="181"/>
      <c r="B129" s="91" t="s">
        <v>19</v>
      </c>
      <c r="C129" s="71">
        <f>C43+C77+C78+C95+C88</f>
        <v>11126.3</v>
      </c>
      <c r="D129" s="71">
        <f>D43+D77+D78+D95+D88</f>
        <v>0</v>
      </c>
      <c r="E129" s="1">
        <f>D129/C129*100</f>
        <v>0</v>
      </c>
      <c r="F129" s="179"/>
    </row>
    <row r="130" spans="1:6" x14ac:dyDescent="0.25">
      <c r="A130" s="181"/>
      <c r="B130" s="91" t="s">
        <v>20</v>
      </c>
      <c r="C130" s="1">
        <f>C44+C96+C89</f>
        <v>2871.7</v>
      </c>
      <c r="D130" s="1">
        <f>D44+D96+D89</f>
        <v>0</v>
      </c>
      <c r="E130" s="1">
        <f t="shared" si="15"/>
        <v>0</v>
      </c>
      <c r="F130" s="179"/>
    </row>
    <row r="131" spans="1:6" s="16" customFormat="1" ht="17.25" customHeight="1" x14ac:dyDescent="0.25">
      <c r="A131" s="181"/>
      <c r="B131" s="80" t="s">
        <v>22</v>
      </c>
      <c r="C131" s="15">
        <f>C128+C129+C130</f>
        <v>13998</v>
      </c>
      <c r="D131" s="15">
        <f>D128+D129+D130</f>
        <v>0</v>
      </c>
      <c r="E131" s="15">
        <f t="shared" si="15"/>
        <v>0</v>
      </c>
      <c r="F131" s="180"/>
    </row>
    <row r="132" spans="1:6" ht="15.75" customHeight="1" x14ac:dyDescent="0.25">
      <c r="A132" s="181" t="s">
        <v>10</v>
      </c>
      <c r="B132" s="91" t="s">
        <v>172</v>
      </c>
      <c r="C132" s="71">
        <f>C63+C24</f>
        <v>1885.9</v>
      </c>
      <c r="D132" s="71">
        <f>D63+D24</f>
        <v>0</v>
      </c>
      <c r="E132" s="1">
        <f>D132/C132*100</f>
        <v>0</v>
      </c>
      <c r="F132" s="178"/>
    </row>
    <row r="133" spans="1:6" ht="15.75" customHeight="1" x14ac:dyDescent="0.25">
      <c r="A133" s="181"/>
      <c r="B133" s="91" t="s">
        <v>19</v>
      </c>
      <c r="C133" s="71">
        <f>C64+C25+C41</f>
        <v>7659</v>
      </c>
      <c r="D133" s="71">
        <f>D64+D25+D41</f>
        <v>0</v>
      </c>
      <c r="E133" s="1">
        <f>D133/C133*100</f>
        <v>0</v>
      </c>
      <c r="F133" s="179"/>
    </row>
    <row r="134" spans="1:6" x14ac:dyDescent="0.25">
      <c r="A134" s="181"/>
      <c r="B134" s="91" t="s">
        <v>20</v>
      </c>
      <c r="C134" s="71">
        <f>C65+C26+C42</f>
        <v>678.59999999999991</v>
      </c>
      <c r="D134" s="71">
        <f>D65+D26+D42</f>
        <v>0</v>
      </c>
      <c r="E134" s="1">
        <f t="shared" si="15"/>
        <v>0</v>
      </c>
      <c r="F134" s="179"/>
    </row>
    <row r="135" spans="1:6" s="16" customFormat="1" x14ac:dyDescent="0.25">
      <c r="A135" s="181"/>
      <c r="B135" s="80" t="s">
        <v>22</v>
      </c>
      <c r="C135" s="15">
        <f>C132+C133+C134</f>
        <v>10223.5</v>
      </c>
      <c r="D135" s="15">
        <f>D132+D133+D134</f>
        <v>0</v>
      </c>
      <c r="E135" s="15">
        <f t="shared" si="15"/>
        <v>0</v>
      </c>
      <c r="F135" s="180"/>
    </row>
    <row r="136" spans="1:6" ht="18.75" customHeight="1" x14ac:dyDescent="0.25">
      <c r="A136" s="181" t="s">
        <v>8</v>
      </c>
      <c r="B136" s="91" t="s">
        <v>172</v>
      </c>
      <c r="C136" s="71">
        <v>0</v>
      </c>
      <c r="D136" s="71">
        <v>0</v>
      </c>
      <c r="E136" s="1">
        <v>0</v>
      </c>
      <c r="F136" s="178"/>
    </row>
    <row r="137" spans="1:6" ht="18.75" customHeight="1" x14ac:dyDescent="0.25">
      <c r="A137" s="181"/>
      <c r="B137" s="91" t="s">
        <v>19</v>
      </c>
      <c r="C137" s="71">
        <f>C45+C79+C101</f>
        <v>31562.400000000001</v>
      </c>
      <c r="D137" s="71">
        <f>D45+D79+D101</f>
        <v>0</v>
      </c>
      <c r="E137" s="1">
        <f>D137/C137*100</f>
        <v>0</v>
      </c>
      <c r="F137" s="179"/>
    </row>
    <row r="138" spans="1:6" ht="19.5" customHeight="1" x14ac:dyDescent="0.25">
      <c r="A138" s="181"/>
      <c r="B138" s="91" t="s">
        <v>20</v>
      </c>
      <c r="C138" s="71">
        <f>C46+C80+C102</f>
        <v>2059.6999999999998</v>
      </c>
      <c r="D138" s="71">
        <f>D46+D80+D102</f>
        <v>0</v>
      </c>
      <c r="E138" s="1">
        <f t="shared" si="15"/>
        <v>0</v>
      </c>
      <c r="F138" s="179"/>
    </row>
    <row r="139" spans="1:6" s="16" customFormat="1" ht="15.75" customHeight="1" x14ac:dyDescent="0.25">
      <c r="A139" s="181"/>
      <c r="B139" s="80" t="s">
        <v>22</v>
      </c>
      <c r="C139" s="15">
        <f>C136+C137+C138</f>
        <v>33622.1</v>
      </c>
      <c r="D139" s="15">
        <f>D136+D137+D138</f>
        <v>0</v>
      </c>
      <c r="E139" s="15">
        <f t="shared" si="15"/>
        <v>0</v>
      </c>
      <c r="F139" s="180"/>
    </row>
    <row r="140" spans="1:6" ht="15.75" customHeight="1" x14ac:dyDescent="0.25">
      <c r="A140" s="181" t="s">
        <v>5</v>
      </c>
      <c r="B140" s="91" t="s">
        <v>172</v>
      </c>
      <c r="C140" s="71">
        <v>0</v>
      </c>
      <c r="D140" s="71">
        <v>0</v>
      </c>
      <c r="E140" s="1">
        <v>0</v>
      </c>
      <c r="F140" s="178"/>
    </row>
    <row r="141" spans="1:6" ht="15.75" customHeight="1" x14ac:dyDescent="0.25">
      <c r="A141" s="181"/>
      <c r="B141" s="91" t="s">
        <v>19</v>
      </c>
      <c r="C141" s="71">
        <f>C47</f>
        <v>6639.3</v>
      </c>
      <c r="D141" s="71">
        <f>D47</f>
        <v>0</v>
      </c>
      <c r="E141" s="1">
        <f>D141/C141*100</f>
        <v>0</v>
      </c>
      <c r="F141" s="179"/>
    </row>
    <row r="142" spans="1:6" x14ac:dyDescent="0.25">
      <c r="A142" s="181"/>
      <c r="B142" s="91" t="s">
        <v>20</v>
      </c>
      <c r="C142" s="1">
        <f>C48</f>
        <v>499.7</v>
      </c>
      <c r="D142" s="1">
        <f>D48</f>
        <v>0</v>
      </c>
      <c r="E142" s="1">
        <f t="shared" si="15"/>
        <v>0</v>
      </c>
      <c r="F142" s="179"/>
    </row>
    <row r="143" spans="1:6" s="16" customFormat="1" x14ac:dyDescent="0.25">
      <c r="A143" s="181"/>
      <c r="B143" s="80" t="s">
        <v>22</v>
      </c>
      <c r="C143" s="15">
        <f>C140+C141+C142</f>
        <v>7139</v>
      </c>
      <c r="D143" s="15">
        <f>D140+D141+D142</f>
        <v>0</v>
      </c>
      <c r="E143" s="15">
        <f t="shared" si="15"/>
        <v>0</v>
      </c>
      <c r="F143" s="180"/>
    </row>
    <row r="144" spans="1:6" ht="15.75" customHeight="1" x14ac:dyDescent="0.25">
      <c r="A144" s="197" t="s">
        <v>6</v>
      </c>
      <c r="B144" s="91" t="s">
        <v>172</v>
      </c>
      <c r="C144" s="71">
        <f>C66</f>
        <v>0</v>
      </c>
      <c r="D144" s="71">
        <f>D66</f>
        <v>0</v>
      </c>
      <c r="E144" s="1">
        <v>0</v>
      </c>
      <c r="F144" s="178"/>
    </row>
    <row r="145" spans="1:6" ht="15.75" customHeight="1" x14ac:dyDescent="0.25">
      <c r="A145" s="198"/>
      <c r="B145" s="91" t="s">
        <v>19</v>
      </c>
      <c r="C145" s="71">
        <f>C14+C49+C67+C81+C82</f>
        <v>13665</v>
      </c>
      <c r="D145" s="71">
        <f>D14+D49+D67+D81+D82</f>
        <v>0</v>
      </c>
      <c r="E145" s="1">
        <f>D145/C145*100</f>
        <v>0</v>
      </c>
      <c r="F145" s="179"/>
    </row>
    <row r="146" spans="1:6" x14ac:dyDescent="0.25">
      <c r="A146" s="198"/>
      <c r="B146" s="91" t="s">
        <v>20</v>
      </c>
      <c r="C146" s="71">
        <f>C15+C50+C68</f>
        <v>1028.5999999999999</v>
      </c>
      <c r="D146" s="71">
        <f>D15+D50+D68</f>
        <v>0</v>
      </c>
      <c r="E146" s="1">
        <f t="shared" si="15"/>
        <v>0</v>
      </c>
      <c r="F146" s="179"/>
    </row>
    <row r="147" spans="1:6" s="16" customFormat="1" x14ac:dyDescent="0.25">
      <c r="A147" s="199"/>
      <c r="B147" s="80" t="s">
        <v>22</v>
      </c>
      <c r="C147" s="15">
        <f>C144+C145+C146</f>
        <v>14693.6</v>
      </c>
      <c r="D147" s="15">
        <f>D144+D145+D146</f>
        <v>0</v>
      </c>
      <c r="E147" s="15">
        <f t="shared" si="15"/>
        <v>0</v>
      </c>
      <c r="F147" s="180"/>
    </row>
    <row r="148" spans="1:6" ht="18" customHeight="1" x14ac:dyDescent="0.25">
      <c r="A148" s="181" t="s">
        <v>7</v>
      </c>
      <c r="B148" s="91" t="s">
        <v>172</v>
      </c>
      <c r="C148" s="71">
        <v>0</v>
      </c>
      <c r="D148" s="71">
        <v>0</v>
      </c>
      <c r="E148" s="1">
        <v>0</v>
      </c>
      <c r="F148" s="178"/>
    </row>
    <row r="149" spans="1:6" ht="18" customHeight="1" x14ac:dyDescent="0.25">
      <c r="A149" s="181"/>
      <c r="B149" s="91" t="s">
        <v>19</v>
      </c>
      <c r="C149" s="71">
        <v>0</v>
      </c>
      <c r="D149" s="71">
        <v>0</v>
      </c>
      <c r="E149" s="1">
        <v>0</v>
      </c>
      <c r="F149" s="179"/>
    </row>
    <row r="150" spans="1:6" x14ac:dyDescent="0.25">
      <c r="A150" s="181"/>
      <c r="B150" s="91" t="s">
        <v>20</v>
      </c>
      <c r="C150" s="1">
        <v>0</v>
      </c>
      <c r="D150" s="1">
        <v>0</v>
      </c>
      <c r="E150" s="1">
        <v>0</v>
      </c>
      <c r="F150" s="179"/>
    </row>
    <row r="151" spans="1:6" s="16" customFormat="1" x14ac:dyDescent="0.25">
      <c r="A151" s="181"/>
      <c r="B151" s="80" t="s">
        <v>22</v>
      </c>
      <c r="C151" s="15">
        <f>C148+C149+C150</f>
        <v>0</v>
      </c>
      <c r="D151" s="15">
        <f>D148+D149+D150</f>
        <v>0</v>
      </c>
      <c r="E151" s="15">
        <v>0</v>
      </c>
      <c r="F151" s="180"/>
    </row>
    <row r="152" spans="1:6" s="72" customFormat="1" x14ac:dyDescent="0.25">
      <c r="A152" s="128" t="s">
        <v>11</v>
      </c>
      <c r="B152" s="40" t="s">
        <v>172</v>
      </c>
      <c r="C152" s="39">
        <f>C27</f>
        <v>0</v>
      </c>
      <c r="D152" s="39">
        <f>D27</f>
        <v>0</v>
      </c>
      <c r="E152" s="1">
        <v>0</v>
      </c>
      <c r="F152" s="192"/>
    </row>
    <row r="153" spans="1:6" ht="15.75" customHeight="1" x14ac:dyDescent="0.25">
      <c r="A153" s="129"/>
      <c r="B153" s="91" t="s">
        <v>19</v>
      </c>
      <c r="C153" s="71">
        <f>C28+C53</f>
        <v>9829</v>
      </c>
      <c r="D153" s="71">
        <f>D28+D53</f>
        <v>0</v>
      </c>
      <c r="E153" s="1">
        <f>D153/C153*100</f>
        <v>0</v>
      </c>
      <c r="F153" s="193"/>
    </row>
    <row r="154" spans="1:6" x14ac:dyDescent="0.25">
      <c r="A154" s="129"/>
      <c r="B154" s="91" t="s">
        <v>20</v>
      </c>
      <c r="C154" s="71">
        <f>C29+C54</f>
        <v>22000</v>
      </c>
      <c r="D154" s="71">
        <f>D29+D54</f>
        <v>0</v>
      </c>
      <c r="E154" s="1">
        <f t="shared" si="15"/>
        <v>0</v>
      </c>
      <c r="F154" s="193"/>
    </row>
    <row r="155" spans="1:6" s="16" customFormat="1" x14ac:dyDescent="0.25">
      <c r="A155" s="130"/>
      <c r="B155" s="80" t="s">
        <v>22</v>
      </c>
      <c r="C155" s="15">
        <f>C152+C153+C154</f>
        <v>31829</v>
      </c>
      <c r="D155" s="15">
        <f>D152+D153+D154</f>
        <v>0</v>
      </c>
      <c r="E155" s="15">
        <f t="shared" si="15"/>
        <v>0</v>
      </c>
      <c r="F155" s="194"/>
    </row>
    <row r="156" spans="1:6" s="16" customFormat="1" x14ac:dyDescent="0.25">
      <c r="A156" s="128" t="s">
        <v>12</v>
      </c>
      <c r="B156" s="40" t="s">
        <v>172</v>
      </c>
      <c r="C156" s="39">
        <f>C6+C69</f>
        <v>0</v>
      </c>
      <c r="D156" s="39">
        <f>D6+D69</f>
        <v>0</v>
      </c>
      <c r="E156" s="1">
        <v>0</v>
      </c>
      <c r="F156" s="178"/>
    </row>
    <row r="157" spans="1:6" ht="15.75" customHeight="1" x14ac:dyDescent="0.25">
      <c r="A157" s="129"/>
      <c r="B157" s="91" t="s">
        <v>19</v>
      </c>
      <c r="C157" s="39">
        <f>C7+C51</f>
        <v>40591</v>
      </c>
      <c r="D157" s="39">
        <f>D7+D51</f>
        <v>0</v>
      </c>
      <c r="E157" s="1">
        <f t="shared" si="15"/>
        <v>0</v>
      </c>
      <c r="F157" s="179"/>
    </row>
    <row r="158" spans="1:6" x14ac:dyDescent="0.25">
      <c r="A158" s="129"/>
      <c r="B158" s="91" t="s">
        <v>20</v>
      </c>
      <c r="C158" s="39">
        <f>C8+C52</f>
        <v>2901.4</v>
      </c>
      <c r="D158" s="39">
        <f>D8+D52</f>
        <v>0</v>
      </c>
      <c r="E158" s="1">
        <f t="shared" si="15"/>
        <v>0</v>
      </c>
      <c r="F158" s="179"/>
    </row>
    <row r="159" spans="1:6" s="16" customFormat="1" x14ac:dyDescent="0.25">
      <c r="A159" s="130"/>
      <c r="B159" s="80" t="s">
        <v>22</v>
      </c>
      <c r="C159" s="15">
        <f>C156+C157+C158</f>
        <v>43492.4</v>
      </c>
      <c r="D159" s="15">
        <f>D156+D157+D158</f>
        <v>0</v>
      </c>
      <c r="E159" s="15">
        <f t="shared" si="15"/>
        <v>0</v>
      </c>
      <c r="F159" s="180"/>
    </row>
    <row r="160" spans="1:6" s="16" customFormat="1" x14ac:dyDescent="0.25">
      <c r="A160" s="200" t="s">
        <v>148</v>
      </c>
      <c r="B160" s="9" t="s">
        <v>172</v>
      </c>
      <c r="C160" s="10">
        <f t="shared" ref="C160:D162" si="17">C112+C116+C120+C124+C128+C132+C136+C140+C144+C148+C152+C156</f>
        <v>1885.9</v>
      </c>
      <c r="D160" s="10">
        <f t="shared" si="17"/>
        <v>0</v>
      </c>
      <c r="E160" s="10">
        <f t="shared" si="15"/>
        <v>0</v>
      </c>
      <c r="F160" s="203"/>
    </row>
    <row r="161" spans="1:6" s="8" customFormat="1" ht="18.75" customHeight="1" x14ac:dyDescent="0.25">
      <c r="A161" s="201"/>
      <c r="B161" s="9" t="s">
        <v>19</v>
      </c>
      <c r="C161" s="10">
        <f t="shared" si="17"/>
        <v>145981.70000000001</v>
      </c>
      <c r="D161" s="10">
        <f t="shared" si="17"/>
        <v>0</v>
      </c>
      <c r="E161" s="10">
        <f t="shared" si="15"/>
        <v>0</v>
      </c>
      <c r="F161" s="204"/>
    </row>
    <row r="162" spans="1:6" s="8" customFormat="1" ht="18" customHeight="1" x14ac:dyDescent="0.25">
      <c r="A162" s="201"/>
      <c r="B162" s="9" t="s">
        <v>20</v>
      </c>
      <c r="C162" s="10">
        <f t="shared" si="17"/>
        <v>33839.5</v>
      </c>
      <c r="D162" s="10">
        <f t="shared" si="17"/>
        <v>0</v>
      </c>
      <c r="E162" s="10">
        <f t="shared" si="15"/>
        <v>0</v>
      </c>
      <c r="F162" s="204"/>
    </row>
    <row r="163" spans="1:6" s="8" customFormat="1" ht="16.5" customHeight="1" x14ac:dyDescent="0.25">
      <c r="A163" s="202"/>
      <c r="B163" s="9" t="s">
        <v>22</v>
      </c>
      <c r="C163" s="10">
        <f>C161+C162+C160</f>
        <v>181707.1</v>
      </c>
      <c r="D163" s="10">
        <f>D115+D119+D123+D127+D131+D135+D139+D143+D147+D151+D155+D159</f>
        <v>0</v>
      </c>
      <c r="E163" s="10">
        <f t="shared" si="15"/>
        <v>0</v>
      </c>
      <c r="F163" s="205"/>
    </row>
  </sheetData>
  <mergeCells count="106">
    <mergeCell ref="A101:A102"/>
    <mergeCell ref="F101:F102"/>
    <mergeCell ref="A103:A106"/>
    <mergeCell ref="F103:F106"/>
    <mergeCell ref="A37:A38"/>
    <mergeCell ref="F37:F38"/>
    <mergeCell ref="A24:A26"/>
    <mergeCell ref="F24:F26"/>
    <mergeCell ref="F6:F8"/>
    <mergeCell ref="A6:A8"/>
    <mergeCell ref="A14:A15"/>
    <mergeCell ref="F14:F15"/>
    <mergeCell ref="A45:A46"/>
    <mergeCell ref="F45:F46"/>
    <mergeCell ref="A30:A33"/>
    <mergeCell ref="F30:F33"/>
    <mergeCell ref="A39:A40"/>
    <mergeCell ref="F39:F40"/>
    <mergeCell ref="A43:A44"/>
    <mergeCell ref="F43:F44"/>
    <mergeCell ref="A27:A29"/>
    <mergeCell ref="F27:F29"/>
    <mergeCell ref="A34:F34"/>
    <mergeCell ref="A35:A36"/>
    <mergeCell ref="F35:F36"/>
    <mergeCell ref="A1:F1"/>
    <mergeCell ref="A5:F5"/>
    <mergeCell ref="A9:A12"/>
    <mergeCell ref="A21:A23"/>
    <mergeCell ref="F21:F23"/>
    <mergeCell ref="A20:F20"/>
    <mergeCell ref="A13:F13"/>
    <mergeCell ref="F9:F12"/>
    <mergeCell ref="A16:A19"/>
    <mergeCell ref="F16:F19"/>
    <mergeCell ref="A53:A54"/>
    <mergeCell ref="F53:F54"/>
    <mergeCell ref="A49:A50"/>
    <mergeCell ref="A55:A58"/>
    <mergeCell ref="A41:A42"/>
    <mergeCell ref="F41:F42"/>
    <mergeCell ref="A47:A48"/>
    <mergeCell ref="F47:F48"/>
    <mergeCell ref="F49:F50"/>
    <mergeCell ref="A51:A52"/>
    <mergeCell ref="F51:F52"/>
    <mergeCell ref="A148:A151"/>
    <mergeCell ref="F148:F151"/>
    <mergeCell ref="A152:A155"/>
    <mergeCell ref="A156:A159"/>
    <mergeCell ref="F152:F155"/>
    <mergeCell ref="F156:F159"/>
    <mergeCell ref="A160:A163"/>
    <mergeCell ref="F160:F163"/>
    <mergeCell ref="A144:A147"/>
    <mergeCell ref="F144:F147"/>
    <mergeCell ref="A120:A123"/>
    <mergeCell ref="A136:A139"/>
    <mergeCell ref="F136:F139"/>
    <mergeCell ref="A140:A143"/>
    <mergeCell ref="F140:F143"/>
    <mergeCell ref="A124:A127"/>
    <mergeCell ref="F124:F127"/>
    <mergeCell ref="A128:A131"/>
    <mergeCell ref="F128:F131"/>
    <mergeCell ref="A132:A135"/>
    <mergeCell ref="F132:F135"/>
    <mergeCell ref="F120:F123"/>
    <mergeCell ref="A116:A119"/>
    <mergeCell ref="F116:F119"/>
    <mergeCell ref="A112:A115"/>
    <mergeCell ref="A107:A110"/>
    <mergeCell ref="F107:F110"/>
    <mergeCell ref="A111:F111"/>
    <mergeCell ref="F112:F115"/>
    <mergeCell ref="A77:A78"/>
    <mergeCell ref="A94:F94"/>
    <mergeCell ref="A95:A96"/>
    <mergeCell ref="F95:F96"/>
    <mergeCell ref="A83:A86"/>
    <mergeCell ref="F83:F86"/>
    <mergeCell ref="A97:A99"/>
    <mergeCell ref="F97:F99"/>
    <mergeCell ref="A87:F87"/>
    <mergeCell ref="A88:A89"/>
    <mergeCell ref="F88:F89"/>
    <mergeCell ref="A90:A93"/>
    <mergeCell ref="F90:F93"/>
    <mergeCell ref="A81:A82"/>
    <mergeCell ref="A79:A80"/>
    <mergeCell ref="F79:F80"/>
    <mergeCell ref="A100:F100"/>
    <mergeCell ref="A76:F76"/>
    <mergeCell ref="F55:F58"/>
    <mergeCell ref="A69:A71"/>
    <mergeCell ref="F69:F71"/>
    <mergeCell ref="F77:F78"/>
    <mergeCell ref="A72:A75"/>
    <mergeCell ref="F72:F75"/>
    <mergeCell ref="A59:F59"/>
    <mergeCell ref="A66:A68"/>
    <mergeCell ref="F66:F68"/>
    <mergeCell ref="A63:A65"/>
    <mergeCell ref="F63:F65"/>
    <mergeCell ref="A60:A62"/>
    <mergeCell ref="F60:F62"/>
  </mergeCells>
  <pageMargins left="1.1811023622047245" right="0.39370078740157483" top="0.78740157480314965" bottom="0.78740157480314965" header="0.31496062992125984" footer="0.31496062992125984"/>
  <pageSetup paperSize="9" scale="60"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СВОД</vt:lpstr>
      <vt:lpstr>общие</vt:lpstr>
      <vt:lpstr>КБ+ софин. МБ</vt:lpstr>
      <vt:lpstr>'КБ+ софин. МБ'!Заголовки_для_печати</vt:lpstr>
      <vt:lpstr>общие!Заголовки_для_печати</vt:lpstr>
      <vt:lpstr>СВОД!Заголовки_для_печати</vt:lpstr>
      <vt:lpstr>'КБ+ софин. МБ'!Область_печати</vt:lpstr>
      <vt:lpstr>общие!Область_печати</vt:lpstr>
      <vt:lpstr>СВОД!Область_печати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Lubnina</dc:creator>
  <cp:lastModifiedBy>Kharlanova_E_V</cp:lastModifiedBy>
  <cp:lastPrinted>2020-04-22T06:27:12Z</cp:lastPrinted>
  <dcterms:created xsi:type="dcterms:W3CDTF">2012-11-13T08:43:34Z</dcterms:created>
  <dcterms:modified xsi:type="dcterms:W3CDTF">2020-04-22T06:48:33Z</dcterms:modified>
</cp:coreProperties>
</file>