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3.04\1 квартал\поселения\сайт\"/>
    </mc:Choice>
  </mc:AlternateContent>
  <bookViews>
    <workbookView xWindow="240" yWindow="2205" windowWidth="15480" windowHeight="7305" activeTab="2"/>
  </bookViews>
  <sheets>
    <sheet name="СВОД" sheetId="1" r:id="rId1"/>
    <sheet name="общие" sheetId="2" r:id="rId2"/>
    <sheet name="КБ+ софин. МБ" sheetId="4" r:id="rId3"/>
  </sheets>
  <definedNames>
    <definedName name="_xlnm._FilterDatabase" localSheetId="1" hidden="1">общие!$A$3:$F$471</definedName>
    <definedName name="_xlnm.Print_Titles" localSheetId="2">'КБ+ софин. МБ'!$3:$4</definedName>
    <definedName name="_xlnm.Print_Titles" localSheetId="1">общие!$3:$4</definedName>
    <definedName name="_xlnm.Print_Titles" localSheetId="0">СВОД!$4:$4</definedName>
    <definedName name="_xlnm.Print_Area" localSheetId="2">'КБ+ софин. МБ'!$A$1:$F$164</definedName>
    <definedName name="_xlnm.Print_Area" localSheetId="1">общие!$A$1:$G$471</definedName>
    <definedName name="_xlnm.Print_Area" localSheetId="0">СВОД!$A$1:$F$139</definedName>
  </definedNames>
  <calcPr calcId="162913"/>
</workbook>
</file>

<file path=xl/calcChain.xml><?xml version="1.0" encoding="utf-8"?>
<calcChain xmlns="http://schemas.openxmlformats.org/spreadsheetml/2006/main">
  <c r="D169" i="2" l="1"/>
  <c r="D344" i="2" l="1"/>
  <c r="F112" i="2"/>
  <c r="E466" i="2" l="1"/>
  <c r="E465" i="2"/>
  <c r="D466" i="2"/>
  <c r="D465" i="2"/>
  <c r="F6" i="4"/>
  <c r="D8" i="4"/>
  <c r="D7" i="4"/>
  <c r="C8" i="4"/>
  <c r="C7" i="4"/>
  <c r="E239" i="2"/>
  <c r="E238" i="2"/>
  <c r="D239" i="2"/>
  <c r="D238" i="2"/>
  <c r="F233" i="2"/>
  <c r="F232" i="2"/>
  <c r="F51" i="4"/>
  <c r="D52" i="4"/>
  <c r="D51" i="4"/>
  <c r="C52" i="4"/>
  <c r="C51" i="4"/>
  <c r="F164" i="2"/>
  <c r="F163" i="2"/>
  <c r="E52" i="4" l="1"/>
  <c r="E51" i="4"/>
  <c r="E226" i="2" l="1"/>
  <c r="E225" i="2"/>
  <c r="E458" i="2"/>
  <c r="D458" i="2"/>
  <c r="F217" i="2"/>
  <c r="E442" i="2" l="1"/>
  <c r="E441" i="2"/>
  <c r="E440" i="2"/>
  <c r="D442" i="2"/>
  <c r="D441" i="2"/>
  <c r="D440" i="2"/>
  <c r="F24" i="4"/>
  <c r="D26" i="4"/>
  <c r="D25" i="4"/>
  <c r="D24" i="4"/>
  <c r="C26" i="4"/>
  <c r="C25" i="4"/>
  <c r="C24" i="4"/>
  <c r="F341" i="2"/>
  <c r="F343" i="2"/>
  <c r="F342" i="2"/>
  <c r="E74" i="2"/>
  <c r="D74" i="2"/>
  <c r="D422" i="2"/>
  <c r="E422" i="2"/>
  <c r="E426" i="2" l="1"/>
  <c r="D426" i="2"/>
  <c r="E425" i="2"/>
  <c r="D425" i="2"/>
  <c r="F268" i="2"/>
  <c r="F37" i="4"/>
  <c r="D38" i="4"/>
  <c r="D118" i="4" s="1"/>
  <c r="D37" i="4"/>
  <c r="D117" i="4" s="1"/>
  <c r="C38" i="4"/>
  <c r="C118" i="4" s="1"/>
  <c r="C37" i="4"/>
  <c r="F135" i="2"/>
  <c r="F134" i="2"/>
  <c r="F425" i="2" l="1"/>
  <c r="C117" i="4"/>
  <c r="E37" i="4"/>
  <c r="E38" i="4"/>
  <c r="F100" i="2" l="1"/>
  <c r="E446" i="2"/>
  <c r="E445" i="2"/>
  <c r="D446" i="2"/>
  <c r="D445" i="2"/>
  <c r="D225" i="2"/>
  <c r="F101" i="4"/>
  <c r="D102" i="4"/>
  <c r="D106" i="4" s="1"/>
  <c r="D101" i="4"/>
  <c r="D105" i="4" s="1"/>
  <c r="C102" i="4"/>
  <c r="C106" i="4" s="1"/>
  <c r="C101" i="4"/>
  <c r="F79" i="4"/>
  <c r="D80" i="4"/>
  <c r="D86" i="4" s="1"/>
  <c r="D79" i="4"/>
  <c r="C80" i="4"/>
  <c r="C86" i="4" s="1"/>
  <c r="C79" i="4"/>
  <c r="F206" i="2"/>
  <c r="F205" i="2"/>
  <c r="F203" i="2"/>
  <c r="F202" i="2"/>
  <c r="F207" i="2"/>
  <c r="D83" i="4" l="1"/>
  <c r="C83" i="4"/>
  <c r="E106" i="4"/>
  <c r="D103" i="4"/>
  <c r="C103" i="4"/>
  <c r="E101" i="4"/>
  <c r="E102" i="4"/>
  <c r="C105" i="4"/>
  <c r="E105" i="4" s="1"/>
  <c r="E80" i="4"/>
  <c r="D226" i="2"/>
  <c r="E103" i="4" l="1"/>
  <c r="F43" i="4"/>
  <c r="F168" i="2" l="1"/>
  <c r="E69" i="1" l="1"/>
  <c r="D69" i="1"/>
  <c r="F69" i="4"/>
  <c r="E173" i="2" l="1"/>
  <c r="D173" i="2"/>
  <c r="F95" i="4"/>
  <c r="F88" i="4"/>
  <c r="E438" i="2"/>
  <c r="D438" i="2"/>
  <c r="E265" i="2"/>
  <c r="D265" i="2"/>
  <c r="F63" i="4"/>
  <c r="F41" i="4"/>
  <c r="E454" i="2" l="1"/>
  <c r="E121" i="1" s="1"/>
  <c r="D454" i="2"/>
  <c r="D121" i="1" s="1"/>
  <c r="E67" i="1"/>
  <c r="D67" i="1"/>
  <c r="F66" i="4"/>
  <c r="F82" i="4"/>
  <c r="D82" i="4"/>
  <c r="C82" i="4"/>
  <c r="F14" i="4"/>
  <c r="F49" i="4"/>
  <c r="F81" i="4"/>
  <c r="F121" i="1" l="1"/>
  <c r="E82" i="4"/>
  <c r="E462" i="2" l="1"/>
  <c r="D462" i="2"/>
  <c r="E296" i="2" l="1"/>
  <c r="D296" i="2"/>
  <c r="E293" i="2"/>
  <c r="D293" i="2"/>
  <c r="E414" i="2"/>
  <c r="D414" i="2"/>
  <c r="F27" i="4"/>
  <c r="E70" i="1"/>
  <c r="D70" i="1"/>
  <c r="F53" i="4"/>
  <c r="F60" i="4" l="1"/>
  <c r="F39" i="4"/>
  <c r="F45" i="4" l="1"/>
  <c r="E66" i="1" l="1"/>
  <c r="D66" i="1"/>
  <c r="F47" i="4" l="1"/>
  <c r="E371" i="2" l="1"/>
  <c r="D371" i="2"/>
  <c r="E118" i="4" l="1"/>
  <c r="E61" i="1"/>
  <c r="D61" i="1"/>
  <c r="F21" i="4"/>
  <c r="D22" i="4"/>
  <c r="C22" i="4"/>
  <c r="D21" i="4"/>
  <c r="C21" i="4"/>
  <c r="F35" i="4"/>
  <c r="C121" i="4" l="1"/>
  <c r="D121" i="4"/>
  <c r="D120" i="4"/>
  <c r="C120" i="4"/>
  <c r="E22" i="4"/>
  <c r="C151" i="4" l="1"/>
  <c r="D96" i="4" l="1"/>
  <c r="C96" i="4"/>
  <c r="D95" i="4"/>
  <c r="C95" i="4"/>
  <c r="D89" i="4"/>
  <c r="C89" i="4"/>
  <c r="D88" i="4"/>
  <c r="D92" i="4" s="1"/>
  <c r="C88" i="4"/>
  <c r="D81" i="4"/>
  <c r="C81" i="4"/>
  <c r="D78" i="4"/>
  <c r="C78" i="4"/>
  <c r="D77" i="4"/>
  <c r="C77" i="4"/>
  <c r="D85" i="4" l="1"/>
  <c r="C85" i="4"/>
  <c r="C93" i="4"/>
  <c r="C92" i="4"/>
  <c r="E89" i="4"/>
  <c r="E96" i="4"/>
  <c r="E81" i="4"/>
  <c r="E77" i="4"/>
  <c r="C97" i="4"/>
  <c r="E78" i="4"/>
  <c r="E79" i="4"/>
  <c r="E95" i="4"/>
  <c r="D97" i="4"/>
  <c r="E88" i="4"/>
  <c r="D90" i="4"/>
  <c r="C90" i="4"/>
  <c r="E92" i="4" l="1"/>
  <c r="E97" i="4"/>
  <c r="E90" i="4"/>
  <c r="D71" i="4"/>
  <c r="C71" i="4"/>
  <c r="D70" i="4"/>
  <c r="C70" i="4"/>
  <c r="E71" i="4" l="1"/>
  <c r="E83" i="4"/>
  <c r="E70" i="4"/>
  <c r="E85" i="4"/>
  <c r="C119" i="4"/>
  <c r="D69" i="4"/>
  <c r="C69" i="4"/>
  <c r="D65" i="4"/>
  <c r="C65" i="4"/>
  <c r="D64" i="4"/>
  <c r="C64" i="4"/>
  <c r="D144" i="4" l="1"/>
  <c r="E65" i="4"/>
  <c r="E64" i="4"/>
  <c r="E69" i="4"/>
  <c r="E66" i="4"/>
  <c r="C144" i="4"/>
  <c r="E117" i="4"/>
  <c r="D63" i="4"/>
  <c r="D132" i="4" s="1"/>
  <c r="C63" i="4"/>
  <c r="C132" i="4" s="1"/>
  <c r="D62" i="4"/>
  <c r="D75" i="4" s="1"/>
  <c r="C62" i="4"/>
  <c r="C75" i="4" s="1"/>
  <c r="D61" i="4"/>
  <c r="D74" i="4" s="1"/>
  <c r="C61" i="4"/>
  <c r="C74" i="4" s="1"/>
  <c r="D60" i="4"/>
  <c r="D124" i="4" s="1"/>
  <c r="C60" i="4"/>
  <c r="C124" i="4" s="1"/>
  <c r="D54" i="4"/>
  <c r="C54" i="4"/>
  <c r="D53" i="4"/>
  <c r="C53" i="4"/>
  <c r="D50" i="4"/>
  <c r="C50" i="4"/>
  <c r="D49" i="4"/>
  <c r="C49" i="4"/>
  <c r="D48" i="4"/>
  <c r="D142" i="4" s="1"/>
  <c r="C48" i="4"/>
  <c r="C142" i="4" s="1"/>
  <c r="D47" i="4"/>
  <c r="D141" i="4" s="1"/>
  <c r="C47" i="4"/>
  <c r="C141" i="4" s="1"/>
  <c r="D46" i="4"/>
  <c r="D138" i="4" s="1"/>
  <c r="C46" i="4"/>
  <c r="C138" i="4" s="1"/>
  <c r="D45" i="4"/>
  <c r="D137" i="4" s="1"/>
  <c r="C45" i="4"/>
  <c r="C137" i="4" s="1"/>
  <c r="D44" i="4"/>
  <c r="D130" i="4" s="1"/>
  <c r="C44" i="4"/>
  <c r="D43" i="4"/>
  <c r="D129" i="4" s="1"/>
  <c r="C43" i="4"/>
  <c r="D42" i="4"/>
  <c r="D134" i="4" s="1"/>
  <c r="C42" i="4"/>
  <c r="C134" i="4" s="1"/>
  <c r="D41" i="4"/>
  <c r="D133" i="4" s="1"/>
  <c r="C41" i="4"/>
  <c r="C133" i="4" s="1"/>
  <c r="D40" i="4"/>
  <c r="C40" i="4"/>
  <c r="D39" i="4"/>
  <c r="C39" i="4"/>
  <c r="D36" i="4"/>
  <c r="D58" i="4" s="1"/>
  <c r="C36" i="4"/>
  <c r="C58" i="4" s="1"/>
  <c r="D35" i="4"/>
  <c r="C35" i="4"/>
  <c r="D29" i="4"/>
  <c r="C29" i="4"/>
  <c r="D28" i="4"/>
  <c r="D32" i="4" s="1"/>
  <c r="C28" i="4"/>
  <c r="D27" i="4"/>
  <c r="D31" i="4" s="1"/>
  <c r="C27" i="4"/>
  <c r="D23" i="4"/>
  <c r="C23" i="4"/>
  <c r="D15" i="4"/>
  <c r="C15" i="4"/>
  <c r="D14" i="4"/>
  <c r="C14" i="4"/>
  <c r="D158" i="4"/>
  <c r="C158" i="4"/>
  <c r="D157" i="4"/>
  <c r="C157" i="4"/>
  <c r="D6" i="4"/>
  <c r="D156" i="4" s="1"/>
  <c r="C6" i="4"/>
  <c r="D33" i="4" l="1"/>
  <c r="D30" i="4"/>
  <c r="D57" i="4"/>
  <c r="D55" i="4"/>
  <c r="C57" i="4"/>
  <c r="C55" i="4"/>
  <c r="C125" i="4"/>
  <c r="D125" i="4"/>
  <c r="D126" i="4"/>
  <c r="C126" i="4"/>
  <c r="C32" i="4"/>
  <c r="D72" i="4"/>
  <c r="C122" i="4"/>
  <c r="C33" i="4"/>
  <c r="C30" i="4"/>
  <c r="D122" i="4"/>
  <c r="D152" i="4"/>
  <c r="C73" i="4"/>
  <c r="C72" i="4"/>
  <c r="D73" i="4"/>
  <c r="D114" i="4"/>
  <c r="D113" i="4"/>
  <c r="D153" i="4"/>
  <c r="D145" i="4"/>
  <c r="C145" i="4"/>
  <c r="C113" i="4"/>
  <c r="C11" i="4"/>
  <c r="C19" i="4"/>
  <c r="C130" i="4"/>
  <c r="C114" i="4"/>
  <c r="C129" i="4"/>
  <c r="C31" i="4"/>
  <c r="D10" i="4"/>
  <c r="D108" i="4" s="1"/>
  <c r="D12" i="4"/>
  <c r="D110" i="4" s="1"/>
  <c r="D19" i="4"/>
  <c r="D146" i="4"/>
  <c r="D154" i="4"/>
  <c r="D18" i="4"/>
  <c r="C9" i="4"/>
  <c r="E7" i="4"/>
  <c r="E62" i="4"/>
  <c r="E29" i="4"/>
  <c r="C152" i="4"/>
  <c r="E60" i="4"/>
  <c r="E39" i="4"/>
  <c r="E41" i="4"/>
  <c r="E49" i="4"/>
  <c r="E26" i="4"/>
  <c r="C153" i="4"/>
  <c r="E42" i="4"/>
  <c r="E50" i="4"/>
  <c r="E8" i="4"/>
  <c r="C18" i="4"/>
  <c r="E43" i="4"/>
  <c r="E45" i="4"/>
  <c r="E54" i="4"/>
  <c r="E15" i="4"/>
  <c r="E46" i="4"/>
  <c r="D9" i="4"/>
  <c r="E25" i="4"/>
  <c r="E44" i="4"/>
  <c r="E53" i="4"/>
  <c r="E74" i="4"/>
  <c r="D151" i="4"/>
  <c r="C12" i="4"/>
  <c r="C10" i="4"/>
  <c r="D11" i="4"/>
  <c r="D16" i="4"/>
  <c r="E24" i="4"/>
  <c r="E28" i="4"/>
  <c r="E14" i="4"/>
  <c r="C16" i="4"/>
  <c r="E63" i="4"/>
  <c r="E23" i="4"/>
  <c r="E27" i="4"/>
  <c r="E35" i="4"/>
  <c r="E47" i="4"/>
  <c r="E61" i="4"/>
  <c r="E48" i="4"/>
  <c r="D109" i="4" l="1"/>
  <c r="D107" i="4"/>
  <c r="C108" i="4"/>
  <c r="C107" i="4"/>
  <c r="C110" i="4"/>
  <c r="C109" i="4"/>
  <c r="D115" i="4"/>
  <c r="E75" i="4"/>
  <c r="C131" i="4"/>
  <c r="E142" i="4"/>
  <c r="E130" i="4"/>
  <c r="E113" i="4"/>
  <c r="E141" i="4"/>
  <c r="E121" i="4"/>
  <c r="E19" i="4"/>
  <c r="C115" i="4"/>
  <c r="E115" i="4" s="1"/>
  <c r="E114" i="4"/>
  <c r="E12" i="4"/>
  <c r="E11" i="4"/>
  <c r="E72" i="4"/>
  <c r="E18" i="4"/>
  <c r="E9" i="4"/>
  <c r="E55" i="4"/>
  <c r="E153" i="4"/>
  <c r="E122" i="4"/>
  <c r="E57" i="4"/>
  <c r="E31" i="4"/>
  <c r="E73" i="4"/>
  <c r="E32" i="4"/>
  <c r="E16" i="4"/>
  <c r="D123" i="4"/>
  <c r="E30" i="4"/>
  <c r="E464" i="2"/>
  <c r="D464" i="2"/>
  <c r="E461" i="2"/>
  <c r="D461" i="2"/>
  <c r="E460" i="2"/>
  <c r="D460" i="2"/>
  <c r="E459" i="2"/>
  <c r="E453" i="2"/>
  <c r="E120" i="1" s="1"/>
  <c r="D453" i="2"/>
  <c r="D120" i="1" s="1"/>
  <c r="E452" i="2"/>
  <c r="E119" i="1" s="1"/>
  <c r="D452" i="2"/>
  <c r="D119" i="1" s="1"/>
  <c r="E450" i="2"/>
  <c r="D450" i="2"/>
  <c r="E449" i="2"/>
  <c r="D449" i="2"/>
  <c r="E448" i="2"/>
  <c r="D448" i="2"/>
  <c r="F120" i="1" l="1"/>
  <c r="F441" i="2"/>
  <c r="F453" i="2"/>
  <c r="F461" i="2"/>
  <c r="F440" i="2"/>
  <c r="F449" i="2"/>
  <c r="F465" i="2"/>
  <c r="F450" i="2"/>
  <c r="F445" i="2"/>
  <c r="D463" i="2"/>
  <c r="E447" i="2"/>
  <c r="E455" i="2"/>
  <c r="D459" i="2"/>
  <c r="E467" i="2"/>
  <c r="D447" i="2"/>
  <c r="D455" i="2"/>
  <c r="D467" i="2"/>
  <c r="D443" i="2"/>
  <c r="E443" i="2"/>
  <c r="E451" i="2"/>
  <c r="F458" i="2"/>
  <c r="D451" i="2"/>
  <c r="F466" i="2"/>
  <c r="C123" i="4"/>
  <c r="F442" i="2"/>
  <c r="F462" i="2"/>
  <c r="F454" i="2"/>
  <c r="E463" i="2"/>
  <c r="F446" i="2"/>
  <c r="E437" i="2"/>
  <c r="D437" i="2"/>
  <c r="E434" i="2"/>
  <c r="D434" i="2"/>
  <c r="E433" i="2"/>
  <c r="D433" i="2"/>
  <c r="E123" i="4" l="1"/>
  <c r="E108" i="4"/>
  <c r="F447" i="2"/>
  <c r="F438" i="2"/>
  <c r="F437" i="2"/>
  <c r="F443" i="2"/>
  <c r="F451" i="2"/>
  <c r="D439" i="2"/>
  <c r="F455" i="2"/>
  <c r="F459" i="2"/>
  <c r="F433" i="2"/>
  <c r="E439" i="2"/>
  <c r="F463" i="2"/>
  <c r="F467" i="2"/>
  <c r="F434" i="2"/>
  <c r="E432" i="2"/>
  <c r="D432" i="2"/>
  <c r="F439" i="2" l="1"/>
  <c r="E435" i="2"/>
  <c r="D435" i="2"/>
  <c r="E430" i="2"/>
  <c r="D430" i="2"/>
  <c r="E429" i="2"/>
  <c r="D429" i="2"/>
  <c r="E428" i="2"/>
  <c r="D428" i="2"/>
  <c r="E421" i="2"/>
  <c r="D421" i="2"/>
  <c r="E423" i="2" l="1"/>
  <c r="F429" i="2"/>
  <c r="F421" i="2"/>
  <c r="E431" i="2"/>
  <c r="F435" i="2"/>
  <c r="D431" i="2"/>
  <c r="F430" i="2"/>
  <c r="D423" i="2"/>
  <c r="F422" i="2"/>
  <c r="E470" i="2"/>
  <c r="D470" i="2"/>
  <c r="F426" i="2"/>
  <c r="D427" i="2"/>
  <c r="E427" i="2"/>
  <c r="E418" i="2"/>
  <c r="D418" i="2"/>
  <c r="E417" i="2"/>
  <c r="D417" i="2"/>
  <c r="F416" i="2"/>
  <c r="E413" i="2"/>
  <c r="D413" i="2"/>
  <c r="F411" i="2"/>
  <c r="F410" i="2"/>
  <c r="F409" i="2"/>
  <c r="F408" i="2"/>
  <c r="F407" i="2"/>
  <c r="F406" i="2"/>
  <c r="F405" i="2"/>
  <c r="E403" i="2"/>
  <c r="D403" i="2"/>
  <c r="E402" i="2"/>
  <c r="D402" i="2"/>
  <c r="F401" i="2"/>
  <c r="F400" i="2"/>
  <c r="F418" i="2" l="1"/>
  <c r="F417" i="2"/>
  <c r="F402" i="2"/>
  <c r="F414" i="2"/>
  <c r="F427" i="2"/>
  <c r="F431" i="2"/>
  <c r="F423" i="2"/>
  <c r="F413" i="2"/>
  <c r="F403" i="2"/>
  <c r="F470" i="2"/>
  <c r="F399" i="2"/>
  <c r="F398" i="2"/>
  <c r="F397" i="2"/>
  <c r="F396" i="2"/>
  <c r="F393" i="2" l="1"/>
  <c r="E390" i="2" l="1"/>
  <c r="D390" i="2"/>
  <c r="E389" i="2"/>
  <c r="D389" i="2"/>
  <c r="E388" i="2"/>
  <c r="D388" i="2"/>
  <c r="F387" i="2"/>
  <c r="F386" i="2"/>
  <c r="F390" i="2" l="1"/>
  <c r="F388" i="2"/>
  <c r="F385" i="2"/>
  <c r="F384" i="2" l="1"/>
  <c r="F383" i="2"/>
  <c r="F381" i="2"/>
  <c r="F380" i="2" l="1"/>
  <c r="F379" i="2"/>
  <c r="F378" i="2"/>
  <c r="F377" i="2"/>
  <c r="F375" i="2"/>
  <c r="F374" i="2"/>
  <c r="F373" i="2"/>
  <c r="F371" i="2" l="1"/>
  <c r="E370" i="2"/>
  <c r="D370" i="2"/>
  <c r="F370" i="2" l="1"/>
  <c r="E369" i="2"/>
  <c r="D369" i="2"/>
  <c r="E368" i="2"/>
  <c r="D368" i="2"/>
  <c r="F367" i="2"/>
  <c r="F366" i="2"/>
  <c r="F365" i="2"/>
  <c r="F364" i="2"/>
  <c r="F363" i="2"/>
  <c r="F362" i="2"/>
  <c r="F361" i="2"/>
  <c r="F360" i="2"/>
  <c r="F359" i="2"/>
  <c r="F358" i="2"/>
  <c r="F356" i="2"/>
  <c r="F355" i="2"/>
  <c r="F354" i="2"/>
  <c r="F353" i="2"/>
  <c r="F352" i="2"/>
  <c r="F351" i="2"/>
  <c r="F350" i="2"/>
  <c r="F349" i="2"/>
  <c r="F348" i="2"/>
  <c r="F347" i="2"/>
  <c r="F346" i="2"/>
  <c r="F345" i="2"/>
  <c r="F344" i="2"/>
  <c r="F340" i="2"/>
  <c r="F339" i="2"/>
  <c r="F338" i="2"/>
  <c r="F337" i="2"/>
  <c r="F336" i="2"/>
  <c r="F335" i="2"/>
  <c r="F333" i="2"/>
  <c r="F332" i="2"/>
  <c r="F331" i="2"/>
  <c r="F329" i="2"/>
  <c r="F328" i="2"/>
  <c r="F327" i="2"/>
  <c r="F326" i="2"/>
  <c r="F324" i="2"/>
  <c r="F323" i="2"/>
  <c r="E321" i="2"/>
  <c r="D321" i="2"/>
  <c r="E320" i="2"/>
  <c r="D320" i="2"/>
  <c r="F319" i="2"/>
  <c r="F318" i="2"/>
  <c r="F317" i="2"/>
  <c r="F316" i="2"/>
  <c r="F315" i="2"/>
  <c r="F314" i="2"/>
  <c r="F313" i="2"/>
  <c r="F312" i="2"/>
  <c r="F311" i="2"/>
  <c r="F310" i="2"/>
  <c r="F309" i="2"/>
  <c r="E307" i="2"/>
  <c r="D307" i="2"/>
  <c r="E306" i="2"/>
  <c r="D306" i="2"/>
  <c r="E305" i="2"/>
  <c r="D305" i="2"/>
  <c r="E304" i="2"/>
  <c r="D304" i="2"/>
  <c r="F307" i="2" l="1"/>
  <c r="F321" i="2"/>
  <c r="F320" i="2"/>
  <c r="F368" i="2"/>
  <c r="F304" i="2"/>
  <c r="F303" i="2"/>
  <c r="F302" i="2"/>
  <c r="F301" i="2"/>
  <c r="F300" i="2"/>
  <c r="F298" i="2"/>
  <c r="E295" i="2"/>
  <c r="D295" i="2"/>
  <c r="F296" i="2" l="1"/>
  <c r="E294" i="2"/>
  <c r="D294" i="2"/>
  <c r="F291" i="2"/>
  <c r="F290" i="2"/>
  <c r="F289" i="2"/>
  <c r="F288" i="2"/>
  <c r="F287" i="2"/>
  <c r="F293" i="2" l="1"/>
  <c r="F286" i="2"/>
  <c r="F285" i="2"/>
  <c r="E68" i="4" s="1"/>
  <c r="F284" i="2"/>
  <c r="E67" i="4" s="1"/>
  <c r="F283" i="2"/>
  <c r="F282" i="2"/>
  <c r="F281" i="2"/>
  <c r="F280" i="2"/>
  <c r="F279" i="2"/>
  <c r="F278" i="2"/>
  <c r="F277" i="2"/>
  <c r="F276" i="2"/>
  <c r="F272" i="2"/>
  <c r="F271" i="2"/>
  <c r="F270" i="2"/>
  <c r="F269" i="2"/>
  <c r="E264" i="2"/>
  <c r="D264" i="2"/>
  <c r="F263" i="2"/>
  <c r="F262" i="2"/>
  <c r="F261" i="2"/>
  <c r="F260" i="2"/>
  <c r="F259" i="2"/>
  <c r="F255" i="2"/>
  <c r="E253" i="2"/>
  <c r="D253" i="2"/>
  <c r="E252" i="2"/>
  <c r="D252" i="2"/>
  <c r="E251" i="2"/>
  <c r="D251" i="2"/>
  <c r="F250" i="2"/>
  <c r="F248" i="2"/>
  <c r="F246" i="2"/>
  <c r="F245" i="2"/>
  <c r="F244" i="2"/>
  <c r="F243" i="2"/>
  <c r="F242" i="2"/>
  <c r="F241" i="2"/>
  <c r="E237" i="2"/>
  <c r="D237" i="2"/>
  <c r="F236" i="2"/>
  <c r="F235" i="2"/>
  <c r="F234" i="2"/>
  <c r="F231" i="2"/>
  <c r="F230" i="2"/>
  <c r="F229" i="2"/>
  <c r="E224" i="2"/>
  <c r="D224" i="2"/>
  <c r="F222" i="2"/>
  <c r="F221" i="2"/>
  <c r="F220" i="2"/>
  <c r="F219" i="2"/>
  <c r="F218" i="2"/>
  <c r="F216" i="2"/>
  <c r="F213" i="2"/>
  <c r="F238" i="2" l="1"/>
  <c r="F226" i="2"/>
  <c r="F237" i="2"/>
  <c r="F225" i="2"/>
  <c r="F251" i="2"/>
  <c r="F239" i="2"/>
  <c r="F253" i="2"/>
  <c r="F265" i="2"/>
  <c r="F264" i="2"/>
  <c r="F224" i="2"/>
  <c r="F212" i="2"/>
  <c r="F211" i="2"/>
  <c r="F210" i="2"/>
  <c r="F209" i="2"/>
  <c r="F208" i="2"/>
  <c r="F204" i="2"/>
  <c r="F201" i="2"/>
  <c r="F200" i="2"/>
  <c r="F199" i="2"/>
  <c r="F198" i="2"/>
  <c r="F197" i="2"/>
  <c r="F195" i="2"/>
  <c r="F194" i="2"/>
  <c r="F193" i="2"/>
  <c r="F192" i="2"/>
  <c r="F190" i="2"/>
  <c r="E188" i="2"/>
  <c r="D188" i="2"/>
  <c r="E187" i="2"/>
  <c r="D187" i="2"/>
  <c r="F186" i="2"/>
  <c r="F185" i="2"/>
  <c r="F184" i="2"/>
  <c r="F183" i="2"/>
  <c r="F182" i="2"/>
  <c r="F181" i="2"/>
  <c r="F180" i="2"/>
  <c r="F179" i="2"/>
  <c r="F178" i="2"/>
  <c r="F177" i="2"/>
  <c r="E172" i="2"/>
  <c r="D172" i="2"/>
  <c r="E171" i="2"/>
  <c r="D171" i="2"/>
  <c r="F170" i="2"/>
  <c r="F169" i="2"/>
  <c r="F167" i="2"/>
  <c r="F166" i="2"/>
  <c r="F165" i="2"/>
  <c r="F173" i="2" l="1"/>
  <c r="F187" i="2"/>
  <c r="F188" i="2"/>
  <c r="F171" i="2"/>
  <c r="F162" i="2"/>
  <c r="F161" i="2"/>
  <c r="F160" i="2"/>
  <c r="F159" i="2"/>
  <c r="F158" i="2"/>
  <c r="F157" i="2"/>
  <c r="F156" i="2"/>
  <c r="F155" i="2"/>
  <c r="F154" i="2"/>
  <c r="F153" i="2"/>
  <c r="F152" i="2"/>
  <c r="F151" i="2"/>
  <c r="F150" i="2"/>
  <c r="F149" i="2"/>
  <c r="F148" i="2"/>
  <c r="F147" i="2"/>
  <c r="F146" i="2"/>
  <c r="F145" i="2"/>
  <c r="F144" i="2"/>
  <c r="F143" i="2"/>
  <c r="F142" i="2"/>
  <c r="F140" i="2"/>
  <c r="F139" i="2"/>
  <c r="F136" i="2"/>
  <c r="F133" i="2"/>
  <c r="F132" i="2"/>
  <c r="F131" i="2"/>
  <c r="E129" i="2"/>
  <c r="D129" i="2"/>
  <c r="E128" i="2"/>
  <c r="D128" i="2"/>
  <c r="F127" i="2"/>
  <c r="F126" i="2"/>
  <c r="F125" i="2"/>
  <c r="F124" i="2"/>
  <c r="F123" i="2"/>
  <c r="F122" i="2"/>
  <c r="F121" i="2"/>
  <c r="F120" i="2"/>
  <c r="F119" i="2"/>
  <c r="F118" i="2"/>
  <c r="E116" i="2"/>
  <c r="D116" i="2"/>
  <c r="E115" i="2"/>
  <c r="D115" i="2"/>
  <c r="F114" i="2"/>
  <c r="F113" i="2"/>
  <c r="F111" i="2"/>
  <c r="F110" i="2"/>
  <c r="F109" i="2"/>
  <c r="F108" i="2"/>
  <c r="F107" i="2"/>
  <c r="F115" i="2" l="1"/>
  <c r="F116" i="2"/>
  <c r="F128" i="2"/>
  <c r="F129" i="2"/>
  <c r="F106" i="2"/>
  <c r="F105" i="2"/>
  <c r="F104" i="2"/>
  <c r="F103" i="2"/>
  <c r="F102" i="2"/>
  <c r="F101" i="2"/>
  <c r="F99" i="2"/>
  <c r="F98" i="2"/>
  <c r="F97" i="2"/>
  <c r="F96" i="2"/>
  <c r="F95" i="2"/>
  <c r="F94" i="2"/>
  <c r="F93" i="2"/>
  <c r="F92" i="2"/>
  <c r="F91" i="2"/>
  <c r="F90" i="2"/>
  <c r="F89" i="2"/>
  <c r="F88" i="2"/>
  <c r="F87" i="2"/>
  <c r="E85" i="2"/>
  <c r="D85" i="2"/>
  <c r="E84" i="2"/>
  <c r="D84" i="2"/>
  <c r="F83" i="2"/>
  <c r="F82" i="2"/>
  <c r="F81" i="2"/>
  <c r="F80" i="2"/>
  <c r="F79" i="2"/>
  <c r="F78" i="2"/>
  <c r="F77" i="2"/>
  <c r="F76" i="2"/>
  <c r="F84" i="2" l="1"/>
  <c r="F85" i="2"/>
  <c r="E73" i="2"/>
  <c r="D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74" i="2" l="1"/>
  <c r="E419" i="2"/>
  <c r="D419" i="2"/>
  <c r="F73" i="2"/>
  <c r="F39" i="2"/>
  <c r="F38" i="2"/>
  <c r="F37" i="2"/>
  <c r="F36" i="2"/>
  <c r="F35" i="2"/>
  <c r="F34" i="2"/>
  <c r="F33" i="2"/>
  <c r="F32" i="2"/>
  <c r="F31" i="2"/>
  <c r="F30" i="2"/>
  <c r="F29" i="2"/>
  <c r="F28" i="2"/>
  <c r="F27" i="2"/>
  <c r="F26" i="2"/>
  <c r="F25" i="2"/>
  <c r="F24" i="2"/>
  <c r="F23" i="2"/>
  <c r="F22" i="2"/>
  <c r="F20" i="2"/>
  <c r="F19" i="2"/>
  <c r="F18" i="2"/>
  <c r="F17" i="2"/>
  <c r="F16" i="2"/>
  <c r="F15" i="2"/>
  <c r="F14" i="2"/>
  <c r="F13" i="2"/>
  <c r="F12" i="2"/>
  <c r="F11" i="2"/>
  <c r="F10" i="2"/>
  <c r="F9" i="2"/>
  <c r="F8" i="2"/>
  <c r="F7" i="2"/>
  <c r="F6" i="2"/>
  <c r="E133" i="1"/>
  <c r="D133" i="1"/>
  <c r="E132" i="1"/>
  <c r="D132" i="1"/>
  <c r="E131" i="1"/>
  <c r="D131" i="1"/>
  <c r="E129" i="1"/>
  <c r="D129" i="1"/>
  <c r="E128" i="1"/>
  <c r="D128" i="1"/>
  <c r="E127" i="1"/>
  <c r="D127" i="1"/>
  <c r="E125" i="1"/>
  <c r="D125" i="1"/>
  <c r="E124" i="1"/>
  <c r="D124" i="1"/>
  <c r="E123" i="1"/>
  <c r="D123" i="1"/>
  <c r="F125" i="1" l="1"/>
  <c r="F128" i="1"/>
  <c r="F133" i="1"/>
  <c r="F129" i="1"/>
  <c r="F132" i="1"/>
  <c r="D130" i="1"/>
  <c r="E126" i="1"/>
  <c r="D126" i="1"/>
  <c r="E134" i="1"/>
  <c r="F419" i="2"/>
  <c r="E117" i="1"/>
  <c r="D117" i="1"/>
  <c r="D116" i="1"/>
  <c r="E113" i="1"/>
  <c r="D113" i="1"/>
  <c r="E112" i="1"/>
  <c r="D112" i="1"/>
  <c r="E111" i="1"/>
  <c r="D111" i="1"/>
  <c r="F112" i="1" l="1"/>
  <c r="F113" i="1"/>
  <c r="F126" i="1"/>
  <c r="F117" i="1"/>
  <c r="E114" i="1"/>
  <c r="D134" i="1"/>
  <c r="F134" i="1" s="1"/>
  <c r="D114" i="1"/>
  <c r="D109" i="1"/>
  <c r="D108" i="1"/>
  <c r="E107" i="1"/>
  <c r="D107" i="1"/>
  <c r="F114" i="1" l="1"/>
  <c r="E105" i="1"/>
  <c r="D105" i="1"/>
  <c r="E104" i="1"/>
  <c r="D104" i="1"/>
  <c r="E103" i="1"/>
  <c r="D103" i="1"/>
  <c r="E101" i="1"/>
  <c r="D101" i="1"/>
  <c r="E100" i="1"/>
  <c r="D100" i="1"/>
  <c r="E99" i="1"/>
  <c r="D99" i="1"/>
  <c r="E97" i="1"/>
  <c r="D97" i="1"/>
  <c r="E96" i="1"/>
  <c r="D96" i="1"/>
  <c r="E95" i="1"/>
  <c r="D95" i="1"/>
  <c r="E93" i="1"/>
  <c r="D93" i="1"/>
  <c r="E92" i="1"/>
  <c r="D92" i="1"/>
  <c r="E91" i="1"/>
  <c r="D91" i="1"/>
  <c r="F93" i="1" l="1"/>
  <c r="F96" i="1"/>
  <c r="F103" i="1"/>
  <c r="F100" i="1"/>
  <c r="F92" i="1"/>
  <c r="F97" i="1"/>
  <c r="F101" i="1"/>
  <c r="F104" i="1"/>
  <c r="F105" i="1"/>
  <c r="D94" i="1"/>
  <c r="D106" i="1"/>
  <c r="E94" i="1"/>
  <c r="E106" i="1"/>
  <c r="E102" i="1"/>
  <c r="E89" i="1"/>
  <c r="D89" i="1"/>
  <c r="E88" i="1"/>
  <c r="D88" i="1"/>
  <c r="E87" i="1"/>
  <c r="D87" i="1"/>
  <c r="B85" i="1"/>
  <c r="F94" i="1" l="1"/>
  <c r="F88" i="1"/>
  <c r="F106" i="1"/>
  <c r="F89" i="1"/>
  <c r="D90" i="1"/>
  <c r="E90" i="1"/>
  <c r="D137" i="1"/>
  <c r="D102" i="1"/>
  <c r="F102" i="1" s="1"/>
  <c r="F90" i="1" l="1"/>
  <c r="E64" i="1"/>
  <c r="D64" i="1"/>
  <c r="E63" i="1" l="1"/>
  <c r="D63" i="1"/>
  <c r="E62" i="1" l="1"/>
  <c r="D62" i="1"/>
  <c r="E60" i="1" l="1"/>
  <c r="D60" i="1"/>
  <c r="D71" i="1" s="1"/>
  <c r="E71" i="1" l="1"/>
  <c r="D51" i="1"/>
  <c r="E50" i="1"/>
  <c r="D50" i="1"/>
  <c r="E44" i="1"/>
  <c r="D44" i="1"/>
  <c r="D82" i="1" s="1"/>
  <c r="E82" i="1" l="1"/>
  <c r="F82" i="1" s="1"/>
  <c r="E43" i="1"/>
  <c r="D43" i="1"/>
  <c r="E42" i="1"/>
  <c r="D42" i="1"/>
  <c r="D39" i="1"/>
  <c r="E38" i="1"/>
  <c r="E36" i="1"/>
  <c r="D35" i="1"/>
  <c r="E30" i="1"/>
  <c r="D30" i="1"/>
  <c r="E28" i="1"/>
  <c r="D28" i="1"/>
  <c r="D27" i="1"/>
  <c r="E26" i="1"/>
  <c r="D26" i="1"/>
  <c r="D22" i="1"/>
  <c r="E18" i="1"/>
  <c r="F28" i="1" l="1"/>
  <c r="D38" i="1"/>
  <c r="D18" i="1"/>
  <c r="D78" i="1"/>
  <c r="D36" i="1"/>
  <c r="F36" i="1" s="1"/>
  <c r="E80" i="1"/>
  <c r="D29" i="1"/>
  <c r="E45" i="1"/>
  <c r="D45" i="1"/>
  <c r="D80" i="1" l="1"/>
  <c r="F80" i="1" s="1"/>
  <c r="E16" i="1"/>
  <c r="D16" i="1"/>
  <c r="E75" i="1" l="1"/>
  <c r="F16" i="1"/>
  <c r="D75" i="1"/>
  <c r="E15" i="1"/>
  <c r="D15" i="1"/>
  <c r="E14" i="1"/>
  <c r="D14" i="1"/>
  <c r="E12" i="1"/>
  <c r="D12" i="1"/>
  <c r="E11" i="1"/>
  <c r="D11" i="1"/>
  <c r="E10" i="1"/>
  <c r="D10" i="1"/>
  <c r="E8" i="1"/>
  <c r="D8" i="1"/>
  <c r="E7" i="1"/>
  <c r="D7" i="1"/>
  <c r="E6" i="1"/>
  <c r="D6" i="1"/>
  <c r="E109" i="1"/>
  <c r="D110" i="1"/>
  <c r="E78" i="1" l="1"/>
  <c r="F78" i="1" s="1"/>
  <c r="F109" i="1"/>
  <c r="F7" i="1"/>
  <c r="F12" i="1"/>
  <c r="F15" i="1"/>
  <c r="F8" i="1"/>
  <c r="F11" i="1"/>
  <c r="F75" i="1"/>
  <c r="E74" i="1"/>
  <c r="D13" i="1"/>
  <c r="D17" i="1"/>
  <c r="E13" i="1"/>
  <c r="E9" i="1"/>
  <c r="E73" i="1"/>
  <c r="E17" i="1"/>
  <c r="D73" i="1"/>
  <c r="D74" i="1"/>
  <c r="D9" i="1"/>
  <c r="E137" i="1"/>
  <c r="F137" i="1" s="1"/>
  <c r="F17" i="1" l="1"/>
  <c r="F73" i="1"/>
  <c r="F13" i="1"/>
  <c r="F9" i="1"/>
  <c r="F74" i="1"/>
  <c r="E40" i="1"/>
  <c r="C146" i="4"/>
  <c r="D32" i="1"/>
  <c r="D79" i="1" s="1"/>
  <c r="C154" i="4"/>
  <c r="E19" i="1"/>
  <c r="E20" i="1"/>
  <c r="E24" i="1"/>
  <c r="E22" i="1"/>
  <c r="F22" i="1" s="1"/>
  <c r="E27" i="1"/>
  <c r="F27" i="1" s="1"/>
  <c r="E31" i="1"/>
  <c r="E32" i="1"/>
  <c r="E35" i="1"/>
  <c r="E39" i="1"/>
  <c r="F39" i="1" s="1"/>
  <c r="E47" i="1"/>
  <c r="E48" i="1"/>
  <c r="E46" i="1"/>
  <c r="E51" i="1"/>
  <c r="F51" i="1" s="1"/>
  <c r="E52" i="1"/>
  <c r="D122" i="1"/>
  <c r="E108" i="1"/>
  <c r="E34" i="1"/>
  <c r="C156" i="4"/>
  <c r="D115" i="1"/>
  <c r="D135" i="1" s="1"/>
  <c r="E98" i="1"/>
  <c r="D98" i="1"/>
  <c r="E116" i="1"/>
  <c r="F116" i="1" s="1"/>
  <c r="E115" i="1"/>
  <c r="B135" i="1"/>
  <c r="E130" i="1"/>
  <c r="F130" i="1" s="1"/>
  <c r="C99" i="4"/>
  <c r="E33" i="4"/>
  <c r="D93" i="4"/>
  <c r="D99" i="4"/>
  <c r="D119" i="4"/>
  <c r="D155" i="4"/>
  <c r="D46" i="1" l="1"/>
  <c r="D47" i="1"/>
  <c r="F47" i="1" s="1"/>
  <c r="D40" i="1"/>
  <c r="D41" i="1" s="1"/>
  <c r="D20" i="1"/>
  <c r="D34" i="1"/>
  <c r="D23" i="1"/>
  <c r="D19" i="1"/>
  <c r="F19" i="1" s="1"/>
  <c r="D52" i="1"/>
  <c r="F52" i="1" s="1"/>
  <c r="D48" i="1"/>
  <c r="D83" i="1" s="1"/>
  <c r="E119" i="4"/>
  <c r="D31" i="1"/>
  <c r="D33" i="1" s="1"/>
  <c r="D24" i="1"/>
  <c r="D77" i="1" s="1"/>
  <c r="E81" i="1"/>
  <c r="F98" i="1"/>
  <c r="E135" i="1"/>
  <c r="F135" i="1" s="1"/>
  <c r="E110" i="1"/>
  <c r="F110" i="1" s="1"/>
  <c r="F108" i="1"/>
  <c r="F35" i="1"/>
  <c r="E37" i="1"/>
  <c r="E58" i="4"/>
  <c r="E138" i="4"/>
  <c r="E157" i="4"/>
  <c r="D139" i="4"/>
  <c r="E132" i="4"/>
  <c r="D143" i="4"/>
  <c r="C155" i="4"/>
  <c r="E154" i="4"/>
  <c r="E129" i="4"/>
  <c r="D127" i="4"/>
  <c r="D131" i="4"/>
  <c r="E146" i="4"/>
  <c r="C161" i="4"/>
  <c r="C147" i="4"/>
  <c r="E83" i="1"/>
  <c r="D159" i="4"/>
  <c r="E158" i="4"/>
  <c r="E118" i="1"/>
  <c r="D118" i="1"/>
  <c r="C160" i="4"/>
  <c r="E134" i="4"/>
  <c r="D147" i="4"/>
  <c r="E122" i="1"/>
  <c r="F122" i="1" s="1"/>
  <c r="D161" i="4"/>
  <c r="E145" i="4"/>
  <c r="D162" i="4"/>
  <c r="D136" i="1"/>
  <c r="D138" i="1" s="1"/>
  <c r="F32" i="1"/>
  <c r="D160" i="4"/>
  <c r="E125" i="4"/>
  <c r="D135" i="4"/>
  <c r="C143" i="4"/>
  <c r="C139" i="4"/>
  <c r="C127" i="4"/>
  <c r="E53" i="1"/>
  <c r="E84" i="1"/>
  <c r="E137" i="4"/>
  <c r="C162" i="4"/>
  <c r="E79" i="1"/>
  <c r="F79" i="1" s="1"/>
  <c r="E23" i="1"/>
  <c r="C159" i="4"/>
  <c r="E133" i="4"/>
  <c r="E99" i="4"/>
  <c r="E93" i="4"/>
  <c r="C135" i="4"/>
  <c r="E107" i="4"/>
  <c r="E49" i="1"/>
  <c r="E29" i="1"/>
  <c r="F29" i="1" s="1"/>
  <c r="E33" i="1"/>
  <c r="E21" i="1"/>
  <c r="E54" i="1"/>
  <c r="E41" i="1"/>
  <c r="E77" i="1"/>
  <c r="E56" i="1"/>
  <c r="E76" i="1"/>
  <c r="D25" i="1" l="1"/>
  <c r="E109" i="4"/>
  <c r="F40" i="1"/>
  <c r="D81" i="1"/>
  <c r="F81" i="1" s="1"/>
  <c r="D54" i="1"/>
  <c r="F54" i="1" s="1"/>
  <c r="D53" i="1"/>
  <c r="F53" i="1" s="1"/>
  <c r="D84" i="1"/>
  <c r="F84" i="1" s="1"/>
  <c r="F77" i="1"/>
  <c r="F24" i="1"/>
  <c r="F48" i="1"/>
  <c r="D56" i="1"/>
  <c r="F56" i="1" s="1"/>
  <c r="E155" i="4"/>
  <c r="E131" i="4"/>
  <c r="D76" i="1"/>
  <c r="F76" i="1" s="1"/>
  <c r="D37" i="1"/>
  <c r="F37" i="1" s="1"/>
  <c r="F31" i="1"/>
  <c r="D21" i="1"/>
  <c r="D55" i="1"/>
  <c r="D49" i="1"/>
  <c r="F49" i="1" s="1"/>
  <c r="F83" i="1"/>
  <c r="F33" i="1"/>
  <c r="F41" i="1"/>
  <c r="F118" i="1"/>
  <c r="E25" i="1"/>
  <c r="F23" i="1"/>
  <c r="E160" i="4"/>
  <c r="E161" i="4"/>
  <c r="E139" i="4"/>
  <c r="E143" i="4"/>
  <c r="E136" i="1"/>
  <c r="F136" i="1" s="1"/>
  <c r="E147" i="4"/>
  <c r="E127" i="4"/>
  <c r="E135" i="4"/>
  <c r="E162" i="4"/>
  <c r="D163" i="4"/>
  <c r="E159" i="4"/>
  <c r="E55" i="1"/>
  <c r="C163" i="4"/>
  <c r="E110" i="4"/>
  <c r="E85" i="1"/>
  <c r="F25" i="1" l="1"/>
  <c r="D85" i="1"/>
  <c r="F85" i="1" s="1"/>
  <c r="F55" i="1"/>
  <c r="D57" i="1"/>
  <c r="F21" i="1"/>
  <c r="E57" i="1"/>
  <c r="E138" i="1"/>
  <c r="F138" i="1" s="1"/>
  <c r="E163" i="4"/>
  <c r="D469" i="2"/>
  <c r="D468" i="2"/>
  <c r="E469" i="2"/>
  <c r="E468" i="2"/>
  <c r="F57" i="1" l="1"/>
  <c r="E471" i="2"/>
  <c r="D471" i="2"/>
  <c r="F468" i="2"/>
  <c r="F469" i="2"/>
  <c r="F471" i="2" l="1"/>
</calcChain>
</file>

<file path=xl/sharedStrings.xml><?xml version="1.0" encoding="utf-8"?>
<sst xmlns="http://schemas.openxmlformats.org/spreadsheetml/2006/main" count="1591" uniqueCount="578">
  <si>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</si>
  <si>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</si>
  <si>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</si>
  <si>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</si>
  <si>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</si>
  <si>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</si>
  <si>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</si>
  <si>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</si>
  <si>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</si>
  <si>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</si>
  <si>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</si>
  <si>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</si>
  <si>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</si>
  <si>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</si>
  <si>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</si>
  <si>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</si>
  <si>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</si>
  <si>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</si>
  <si>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</si>
  <si>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</si>
  <si>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</si>
  <si>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</si>
  <si>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</si>
  <si>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</si>
  <si>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ИТОГО по краевым и поселенческим программам</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</si>
  <si>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</si>
  <si>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</si>
  <si>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</si>
  <si>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</si>
  <si>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</si>
  <si>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</si>
  <si>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</si>
  <si>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</si>
  <si>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</si>
  <si>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</si>
  <si>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</si>
  <si>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</si>
  <si>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</si>
  <si>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</si>
  <si>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</si>
  <si>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</si>
  <si>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 xml:space="preserve"> 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</si>
  <si>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</si>
  <si>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</si>
  <si>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</si>
  <si>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</si>
  <si>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</si>
  <si>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</si>
  <si>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</si>
  <si>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</si>
  <si>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</si>
  <si>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</si>
  <si>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</si>
  <si>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</si>
  <si>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</si>
  <si>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</si>
  <si>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</si>
  <si>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</si>
  <si>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</si>
  <si>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</si>
  <si>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</si>
  <si>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</si>
  <si>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</si>
  <si>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</si>
  <si>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</si>
  <si>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</si>
  <si>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</si>
  <si>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</si>
  <si>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</si>
  <si>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</si>
  <si>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</si>
  <si>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</si>
  <si>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</si>
  <si>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</si>
  <si>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</si>
  <si>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</si>
  <si>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</si>
  <si>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</si>
  <si>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</si>
  <si>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</si>
  <si>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</si>
  <si>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</si>
  <si>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</si>
  <si>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</si>
  <si>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</si>
  <si>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</si>
  <si>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</si>
  <si>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</si>
  <si>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</si>
  <si>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</si>
  <si>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</si>
  <si>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</si>
  <si>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</si>
  <si>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</si>
  <si>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</si>
  <si>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</si>
  <si>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</si>
  <si>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</si>
  <si>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</si>
  <si>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</si>
  <si>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</si>
  <si>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</si>
  <si>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</si>
  <si>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</si>
  <si>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</si>
  <si>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</si>
  <si>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</si>
  <si>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</si>
  <si>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</si>
  <si>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</si>
  <si>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</si>
  <si>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</si>
  <si>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</si>
  <si>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</si>
  <si>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</si>
  <si>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</si>
  <si>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</si>
  <si>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</si>
  <si>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</si>
  <si>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</si>
  <si>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</si>
  <si>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</si>
  <si>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</si>
  <si>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</si>
  <si>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</si>
  <si>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</si>
  <si>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</si>
  <si>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</si>
  <si>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</si>
  <si>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</si>
  <si>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</si>
  <si>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</si>
  <si>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</si>
  <si>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</si>
  <si>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</si>
  <si>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</si>
  <si>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</si>
  <si>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</si>
  <si>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</si>
  <si>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</si>
  <si>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</si>
  <si>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</si>
  <si>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</si>
  <si>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</si>
  <si>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</si>
  <si>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</si>
  <si>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</si>
  <si>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</si>
  <si>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</si>
  <si>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</si>
  <si>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</si>
  <si>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</si>
  <si>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</si>
  <si>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 xml:space="preserve"> 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</si>
  <si>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</si>
  <si>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</si>
  <si>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</si>
  <si>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</si>
  <si>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</si>
  <si>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</si>
  <si>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</si>
  <si>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</si>
  <si>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</si>
  <si>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</si>
  <si>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</si>
  <si>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</si>
  <si>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</si>
  <si>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</si>
  <si>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</si>
  <si>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</si>
  <si>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</si>
  <si>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федеральный бюджет</t>
  </si>
  <si>
    <t xml:space="preserve">федеральный бюджет </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</si>
  <si>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</si>
  <si>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</si>
  <si>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</si>
  <si>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</si>
  <si>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</si>
  <si>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</si>
  <si>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</si>
  <si>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</si>
  <si>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</si>
  <si>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</si>
  <si>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</si>
  <si>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</si>
  <si>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</si>
  <si>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</si>
  <si>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</si>
  <si>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</si>
  <si>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</si>
  <si>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</si>
  <si>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</si>
  <si>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</si>
  <si>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</si>
  <si>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</si>
  <si>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</si>
  <si>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</si>
  <si>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</si>
  <si>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</si>
  <si>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</si>
  <si>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</si>
  <si>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</si>
  <si>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</si>
  <si>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</si>
  <si>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</si>
  <si>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</si>
  <si>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</si>
  <si>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</si>
  <si>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</si>
  <si>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</si>
  <si>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</si>
  <si>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</si>
  <si>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</si>
  <si>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</si>
  <si>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</si>
  <si>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2019 год </t>
  </si>
  <si>
    <t>Муниципальная программа "Обеспечение безопасности населения в Запорожском  сельском поселении Темрюкского района на 2019 год"</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</si>
  <si>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</si>
  <si>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</si>
  <si>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</si>
  <si>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</si>
  <si>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</si>
  <si>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</si>
  <si>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</si>
  <si>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</si>
  <si>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</si>
  <si>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</si>
  <si>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</si>
  <si>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</si>
  <si>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</si>
  <si>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</si>
  <si>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</si>
  <si>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</si>
  <si>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1. Государственная программа Краснодарского края "Развитие жилищно-коммунального хозяйства"</t>
  </si>
  <si>
    <t xml:space="preserve">2. Государственная программа Краснодарского края "Комплексное и устойчивое развитие Краснодарского края в сфере строительства и архитектуры" </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</si>
  <si>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</si>
  <si>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</si>
  <si>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</si>
  <si>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</si>
  <si>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</si>
  <si>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</si>
  <si>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</si>
  <si>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5. Государственная программа Краснодарского края «Формирование современной городской среды»</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</si>
  <si>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</si>
  <si>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</si>
  <si>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</si>
  <si>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</si>
  <si>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</si>
  <si>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</si>
  <si>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</si>
  <si>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</si>
  <si>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</si>
  <si>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</si>
  <si>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 xml:space="preserve">Запорожское   </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</si>
  <si>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</si>
  <si>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</si>
  <si>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</si>
  <si>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</si>
  <si>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"Формирование комфортной городской среды" Новотаманского сельского поселения Темрюкского района на 2018 -2022 годы"</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</si>
  <si>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</si>
  <si>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7.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</si>
  <si>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</si>
  <si>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8. Государственная программа Краснодарского края «Развитие топливно-энергетического комплекса»</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</si>
  <si>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</si>
  <si>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</si>
  <si>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</si>
  <si>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</si>
  <si>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</si>
  <si>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</si>
  <si>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</si>
  <si>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</si>
  <si>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</si>
  <si>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</si>
  <si>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</si>
  <si>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краевой бюджет (субсидия ЗСК)</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</si>
  <si>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</si>
  <si>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</si>
  <si>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</si>
  <si>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«Развитие культуры»  с участием Вышестеблиевского сельского поселения Темрюкского района в рамках реализации муниципальной программы "Развитие культуры  Вышестеблиевского сельского поселения Темрюкского района" на 2019 год
</t>
  </si>
  <si>
    <t>Муниципальная программа "Эффективное муниципальное управление" Вышестеблиевского сельского поселения Темрюкского района на 2019 год</t>
  </si>
  <si>
    <t xml:space="preserve">Муниципальная программа "Формирование комфортной городской (сельской) среды на 2018 -2024 годы </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</si>
  <si>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</si>
  <si>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</si>
  <si>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финансовое обеспечение деятельности МБУК "Ахтанизовский КСЦ"  для обеспечения выполнения муниципального задания</t>
  </si>
  <si>
    <t xml:space="preserve">Муниципальная программа Ахтанизовского сельского поселения "Поддержка малого и среднего предпринимательства на территории Ахтанизовского сельского поселения Темрюкского района" </t>
  </si>
  <si>
    <t>средства перераспределены на выполнение других муниципальных программ</t>
  </si>
  <si>
    <t>организация и проведение спортивных мероприятий, приобретен спортивный инвентарь</t>
  </si>
  <si>
    <t>ежемесячная выплата за выслугу лет - 4 человекам</t>
  </si>
  <si>
    <t>прошли обучение 2 человека</t>
  </si>
  <si>
    <t>ежемесячная выплата за выслугу лет - 1 человек</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</si>
  <si>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</si>
  <si>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 xml:space="preserve">освещение деятельности администрации и Совета Сенного сельского поселения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</si>
  <si>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</si>
  <si>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организация и проведение праздничных мероприятий, чествование почетных жителей, приобретение сувенирной продукции</t>
  </si>
  <si>
    <t>ежемесячная выплата за выслугу лет - 3 человека</t>
  </si>
  <si>
    <t xml:space="preserve">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 </t>
  </si>
  <si>
    <t>Муниципальная программа «Благоустройство Сенного сельского поселения Темрюкского района»</t>
  </si>
  <si>
    <t>выплаты руководителям ТОС -3 человека</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</si>
  <si>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комплектующих к компьютерной технике, электронных ключей, заправка и ремонт картриджей и оргтехники</t>
  </si>
  <si>
    <t>ежемесячная выплата за выслугу лет - 1 человеку</t>
  </si>
  <si>
    <t>организация и проведение спортивных мероприятий, приобретены сетки для настольного тениса,  волейбольная, футбольная, мячи, ракетки, медали, кубки, табло перекидное</t>
  </si>
  <si>
    <t>выплаты руководителям ТОС - 8 человек</t>
  </si>
  <si>
    <t>бесперебойное обеспечение программными средствами: количество обслуживаемых компьютеров 20 единиц, принтеров - 8 единиц, программных продуктов - 15 единиц</t>
  </si>
  <si>
    <t>проведено межевание объектов</t>
  </si>
  <si>
    <t>проведение праздничных мероприятий, пруроченных к праздничным дням</t>
  </si>
  <si>
    <t>ежемесячная выплата за выслугу лет -3 человекам</t>
  </si>
  <si>
    <t xml:space="preserve">оказана финансовая поддержка  обществу ветеранов поселения </t>
  </si>
  <si>
    <t>техническое сопровождение сайта, публикации в газете "Тамань"</t>
  </si>
  <si>
    <t>произведена замена 3-х оконных блоков</t>
  </si>
  <si>
    <t>выплаты руководителям ТОС -5 человек</t>
  </si>
  <si>
    <t>информационное освещение нормативно-правовых актов  администрации в газете "Тамань"</t>
  </si>
  <si>
    <t>Муниципальная программа "Охрана окружающей среды в Фонталовском сельском поселении Темрюкского района на 2019 год"</t>
  </si>
  <si>
    <t xml:space="preserve">расходы на финансовое обеспечение деятельности администрации (заработная плата и ее начисления, оплата коммунальных платежей, налоги, ГСМ и пр.). </t>
  </si>
  <si>
    <t>ежемесячная выплата за выслугу лет - 2 человека</t>
  </si>
  <si>
    <t>Муниципальная программа "Комплексное развитие социальной инфраструктуры Старотитаровского  сельского поселения Темрюкского района" на 2019 год</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</si>
  <si>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</si>
  <si>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</si>
  <si>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</si>
  <si>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</si>
  <si>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</si>
  <si>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</si>
  <si>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 xml:space="preserve">Государственная программа Краснодарского края "Развитие сети автомобильных дорог" с участием Курчанского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</si>
  <si>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выплаты руководителям ТОС - 5 человек</t>
  </si>
  <si>
    <t xml:space="preserve">расходы на сопровождение, обновление и техобслуживание программных продуктов, заправка и ремонт картриджей </t>
  </si>
  <si>
    <t>ежемесячная выплата за выслугу лет -1 человеку</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</si>
  <si>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2017-2019 годы"</t>
  </si>
  <si>
    <t>выплаты руководителям ТОС - 9 человек. Выплачено денежное поощрение ежеквартального конкурса "Лучший орган ТОС" за 1, 2, 3 места</t>
  </si>
  <si>
    <t xml:space="preserve">оказана финансовая поддержка 1 социально ориентированной некоммерческой организации </t>
  </si>
  <si>
    <t>Освоено за отчетный период,                 тыс. руб.</t>
  </si>
  <si>
    <t>ежемесячная выплата за выслугу лет -2 чел.</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</si>
  <si>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</si>
  <si>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публикация нормативно-правовых актов администрации  и решений Совета поселений в газете "Тамань"                  </t>
  </si>
  <si>
    <t>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t>
  </si>
  <si>
    <t>разработаны технические планы водопроводных сетей</t>
  </si>
  <si>
    <r>
      <t>Муниципальная программа "Энергосбережение и повышение энергетической эффективности  Краснострельского сельского поселения Темрюкского района</t>
    </r>
    <r>
      <rPr>
        <b/>
        <sz val="20"/>
        <rFont val="Times New Roman"/>
        <family val="1"/>
        <charset val="204"/>
      </rPr>
      <t>"</t>
    </r>
  </si>
  <si>
    <t>информационно-техническое обеспечение программ (АРМ "Муниципал", ПО ИСС "Хозяйство", ГИС ГМП, ЭС "Госзакупки" и др.), приобретение оргтехники, картриджей и их заправка; печать в периодических изданиях (газета "Тамань", "Станичная газета")</t>
  </si>
  <si>
    <t>приобретение энергосберегающих ламп (19 шт.)</t>
  </si>
  <si>
    <t xml:space="preserve">Сводная информация об исполнении муниципальных программ поселениями Темрюкского района                                                                                по состоянию на 1 апреля 2020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</si>
  <si>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1 апреля 2020 года                      </t>
  </si>
  <si>
    <t xml:space="preserve">Информация об исполнении государственных программ Краснодарского края поселениями Темрюкского района  по состоянию на 1 апреля 2020 года </t>
  </si>
  <si>
    <t>благоустройство поселения (уличное освещение, озеленение (посадка цветов, обрезка деревьев, покос травы), дератизация, отлов безнадзорных животных,  приобретение и установка  лавок (10 шт.), приобретение и установка урн (10 шт.)</t>
  </si>
  <si>
    <t>финансовое обеспечение деятельности МБУК "Сенная ЦКС" в рамках выполнения муниципального задания; комплектование книжного фонда, ремонт ДК Сенной, приобретение оборудования</t>
  </si>
  <si>
    <t>отремонтировано: в пос. Приморский - 1 памятник, в пос. Сенной - 2</t>
  </si>
  <si>
    <t>организация и проведение спортивных мероприятий, приобретение спортинвентаря: мячи, сетки</t>
  </si>
  <si>
    <t>выполнен ямочный ремонт дорог  по ул. Набережной в пос. Сенной от д. 1 до д. 11, площадка перед кладбищем по ул. Лермонтова в пос. Сенной, пер. Крайний</t>
  </si>
  <si>
    <t>изготовлено: информационная табличка (1 шт.), баннер (3 шт.)</t>
  </si>
  <si>
    <t>финансовое обеспечение деятельности учреждения для выполнения муниципального задания, выполнены проектные работы по капитальному ремонту здания МБУ "Голубицкий КСЦ"</t>
  </si>
  <si>
    <t>ежемесячное обслуживание 5 программ, изготовлено 11 выпусков газеты "Голубицкий Вестник", содержание WEB- сайта, выплаты руководителям ТОС (5 чел.)</t>
  </si>
  <si>
    <t xml:space="preserve"> заменено светильников уличного освещения на энергосберегающие (30 шт.); приобретены: роторная косилка (1 шт.), контейнеры для ТКО (30 шт.); осуществлено финансовое обеспечение МБУ "Голубицкая ПЭС" на выполнение муниципального задания</t>
  </si>
  <si>
    <t xml:space="preserve">расходы по финансовому обеспечению деятельности администрации и подведомственного муниципального учреждения по ведению бухгалтерского учета </t>
  </si>
  <si>
    <t xml:space="preserve"> установлены дорожные знаки (29 штук), приобретен щебень, выполнено грейдирование дорог (1 км)</t>
  </si>
  <si>
    <t>реконструкция памятника по ул. Школьной</t>
  </si>
  <si>
    <t>субсидия на приобретение  одежды сцены, звукоусиливающей и световой аппаратуры, замена кресел в зрительном зале МБУ "Голубицкий КСЦ". Муниципальный контракт на приобретение одежды сцены заключен 08.04.2020 года на сумму 163,4 тыс. рублей со сроком исполнения до 28.04.2020 года. Муниципальный контракт на поставку кресел заключен 23.03.2020 года на сумму 879,4 тыс. рублей со сроком исполнения до 13.04.2020 года. Проведен электронный аукцион на приобретение  звукоусиливающей и световой аппаратуры, заключение муниципального контракта запланировано после 28.04.2020 года</t>
  </si>
  <si>
    <t>финансовое обеспечение деятельности администрации и подведомственных  учреждений по ведению бухгалтерского учета и МКУ "Новотаманская ПЭС" (выплата заработной платы, коммунальные платежи, приобретение канцтоваров, ГСМ)</t>
  </si>
  <si>
    <t>изготовлены удостоверения дружинников</t>
  </si>
  <si>
    <t>услуги по содержанию дорог и сетей уличного освещения</t>
  </si>
  <si>
    <t>выполнены кадастровые работы</t>
  </si>
  <si>
    <t>уличное освещение (оплата за электроэнергию), озеленение территории (вывоз веток), содержание мест захоронения (уборка территорий мест захоронений), текущее содержание территории (уборка, вывоз мусора)</t>
  </si>
  <si>
    <t>Муниципальная программа "Развитие жилищно-коммунального хозяйства Новотаманского сельского поселения Темрюкского района на 2020-2022 годы"</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</si>
  <si>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t>
  </si>
  <si>
    <t>изготовлен баннер, приобретено: ритуальный венок, подарочные сувениры</t>
  </si>
  <si>
    <t>Государственная программа Краснодарского края «Региональная политика и развитие гражданского общества» с участием Новотаманского сельского поселения Темрюкского района в рамках реализации муниципальной программы "Благоустройство территории Новотаманского сельского поселения Темрюкского района на 2018-2020 годы"</t>
  </si>
  <si>
    <t>соглашение о выделении краевых средств не заключено</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</si>
  <si>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2018-2020 годы"</t>
  </si>
  <si>
    <t>муниципальный контракт на восстановление (ремонт, благоустройство) воинских захоронений заключен 03.04.2020 года на сумму 2162,1 тыс. рублей со сроком исполнения - 30 к.д.</t>
  </si>
  <si>
    <t>муниципальный контракт заключен 06.03.2020 года на сумму 5801,3 тыс. рублей , со сроком исполнения до 18.04.2020 года</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</si>
  <si>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</si>
  <si>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оплата услуг за составление сметной документации:  1.Ремонт ул.Пушкина от пер.Почтовый до пер. Ворошилова, от пер.Ворошилова до пер. Горького, от пер. Шевченко до пер. Лермонтова); 2. Ремонт покрытия дороги (перекресток) ул. Комсомольская и ул. Вехняя. Приобретение асфальтобетонного гранулята</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</si>
  <si>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 на 2020 год</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</si>
  <si>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 на 2020 год</t>
  </si>
  <si>
    <t>оказана финансовая поддержка: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 Вышестеблиевская) (15,0 тыс. рублей); Вышестеблиевкому хуторскому казачьему обществу Темрюкского района казачьему обществу Таманского отдельского казачьего общества Кубанского войскового казачьего общества (100,0 тыс. рублей)</t>
  </si>
  <si>
    <t>Муниципальная программа "Развитие жилищно-коммунального хозяйства" Вышестеблиевского сельского поселения Темрюкского района на 2020 год</t>
  </si>
  <si>
    <t>Организация сбора и вывоза мусора на территории Вышестеблиевского сельского поселения и прочие мероприятия по благоустройству, расчистка дорог от снега; обслуживание уличного освещения на территории Вышестеблиевского сельского поселения (приобретение светодиодных светильников (ламп) 150 шт. ),  Организация ритуальных услуг и содержание мест захоронения территории Вышестеблиевского сельского поселения, Смета на памятник войнам и ограждение кладбищ;  технологическое присоединение ул. Пушкина, ул. Комскомольской; отлов собак; коммунальные платежи</t>
  </si>
  <si>
    <t>Муниципальная программа "Молодежь   Вышестеблиевского сельского поселения Темрюкского района " на 2020 год</t>
  </si>
  <si>
    <t>финансовое обеспечение деятельности МБУК "Вышестеблиевская ЦКС" для выполнения муниципального задания</t>
  </si>
  <si>
    <t>Муниципальная программа "Развитие культуры Вышестеблиевского сельского поселения Темрюкского района на 2020 год</t>
  </si>
  <si>
    <t>Государственная программа Краснодарского края "Развитие сети автомобильных дорог" с участием Вышестеблиевского сельского поселения Темрюкского района в рамках реализации муниципальной программы "Комплексное развитие Вышестеблиевского сельского поселения Темрюкского района в сфере строительства, архитектуры и дорожного хозяйства» на 2020 год</t>
  </si>
  <si>
    <t>Муниципальная программа "Социальная поддержка граждан Вышестеблиевского сельского поселения Темрюкского района" на 2020 год</t>
  </si>
  <si>
    <t>Муниципальная программа "Развитие массового спорта в Вышестеблиевском сельском поселении Темрюкского района на 2020 год"</t>
  </si>
  <si>
    <t xml:space="preserve">приобретено: спортивный инвентарь, спортивная одежда, сетка футбольная, ГСМ </t>
  </si>
  <si>
    <t>Предоплата за разработку паспорта безопасности территории Вышестеблиевского сельского поселения</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</si>
  <si>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</si>
  <si>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Муниципальная программа «Развитие информационного освещения деятельности администрации Ахтанизовского сельского поселения Темрюкского района»</t>
  </si>
  <si>
    <t>проведение праздничных мероприятий (приобретение открыток (40 шт.),   баннер (1 шт.), цветы)</t>
  </si>
  <si>
    <t>приобретены листовки (1000 шт.), информационные таблички (25 шт.), труба ( 138 м/п)</t>
  </si>
  <si>
    <t>осуществлены расходы за услуги трактора по вывозу мусора, отлов безнадзорных животных, расходы на абонентскую плату за уличное освещение поселения; приобретены материалы для ремонта ограждения кладбища, сверло, саморезы, таймер, (2 шт.), датчик (1 шт.), автовыключатель (1 шт.), зажимы (10 шт.), светодиодный светильник (1 шт.); вынос 26 точек на земельном участке; содержание МКУ «Ахтанизовская ПЭС»</t>
  </si>
  <si>
    <t>услуги по перевозке грунта, расходы по составлению смет и стройконтроль, выполнен ямочный ремонт дорог (асфальтобетонная смесь)</t>
  </si>
  <si>
    <t>приобретен теннисный стол</t>
  </si>
  <si>
    <t>содержание WEB- сайта, публикация в СМИ, сопровождение, обновление и техобслуживание программных продуктов для обеспечения деятельности администрации</t>
  </si>
  <si>
    <t>расходы на материально-техническое обслуживание (оплата за связь и интернет, коммунальные услуги; изготовление баннеров; приобретение канцтоваров, основных средств, комплектующих к оргтехнике, лицензии, флагов, ГСМ; ремонт и обслуживание имущества, заправка картриджей, обучение, техобслуживание автомобиля)</t>
  </si>
  <si>
    <t>Муниципальная программа "Формирование комфортной городской среды Ахтанизовского сельского поселения Темрюкского района на 2018 -2024 годы"</t>
  </si>
  <si>
    <t>финансовое обеспечение деятельности администрации  (заработная плата, начисления, налоги, коммунальные платежи, ГСМ, предрейсовый медосмотр, оплата ТБО, обслуживание пожарной сигнализации, приобретение автозапчастей, прочие расходы)</t>
  </si>
  <si>
    <t>обеспечение деятельности подведомственных учреждений МКУ "ЦБ", МКУ "МТО" (заработная плата, хоз. товары, ремонт компьютеров (2 шт.),  приобретение кресел (2 шт.), обучение охране труда, пожарному техническому минимуму (6 чел.), предрейсовый медосмотр</t>
  </si>
  <si>
    <t>обновление программного обеспечения, услуги по информационно-техническому обеспечению АРМ "Муниципал", VIP NET, ГАРАНТ;  обеспечение и сопровождение программного обеспечения (РОСЭЛКОМ); программа Хозяйство; обновление базы АС-Бюджет, техническое сопровождение Web-сайта, обновление ";"1С: Предприятие"; оплата за услуги связи и Интернет</t>
  </si>
  <si>
    <t>приобретены пожарные гидранты (4 шт.)</t>
  </si>
  <si>
    <t>осуществлен сбор и вывоз мусора с обочин дорог, работа трактора, расчистка снега, изготовление смет</t>
  </si>
  <si>
    <t>проведена гос. экспертиза объект по объекту  водоснабжение ул. Лесная, ул. Светлая и ул. Азовская в пос. Стрелка</t>
  </si>
  <si>
    <t xml:space="preserve">оплата за уличное освещение; ремонт уличного освещения; разработка проеткной документации по уличному освещению; оплата за тех.присоединение (3 шт.); оплата электротоваров; уборка кладбищ; работа  мотоблока; вывоз веток; приобретение травосмеси; МАФ фонтан Лотос (1 шт.); ограждение футбольного поля; сбор и вывоз мусора </t>
  </si>
  <si>
    <t>изготовлен 3Д дизайн проекта (1 шт.)</t>
  </si>
  <si>
    <t>Государственная программа Краснодарского края "Развитие культуры" в рамках реализации муниципальной программы "Развитие культуры Краснострельского сельского поселения Темрюкского района"</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</si>
  <si>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транспортные услуги, содержание имущества)</t>
  </si>
  <si>
    <t xml:space="preserve">расходы на финансовое обеспечение деятельности администрации (зарплата,  коммунальные платежи, услуги связи, интернета, обучение  (1 чел.), приобретение принтера (1 шт.), картриджа (1 шт.), канцтоваров, геральдической продукции, всетильников (10 шт.), оплата ежегодных членских взносов за 2019-2021  годы Ассоциации «Совет муниципальных образований Краснодарского края»; уплата иных платежей, обслуживание пож. сигнализации; ТО газового оборудования; приобретение конвертов; подписка на периодические издания; прошивка документов для сдачи в архив; подготовка расчетов и отчетов по экологии </t>
  </si>
  <si>
    <t>коммунальные платежи здания КБО, увеличение мощности здания КБО, замена узлов учета холодной воды, изготовление экологических паспортов, уплата иных платежей, приобретены счетчики воды (2 шт.)</t>
  </si>
  <si>
    <t>изготовление газеты "Курчанский Вестник", техническое сопровождение сайта, публикации в газете "Тамань"</t>
  </si>
  <si>
    <t>приобретение первичных средств пожаротушения, противопожарного инвентаря; ремонт пожарных гидрантов, заправка огнетушителей</t>
  </si>
  <si>
    <t>приобретение и монтаж видеорегистрационного оборудования для системы видеонаблюдения</t>
  </si>
  <si>
    <t xml:space="preserve"> изготовление сметной документации и оплата услуг тех. надзора; приобретение щебня, краски дорожной, ж/б лотки; работы по содержанию дорог поселения</t>
  </si>
  <si>
    <t>составление сметной документации по замене водопроводных сетей в поселении, составление сметной документации по водоснабжению западного микрорайона ст. Курчанской</t>
  </si>
  <si>
    <t>проведены кадастровые работы с подготовкой технического плана на 4 объекта (газификация  западного микрорайона  в ст. Курчанская)</t>
  </si>
  <si>
    <t>произведена оплата на содержание уличного освещения, мемориала; выполнены работы по благоустройству: уборка стихийных свалок, приобретены саженцы (75 шт.), содержание мест захоронения, общественных территорий</t>
  </si>
  <si>
    <t>выполнен ремонт сетей уличного освещения по ул. Красная в ст. Курчанская и ул. Красная в пос. Светлый путь Ленина (приобретение лампочки, светильники, торсада, счетчики, и т.д); увеличение мощности на площади имени Ленина в ст. Курчанской</t>
  </si>
  <si>
    <t xml:space="preserve"> выполнено эскизное решение "Парк" в пос. Светлый Путь Ленина</t>
  </si>
  <si>
    <t>финансовое обеспечение деятельности МАУ "Культура плюс" для выполнения муниципального задания; комплектование библиотечного книжного фонда, приобретение цветного принтера</t>
  </si>
  <si>
    <t>приобретен спортивный инвентарь, разработка сметной документации, оказаны услуги тех. контроля</t>
  </si>
  <si>
    <t xml:space="preserve"> финансовое обеспечение деятельности администрации и подведомственных учреждений (поставка газа здания администрации, электроэнергия здания, то топочной, то пожарной сигнализации, охрана объекта с ПЦН, установка электросчетчика, услуги по установке узла учета водопотребления, ТО сети газораспределения, запчасти для автомобилей, услуги по замене масла, ТО автотранспорта, канцтовары, хоз.товары, заправка картриджей, комплектующие для оргтехники, бланки писем, мебель, комплектующие для ПК, составление сметной документации,  ПО "Дело-Предприятие", средства моющие, обучение охране труда, оценка проф.рисков, программное обеспечение, услуги связи, Интернет, аудит локальной сети, ПО - операц.система, образовательные услуги, ремонт пластик-х окон, право пользования СБИС)
</t>
  </si>
  <si>
    <t>приобретены: пиротехника, светотехническая продукция, цветы, флажки, бланки грамот и писем, изготовление и монтаж мемориальных плит в парке А.Головатого</t>
  </si>
  <si>
    <t>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использование ЭЦП,  сертификат ViPNet</t>
  </si>
  <si>
    <t>приобретено: буклеты, баннеры, телевизор для охранного  телевидения СОТ, батарея аккумуляторная, свисток, фонарь аккумуляторный</t>
  </si>
  <si>
    <t>изготовлены буклеты, листовки</t>
  </si>
  <si>
    <t>приобретены противопожарные ранцы</t>
  </si>
  <si>
    <t xml:space="preserve">выполнено: тех.надзор по ремонту дорожного полотна по ул.Мира, Октябрьская, тех.надзор по грейдированию и ресайклированию дорожного полотна Кирова, составление смет по отсыпке щебнем Оболенского Маяковского, перекрестка Гоголя и Революции, ХАБ пос.Волна, Новая Тамань, ремонт и установка дорожных знаков
</t>
  </si>
  <si>
    <t>изготовлено: стенды, баннеры, информационные знаки</t>
  </si>
  <si>
    <t xml:space="preserve">выполнение работ по благоустройству и уборке улиц, благоустройство и уборка парков скверов и  улиц, мойка дорог, очистка прибордюрной территории, составление сметной документации, тех.надзор, сметы (мойка дорог),тех.надзор, саженцы катальпы, кронирование деревьев, составление смет, технадзор, вывоз ТБО, ликвидация несанкционированных свалок, приобретение скамей парковых, модуля кассы для уличных туалетов    </t>
  </si>
  <si>
    <t>разработка тех. планов</t>
  </si>
  <si>
    <t xml:space="preserve">установка и приобретение сетодиодных светильников, проводов, техприсоединение ст.Тамань: Мира, К.Маркса, Декабристов, пос. Волна, ЭПУ уличное освещение ст-ца Тамань, пос.Волна, выполнение электромонтажных работ, коммунальные услуги на уличное освещение
</t>
  </si>
  <si>
    <t>приобретение подарочных сертификатов</t>
  </si>
  <si>
    <t>обеспечение деятельности учреждения для обеспечения выполнения муниципального задания (выплата заработной платы сотрудникам МБУ "Таманский КСЦ", гирлянда, гуашь, бумага, мягкие игрушки, поставка газа, тех.присоединение ДК Буревестник, монтаж и ТО АПС, водоснабжение, электроснабжение, обслуживание тревожной кнопки, монтаж радиаторов, технадзор, составление смет, новогоднее представление,  ткани и фурнитура, услуги транспорта, поставка жалюзи, ручных металлодетекторов, оргтехники, канц.товаров, мебели, поролона, инструментов, стир.машины, услуги связи, вневедомственной охраны, вывоз ТКО и ИСБО, проведение семинара, отопление, охрана труда, ТО газопровода, видеонаблюдение ДК Буревестник, камеры, обслуживание ПК, Концертная программа ко Дню Победы 9 мая, Шоу-программа Пандора, услуги ведущего, ремонт двери, украшение шарами, настольные игры, дератизационные работы, сцена и аппаратура на 9 мая, дизайн-проект зрительного зала ДК Буревестник, Ноутбук, МФУ, штатив, кронштейн, бумага рулонная для плоттера, лестница, костюмы, экологические документы, изготовление Масленицы, стабилизатор напряжения, светильники LED,  средство для мытья пола, линолеум, ремонт септика, надзор археолог.при ремонте септика)</t>
  </si>
  <si>
    <t xml:space="preserve">поставка газа на вечный огонь, ТО газа
</t>
  </si>
  <si>
    <t>поставка газа, услуги по вневедомств.охране, обслуживание ОПС, вывоз ТКО, ТО газового оборудования, поставка электроэнергии, услуги транспорта (перевозка), сборка и установка ринга, зеркала, изготовление грамот, обслуживание оргтехники, ремонт ограждения, составление сметной документации, оформление страховки, монтаж туалетного модуля</t>
  </si>
  <si>
    <t>расходы на проведение конкурса среди социально-ориентированных некоммерческих организаций в области поддержки ветеранов и организаций в области поддержки и развития наследия культурных традиций казачества</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</si>
  <si>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</si>
  <si>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приобретен автогидроподъемник</t>
  </si>
  <si>
    <t>проведена рыночная оценка объектов муниципального имущества (3 ед.), техническая инвентаризация объектов муниципальной собственности, в том числе бесхозяйных объектов, и постановка их на кадастровый учет (2 ед.),  оплата налогов и обязательных платежей</t>
  </si>
  <si>
    <t>приобретены: рамки (100 шт.), подарочные наборы (50 шт.), букеты цветов (80 шт.)</t>
  </si>
  <si>
    <t xml:space="preserve"> финансирование деятельности МКУ "Централизованная бухгалтерия" , финансовое обеспечение выполнения муниципального задания МБУ "Общественно-социальный центр" </t>
  </si>
  <si>
    <t xml:space="preserve">публикация нормативно-правовых актов  и информационных сообщений о деятельности органов месного самоуправления Темрюкского городского поселения Темрюкского района - 31990 кв.см         </t>
  </si>
  <si>
    <t>обеспечение бесперебойной работы программного ообеспечения - 100%; Приобретение неисключительной лицензии права на программный продукт антивирус Касперского 45 шт на один год</t>
  </si>
  <si>
    <t>выплаты руководителям ТОС - 11 человека, размер компенсационной выплаты в месяц - 6000 рублей</t>
  </si>
  <si>
    <t xml:space="preserve">выполнены услуги по разработке документации по планировке территории; выполнена разработка документации по планировке территории; оплачены услуги по подготовке  межевого плана и схемы расположения земельного участка на кадастровом плане (карте) территории в кадастровом квартале 23:30:1203012  автодорога Темрюк-Краснодар-Кропоткин- граница Ставропольского края, павильон артезианских скважин куст № 2 в, услуги по подготовке  межевого плана и схемы расположения земельного участка на кадастровом плане (карте) территории в кадастровом квартале 23:30:1301000 северо-западнее точки пересечения ул.Красная и ул.Западная в ст.Курчанская, павильон артезианских скважин куст № 5, услуги по подготовке  межевого плана и схемы расположения земельного участка на кадастровом плане (карте) территории в кадастровом квартале 23:30:1113002  г.Темрюк, ул.Лиманная, 225/6 </t>
  </si>
  <si>
    <t>выполнено: услуги по проведению оценки рыночной стоимости земельного участка, кадастровый номер 23:30:1305006:289, услуги по проведению оценки размера платы за право ограниченного пользования частью земельного участка из земель населенных пунктов, расположенного в кадастровом квартале 23:30:1203007, для строительства объекта: "Распределительный газопровод низкого давления, расположенный по адресу г.Темрюк, СОНТ "Стимул", ул.Садовая, 27", услуги по проведению оценки рыночной стоимости земельного участка, кадастровый номер 23:30:1305006:325, услуги по выполнению кадастровых работ с подготовкой межевого плана на земельный участок - 1 ед., услуги по подготовке схемы расположения земельного участка на кадастровом плане (карте) - территории - ситуационного плана и выносу границ земельных участков - 2 ед.</t>
  </si>
  <si>
    <t>компенсация (субсидирование) убытков организациям, осуществляющим пассажирские перевозки на социально- значимых маршрутах - 4 маршрута (январь-февраль 2019 года)</t>
  </si>
  <si>
    <t>1) Обеспечение бесперебойного электроснабжения уличного освещения - 100%; 2)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отходов- 100%;3) Услуги по изъятию с территории ТГП ТР синантропных хищных животных представляющих угрозу жизни, здоровью и имуществу граждан - 10 шт.;                                                                                                4) Бесперебойное газоснабжение Братского кладбища - 100 %                                                                         5) Выполнены услуги по разработке визуализаций (фотореалистических трехмерных изображений) дизайн проекта благоустройства парка им А.С.Пушкина в г.Темрюк (для проведения работ по капитальному ремонту) в сумме 299,0 тыс. руб., услуги по разработке дизайн-проекта благоустройства парка им.А.С.Пушкина (для проведения работ по капитальному ремонту) в сумме 299,0 тыс. руб. 6) Приобретено баннеров - 10 шт., кустов роз - 1600 кустов</t>
  </si>
  <si>
    <t>выполнено: спил аварийных деревьев (23 шт.), уборка мусора и разрушенных надгробий с территории кладбища (14,4 куб. м), ручная уборка аллей (7,5 тыс. м2), обкос газона на территории кладбищ (38,0 тыс. м2)</t>
  </si>
  <si>
    <t>Заключены контракты: "Разработка проектной, рабочей и сметной документации с прохождением государственной экспертизы по объекту: «Строительство канализационной сети по ул.Парижской коммуны от ул.Герцена до ул.Гоголя, от ул.Гоголя до ул.Чернышевского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ул.Калинина от ул.Муравьева до ул.Даргомыжского, по ул.Даргомыжского от ул.Калинина до ул.Анапской в г.Темрюке» со сроком 30.10.2020 года; "Разработка проектной, рабочей и сметной документации с прохождением государственной экспертизы по объекту «Строительство канализационной сети по ул.Бувина от ул.Муравьева до ул.Даргомыжского, по ул.Даргомыжского от ул.Бувина до ул.Анапской в г.Темрюке» со сроком исполнения 30.10.2020 года</t>
  </si>
  <si>
    <t xml:space="preserve">проведео 109 мероприятий, число участников -1188 чел.;  осуществлено финансирование МКУ "Молодежный досуговый центр"   </t>
  </si>
  <si>
    <t xml:space="preserve"> финансирование деятельности для обеспечения выполнения муниципального задания: МКУ "Городское библиотечное объединение", МКУ "Городское объединение культуры",  МАУ "Кинодосуговый центр Тамань", расходы на проведение праздничных мероприятий</t>
  </si>
  <si>
    <t>финансовое обеспечение деятельности для выполнения муниципального задания МБУ "Спортивный клуб "Барс"</t>
  </si>
  <si>
    <t xml:space="preserve"> оказание материальной помощи (4 чел.)</t>
  </si>
  <si>
    <t>Государственная программа Краснодарского края "Развитие сети автомобильных дорог"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«Повышение безопасности дорожного движения»</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</si>
  <si>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</si>
  <si>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2020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</si>
  <si>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2020 год</t>
  </si>
  <si>
    <t>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программное обеспечение, ГСМ, хозтоваров,  автозапчасти)</t>
  </si>
  <si>
    <t>Муниципальная программа«Развитие информационного общества» в Старотитаровском сельском поселении Темрюкского района на 2020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</si>
  <si>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2020 год</t>
  </si>
  <si>
    <t>материально-техническое обеспечение деятельности администрации (техобслуживание пожарной сигнализации и систем оповещения  и управление эвакуацией, «Брандмейстер», обслуживание комплекса тех. средств системы видеонаблюдения; проведение оценки муниципального имущества; приобретение светодиодных энергосберегающих ламп; выплаты руководителям ТОС (13 человек)</t>
  </si>
  <si>
    <t>приобретение цветов,  венков; изготовление поздравительных открыток; разработка макета, изготовление и монтаж баннера; проведение международной акции "Сад памяти"</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</si>
  <si>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2020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</si>
  <si>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2020 год</t>
  </si>
  <si>
    <t>Муниципальная программа «Обеспечение безопасности населения  в Старотитаровском сельском поселении Темрюкского района» на 2020 год</t>
  </si>
  <si>
    <t>установка систем видеонаблюдения в местах массового скопления людей: центральный парк по ул.Ленина; расходные материалы для видеонаблюдения парка; ликвидация последствий пожара; приобретение стендов ПБ в здание администрации; баннер о запрете сжигания мусора; раструб</t>
  </si>
  <si>
    <t>Муниципальная  программа «Противодействие коррупции в Старотитаровском сельском поселении Темрюкского района» на 2020 год</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</si>
  <si>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</si>
  <si>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2020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</si>
  <si>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2020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</si>
  <si>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2020 год»</t>
  </si>
  <si>
    <t>Муниципальная программа  «Развитие жилищно-коммунального хозяйства» в Старотитаровском сельском поселении Темрюкского района на 2020 год</t>
  </si>
  <si>
    <t>разработка ПСД сетей водоснабжения по ул. Залиманная; обеспечение земельных участков инженерной инфраструктурой; разработка ПСД; осуществление стройконтроля; озеленение; прочее благоустройство; содержание мест захоронения; замена светильников уличного освещения</t>
  </si>
  <si>
    <t>Муниципальная программа «Молодежь станицы» Старотитаровского сельского поселения Темрюкского района на 2020 год</t>
  </si>
  <si>
    <t>Муниципальная программа «Развитие культуры Старотитаровского сельского поселения Темрюкского района» на 2020 год</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</si>
  <si>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оплата налогов и сборов;  проведение культурно- массовых мероприятий)</t>
  </si>
  <si>
    <t>Составление сметной документации "Мемориал Боевой славы"; косметический ремонт памятников</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</si>
  <si>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2020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</si>
  <si>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</si>
  <si>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2020 год</t>
  </si>
  <si>
    <t>проведение независимой экспертизы; осуществление стройконтроля Парк по ул. Ленина; стройконтроль Сквер по ул. Ленина (свет); подключение объекта "Сквер" к сетям электроснабжения</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</si>
  <si>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2020 год</t>
  </si>
  <si>
    <t>финансовое обеспечение деятельности МБУ ФОСК "Виктория" (заработная плата, коммунальные услуги, уплата налогов и сборов, расходы на проведение спортивно-массовых мероприятий)</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</si>
  <si>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2020 год"</t>
  </si>
  <si>
    <t>Муниципальная программа Запорожского  сельского поселения Темрюкского района "Эффективное муниципальное управление на 2020 год Запорожского  сельского поселения Темрюкского района"</t>
  </si>
  <si>
    <t>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</si>
  <si>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</si>
  <si>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2020 год"</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</si>
  <si>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</si>
  <si>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2020 год»</t>
  </si>
  <si>
    <t>изготовление баннера (4 шт.), приобретение листовок, пожарного гидранта (1 шт.)</t>
  </si>
  <si>
    <t>Муниципальная программа "Развитие земельных и имущественных отношений Запорожского сельского поселения Темрюкского района на 2020 год"</t>
  </si>
  <si>
    <t>проведение архиологического надзора и подготовка технического плана по газопроводу в пос.Красноармейский по ул.Широкой и пер.Новому протяженносью 1549 м</t>
  </si>
  <si>
    <t>Муниципальная программа "Повышение безопасности дорожного движения на территории Запорожского  сельского поселения Темрюкского района на 2020 год"</t>
  </si>
  <si>
    <t>приобретение  дорожных знаков (10 шт.), выполнено нанесение дорожной разметки</t>
  </si>
  <si>
    <t>Муниципальная программа "Капитальный ремонт и ремонт автомобильных дорог на территории  Запорожского  сельского поселения Темрюкского района на 2020 год"</t>
  </si>
  <si>
    <t>составлена сметная документация на ремонт дорог в пос.Гаркуша по ул.Северной, пос.Красноармейский по ул.Садовая, ст-ца Запорожская пер.Партизанский; уборка улиц от снега</t>
  </si>
  <si>
    <t>Муниципальная программа Поддержка малого и среднего предпринимательства в Запорожскомсельском поселении Темрюкского района на 2020 год»</t>
  </si>
  <si>
    <t>Муниципальная программа "Благоустройство территории Запорожского сельского поселения Темрюкского района на 2020 год»</t>
  </si>
  <si>
    <t xml:space="preserve">Муниципальная программа "Капитальный и текущий ремонт здания администрации Запорожского  сельского поселения Темрюкского района на 2020 год" </t>
  </si>
  <si>
    <t>Муниципальная программа "Комплексное развитие систем коммунальной инфраструктуры Запорожского сельского поселения Темрюкского района на 2020 год"</t>
  </si>
  <si>
    <t>Муниципальная программа "Развитие водоснабжения и водоотведения Запорожского сельского поселения Темрюкского района на 2020 год"</t>
  </si>
  <si>
    <t>Муниципальная программа "Жилище на 2020 год"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</si>
  <si>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 на 2020 год»</t>
  </si>
  <si>
    <t>Муниципальная программа "Развитие культуры Запорожского сельского поселения Темрюкского района на 2020 год"</t>
  </si>
  <si>
    <t>финансовое обеспечение деятельности МБУК "Ильичевская ЦКС", Запорожская библиотечная система для выполнения муниципального задания</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</si>
  <si>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2020 год» </t>
  </si>
  <si>
    <t>Муниципальная программа "Развитие массового спорта в Запорожском сельском поселении Темрюкского района на 2020 год"</t>
  </si>
  <si>
    <t>Муниципальная программа "Создание доступной среды для инвалидов и других маломобильных групп населения в Запорожском сельском поселении на 2020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</si>
  <si>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2020 год»</t>
  </si>
  <si>
    <t xml:space="preserve">Муниципальная программа "Эффективное муниципальное управление на 2020 год" </t>
  </si>
  <si>
    <t xml:space="preserve"> финансовое обеспечение администрации поселения и подведомственных учреждений (заработная плата, налоги, коммунальные платежи, получение технических условий)</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</si>
  <si>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2020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</si>
  <si>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2020 году»</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</si>
  <si>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2020 год» </t>
  </si>
  <si>
    <t xml:space="preserve">информационно-техническое сопровождение программных продуктов (АС "Бюджет поселения", ГАРАНТ, АРММуниципал, 1С бухгалтерия, WEB-Сайт), приобретение и ремонт оргтехники, заправка картриджей </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</si>
  <si>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2020 год"</t>
  </si>
  <si>
    <t xml:space="preserve">приобретены пожарные гидранты </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</si>
  <si>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2020 год"</t>
  </si>
  <si>
    <t xml:space="preserve"> обслуживание тревожной сигнализации</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</si>
  <si>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2020 год" </t>
  </si>
  <si>
    <t>Муниципальная программа "Капитальный ремонт и ремонт автомобильных дорог на территории Фонталовского сельского поселения Темрюкского района на 2020 год"</t>
  </si>
  <si>
    <t>выполнена отсыпка дорог щебнем, технический надзор, составление и проверка смет</t>
  </si>
  <si>
    <t>Муниципальная программа "Повышение безопасности дорожного движения на территории Фонталовского сельского поселения Темрюкского района на 2020 год"</t>
  </si>
  <si>
    <t>строительство тротуара в пос.Кучугуры, технический надзор, составление и проверка смет</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</si>
  <si>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2020 год"</t>
  </si>
  <si>
    <t>Муниципальная программа "Водоснабжение Фонталовского сельского поселения Темрюкского района на 2020 год"</t>
  </si>
  <si>
    <t xml:space="preserve"> Муниципальная программа "Газификация Фонталовского сельского поселения Темрюкского района на 2020 год"</t>
  </si>
  <si>
    <t>разработка схемы газоснабжения</t>
  </si>
  <si>
    <t>Муниципальная программа "Развитие систем наружного освещения в Фонталовском сельском поселении Темрюкского района в 2020 году"</t>
  </si>
  <si>
    <t>оплата электроэнергии, текущее обслуживание уличного освещения</t>
  </si>
  <si>
    <t>Муниципальная программа "Благоустройство территории Фонталовского сельского поселения Темрюкского района на 2020 год"</t>
  </si>
  <si>
    <t>уборка кладбищ, вывоз несанкционированных свалок</t>
  </si>
  <si>
    <t>Муниципальная программа "Формирование комфортной городской среды Фонталовского сельского поселения Темрюкского района на 2020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</si>
  <si>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2020 год"</t>
  </si>
  <si>
    <t>Муниципальная программа "Развитие культуры Фонталовского сельского поселения Темрюкского района на 2020 год"</t>
  </si>
  <si>
    <t>финансовое обеспечение деятельности МБУ "Фонталовский КСЦ" для  выполнения муниципального задания</t>
  </si>
  <si>
    <t>Муниципальная программа "Кадровое обеспечение сферы культуры и искусства Фонталовского сельского поселения Темрюкского района на 2020 год"</t>
  </si>
  <si>
    <t>выплаты работникам МБУ "Фонталовский КСЦ"</t>
  </si>
  <si>
    <t>Муниципальная программа "Поддержка клубных учреждений Фонталовского сельского поселения Темрюкского района в 2020 году"</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</si>
  <si>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2020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</si>
  <si>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2020 год"</t>
  </si>
  <si>
    <t>Муниципальная программа "Улучшение условий и охраны труда работников администрации Фонталовского сельского поселения Темрюкского района на 2020 год"</t>
  </si>
  <si>
    <t>проведено обучение, приобретена оргтехника</t>
  </si>
  <si>
    <t>Муниципальная программа "Развитие архивного дела в Фонталовском сельском поселении Темрюкского района в 2020 году"</t>
  </si>
  <si>
    <t>прошивка документов</t>
  </si>
  <si>
    <t>Муниципальная программа "Развитие массового спорта в Фонталовском сельском поселении Темрюкского района на 2020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</si>
  <si>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2020 год"</t>
  </si>
  <si>
    <t>установка перилл для пандуса</t>
  </si>
  <si>
    <t>Муниципальная программа "Поддержка социально ориентированных некоммерческих организаций, осуществляющих деятельность на территории Фрнталовского сельского поселения Темрюкского района" на 2020 год</t>
  </si>
  <si>
    <t>2. Государственная программа Краснодарского края «Развитие культуры»</t>
  </si>
  <si>
    <t>3. Государственная программа Краснодарского края «Развитие сети автомобильных дорог»</t>
  </si>
  <si>
    <t>4. Государственная программа Краснодарского края «Региональная политика и развитие гражданского общества»</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</si>
  <si>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2020 год.»</t>
  </si>
  <si>
    <t>5. Государственная программа Краснодарского края «Развитие санаторно-курортного  и туристского комплекса»</t>
  </si>
  <si>
    <t xml:space="preserve">финансовое обеспечение деятельности МКУ "ПЭЦ": ГСМ, заправка картриджей, охрана  здания, обслуживание пожарной сигнализации, видеонаблюдение и ТО тревожной кнопки, коммунальные платежи, интернет, связь, з/части, подписка на газету "Тамань". Приобретение: банер (3 шт), принтер (2 шт.), березы (100 шт.), услуги автовышки, тепловизор (1 шт.), пирометр (1 шт.), хоз. товары, канц. товары, лес (утеплители, пароизоляция);  2) расходы на обеспечение деятельности централизованной бухгалтерии (обеспечение ведение бухгалтерского учета), з/плата; 3) прошив архивных документов (переплет, экспертиза); 4) компенсационные выплаты членам территориального общественного самоуправления (ТОСЫ - 6 чел.) </t>
  </si>
  <si>
    <t>выполнено: чистка ливневок, их обкос,чистка дорог; приобретен щебень</t>
  </si>
  <si>
    <t>муниципальный контракт заключен 06.04.2020 года на общую сумму 5590,0 тыс. рублей со сроком исполнения до 06.05.2020 года. Остаток средств планируется направить на ремонт дорог поселения</t>
  </si>
  <si>
    <t>субсидия на ремонт кровли СДК хут. Белый. Муниципальный контракт заключен 11.03.2020 года на общую сумму 1942,4 тыс. рублей, со сроком исполнения 90 к.д</t>
  </si>
  <si>
    <t>трудоустройство несовершеннолетних в период весенних каникул</t>
  </si>
  <si>
    <t>благоустройство , озелениние (спил 10 деревьев , уборка веток) сан.уборка кладбищ, ремонт уличного освещения, ликвидация 3 стихийных свалок</t>
  </si>
  <si>
    <t xml:space="preserve">осуществляется подготовка документации для проведения электронного аукциона </t>
  </si>
  <si>
    <t>заключены муниципальные контракты: по ремонту ул. Советской на общую сумму 2964,6 тыс. рублей со сроком исполнения до 06.05.2020 года; по ремонту пер. Пионерский на общую сумму 1291,9 тыс. рублей со сроком исполнения до 03.05.2020 года; ремонт ул. Мира на общую стоимость    1087,9 тыс. рублей со сроком исполнения до 14.05.2020 года</t>
  </si>
  <si>
    <t>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t>
  </si>
  <si>
    <t>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 Размещение ивещения планируется единым лотом в июле 2020 года. В настоящее время документация для проведения электронного аукциона по объекту "Капитальный ремонт автомобильной дороги по ул.Муравьева от ул.Бувина до ул.Калинина в г.Темрюке. 1 этап строительства. ул.Муравьева от ул.Бувина до ул.Мира" находится в стадии подготовки</t>
  </si>
  <si>
    <t>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 Размещение ивещения запланировано на июль 2020 года</t>
  </si>
  <si>
    <t>муниципальные контракты: на выполнение ремонта ул.Пушкина от пер.Почтовый до пер. Ворошилова, от пер.Ворошилова до пер. Горького, от пер. Шевченко до пер. Лермонтова; ремонт покрытия дороги (перекресток) ул. Комсомольская и ул. Вехняя заключены 20.04.2020 года на общую сумму 6083,3 тыс. рублей со сроком исполнения до 20.05.2020 года</t>
  </si>
  <si>
    <t>аукцион состоялся 14.04.2020 года, муниципальный контракт находится в стадии подписания (предполагаемая дата заключения контракта - 27.04.2020 года на общую сумму 6375,5 тыс. рублей со сроком исполнения  - 30 к.д.)</t>
  </si>
  <si>
    <t>аукцион состоялся 14.04.2020 года, муниципальный контракт находится в стадии подписания (предполагаемая дата заключения контракта - 27.04.2020 года на общую сумму 8608,3 тыс. рублей со сроком исполнения  - 40 к.д.)</t>
  </si>
  <si>
    <t xml:space="preserve">извещение о проведении открытого конкурса в электронной форме  на сумму 19840,8 тыс. рублей размещено, начало конкурса определено на 07.05.2020 года, подача заявок - до 29.04.2020 года  </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</si>
  <si>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</si>
  <si>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"Развитие сети автомобильных дорог Краснодарского края")</t>
    </r>
  </si>
  <si>
    <r>
      <t xml:space="preserve">Голубицкое сельское поселение                                               </t>
    </r>
    <r>
      <rPr>
        <i/>
        <sz val="12"/>
        <rFont val="Times New Roman"/>
        <family val="1"/>
        <charset val="204"/>
      </rPr>
      <t>(ГП КК "Развитие культуры")</t>
    </r>
  </si>
  <si>
    <r>
      <t>Запорожское сельское поселение                          (</t>
    </r>
    <r>
      <rPr>
        <i/>
        <sz val="12"/>
        <rFont val="Times New Roman"/>
        <family val="1"/>
        <charset val="204"/>
      </rPr>
      <t xml:space="preserve">ГП КК "Развитие сети автомобильных дорог Краснодарского края")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</si>
  <si>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«Развитие культуры»)                                  </t>
    </r>
  </si>
  <si>
    <r>
      <t xml:space="preserve">Курчанское сельское поселение                             </t>
    </r>
    <r>
      <rPr>
        <i/>
        <sz val="12"/>
        <rFont val="Times New Roman"/>
        <family val="1"/>
        <charset val="204"/>
      </rPr>
      <t xml:space="preserve"> (П КК "Развитие сети автомобильных дорог Краснодарского края" )                                                                </t>
    </r>
  </si>
  <si>
    <r>
      <t>Новотаманское сельское поселение                       (</t>
    </r>
    <r>
      <rPr>
        <i/>
        <sz val="12"/>
        <rFont val="Times New Roman"/>
        <family val="1"/>
        <charset val="204"/>
      </rPr>
      <t xml:space="preserve">ГП КК "Развитие сети автомобильных дорог Краснодарского края",                                      ГП КК «Региональная политика и развитие гражданского общества»,                                        ГП КК "Развитие санаторно-курортного и туристкого комплекса"               </t>
    </r>
  </si>
  <si>
    <r>
      <t>Сенное сельское поселение                                   (</t>
    </r>
    <r>
      <rPr>
        <i/>
        <sz val="12"/>
        <rFont val="Times New Roman"/>
        <family val="1"/>
        <charset val="204"/>
      </rPr>
      <t xml:space="preserve">ГП КК «Развитие сети автомобильных дорог»)                          </t>
    </r>
    <r>
      <rPr>
        <sz val="12"/>
        <rFont val="Times New Roman"/>
        <family val="1"/>
        <charset val="204"/>
      </rPr>
      <t xml:space="preserve">          </t>
    </r>
  </si>
  <si>
    <r>
      <t>Старотитаровское сельское поселение                    (</t>
    </r>
    <r>
      <rPr>
        <i/>
        <sz val="12"/>
        <rFont val="Times New Roman"/>
        <family val="1"/>
        <charset val="204"/>
      </rPr>
      <t>ГП КК «Развитие сети автомобильных дорог")</t>
    </r>
  </si>
  <si>
    <r>
      <t xml:space="preserve">Темрюкское городское поселение                          </t>
    </r>
    <r>
      <rPr>
        <i/>
        <sz val="12"/>
        <rFont val="Times New Roman"/>
        <family val="1"/>
        <charset val="204"/>
      </rPr>
      <t>(ГП КК "Развитие жилищно-коммунального хозяйства",                                                                ГП КК "Развитие сети автомобильных дорог Краснодарского края")</t>
    </r>
  </si>
  <si>
    <r>
      <t xml:space="preserve">Фонталовское сельское поселение                             </t>
    </r>
    <r>
      <rPr>
        <i/>
        <sz val="12"/>
        <rFont val="Times New Roman"/>
        <family val="1"/>
        <charset val="204"/>
      </rPr>
      <t xml:space="preserve">(ГП КК "Развитие сети автомобильных дорог Краснодарского края") </t>
    </r>
  </si>
  <si>
    <r>
      <t>Муниципальная программа "Развитие  систем наружного освещения Запорожского сельского поселения Темрюкского района на 2020 год</t>
    </r>
    <r>
      <rPr>
        <b/>
        <sz val="20"/>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</si>
  <si>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2018 - 2020 годы</t>
    </r>
    <r>
      <rPr>
        <b/>
        <sz val="20"/>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</si>
</sst>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3"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sz val="26"/>
      <name val="Times New Roman"/>
      <family val="1"/>
      <charset val="204"/>
    </font>
    <font>
      <i/>
      <sz val="12"/>
      <name val="Times New Roman"/>
      <family val="1"/>
      <charset val="204"/>
    </font>
    <font>
      <b/>
      <sz val="26"/>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211">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0" fontId="4" fillId="0" borderId="0" xfId="0" applyFont="1" applyFill="1" applyAlignment="1">
      <alignment horizontal="center" vertical="top"/>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0" xfId="0" applyFont="1" applyFill="1" applyAlignment="1">
      <alignment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4"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7" fillId="0" borderId="0" xfId="0" applyFont="1" applyBorder="1" applyAlignment="1">
      <alignment horizontal="center" vertical="top" wrapText="1"/>
    </xf>
    <xf numFmtId="0" fontId="9" fillId="0" borderId="0" xfId="0" applyFont="1" applyFill="1" applyAlignment="1">
      <alignment horizontal="center" vertical="top"/>
    </xf>
    <xf numFmtId="0" fontId="8" fillId="0" borderId="0" xfId="0" applyFont="1" applyFill="1" applyBorder="1" applyAlignment="1">
      <alignment horizontal="justify" vertical="top" wrapText="1"/>
    </xf>
    <xf numFmtId="164" fontId="8" fillId="0" borderId="0" xfId="0" applyNumberFormat="1" applyFont="1" applyFill="1" applyBorder="1" applyAlignment="1">
      <alignment horizontal="center" vertical="top" wrapText="1"/>
    </xf>
    <xf numFmtId="0" fontId="9" fillId="0"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8" fillId="5" borderId="0" xfId="0" applyFont="1" applyFill="1" applyAlignment="1">
      <alignment horizontal="center" vertical="top"/>
    </xf>
    <xf numFmtId="164" fontId="8" fillId="0" borderId="1" xfId="0" applyNumberFormat="1" applyFont="1" applyFill="1" applyBorder="1" applyAlignment="1">
      <alignment horizontal="center" vertical="top" wrapText="1"/>
    </xf>
    <xf numFmtId="0" fontId="8" fillId="0" borderId="0" xfId="0" applyFont="1" applyFill="1" applyAlignment="1">
      <alignment horizontal="center" vertical="top"/>
    </xf>
    <xf numFmtId="164" fontId="8" fillId="0" borderId="1" xfId="0" applyNumberFormat="1" applyFont="1" applyFill="1" applyBorder="1" applyAlignment="1">
      <alignment horizontal="center" vertical="top"/>
    </xf>
    <xf numFmtId="0" fontId="9" fillId="5" borderId="0" xfId="0" applyFont="1" applyFill="1" applyAlignment="1">
      <alignment horizontal="center" vertical="top"/>
    </xf>
    <xf numFmtId="0" fontId="8" fillId="6" borderId="1" xfId="1" applyFont="1" applyFill="1" applyBorder="1" applyAlignment="1">
      <alignment horizontal="center" vertical="top" wrapText="1"/>
    </xf>
    <xf numFmtId="164" fontId="8" fillId="6" borderId="1" xfId="1" applyNumberFormat="1" applyFont="1" applyFill="1" applyBorder="1" applyAlignment="1">
      <alignment horizontal="center" vertical="top" wrapText="1"/>
    </xf>
    <xf numFmtId="0" fontId="9" fillId="6" borderId="0" xfId="0" applyFont="1" applyFill="1" applyAlignment="1">
      <alignment horizontal="center" vertical="top"/>
    </xf>
    <xf numFmtId="164" fontId="9" fillId="7" borderId="1" xfId="1" applyNumberFormat="1" applyFont="1" applyFill="1" applyBorder="1" applyAlignment="1">
      <alignment horizontal="center" vertical="top" wrapText="1"/>
    </xf>
    <xf numFmtId="164" fontId="9" fillId="0" borderId="1" xfId="1"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164" fontId="8"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0" xfId="0" applyFont="1" applyFill="1" applyAlignment="1">
      <alignment horizontal="center" vertical="top"/>
    </xf>
    <xf numFmtId="164" fontId="9" fillId="7" borderId="1" xfId="0" applyNumberFormat="1" applyFont="1" applyFill="1" applyBorder="1" applyAlignment="1">
      <alignment horizontal="center" vertical="top" wrapText="1"/>
    </xf>
    <xf numFmtId="0" fontId="9" fillId="7" borderId="0" xfId="0" applyFont="1" applyFill="1" applyAlignment="1">
      <alignment horizontal="center" vertical="top"/>
    </xf>
    <xf numFmtId="164" fontId="8" fillId="6" borderId="1"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164" fontId="9" fillId="0" borderId="0" xfId="0" applyNumberFormat="1" applyFont="1" applyFill="1" applyAlignment="1">
      <alignment horizontal="center" vertical="top"/>
    </xf>
    <xf numFmtId="164" fontId="9" fillId="0" borderId="1" xfId="0" applyNumberFormat="1" applyFont="1" applyFill="1" applyBorder="1" applyAlignment="1">
      <alignment horizontal="center" vertical="top"/>
    </xf>
    <xf numFmtId="0" fontId="9" fillId="0" borderId="0" xfId="0" applyFont="1" applyFill="1" applyAlignment="1">
      <alignment horizontal="justify" vertical="top"/>
    </xf>
    <xf numFmtId="0" fontId="8" fillId="0" borderId="0"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0" fontId="3" fillId="7" borderId="0" xfId="0" applyFont="1" applyFill="1" applyAlignment="1">
      <alignment horizontal="center" vertical="top"/>
    </xf>
    <xf numFmtId="2" fontId="3" fillId="7" borderId="1" xfId="2" applyNumberFormat="1" applyFont="1" applyFill="1" applyBorder="1" applyAlignment="1">
      <alignment horizontal="center" vertical="top" wrapText="1"/>
    </xf>
    <xf numFmtId="0" fontId="10" fillId="0" borderId="0" xfId="0" applyFont="1" applyFill="1" applyAlignment="1">
      <alignment horizontal="center" vertical="top"/>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166" fontId="9" fillId="0" borderId="1" xfId="0" applyNumberFormat="1" applyFont="1" applyBorder="1" applyAlignment="1">
      <alignment horizontal="center" vertical="top" wrapText="1"/>
    </xf>
    <xf numFmtId="0" fontId="8" fillId="6" borderId="0" xfId="0" applyFont="1" applyFill="1" applyAlignment="1">
      <alignment horizontal="center" vertical="top"/>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164" fontId="9" fillId="7" borderId="1" xfId="0" applyNumberFormat="1" applyFont="1" applyFill="1" applyBorder="1" applyAlignment="1">
      <alignment horizontal="justify"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center" vertical="top" wrapText="1"/>
    </xf>
    <xf numFmtId="164" fontId="9" fillId="0" borderId="1"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2" fillId="7" borderId="0" xfId="0" applyFont="1" applyFill="1" applyAlignment="1">
      <alignment vertical="top" wrapText="1"/>
    </xf>
    <xf numFmtId="0" fontId="3" fillId="7" borderId="0" xfId="0" applyFont="1" applyFill="1" applyAlignment="1">
      <alignment vertical="top" wrapText="1"/>
    </xf>
    <xf numFmtId="0" fontId="3" fillId="2" borderId="0" xfId="0" applyFont="1" applyFill="1" applyAlignment="1">
      <alignment vertical="top" wrapText="1"/>
    </xf>
    <xf numFmtId="164" fontId="3" fillId="0" borderId="1" xfId="1"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0" xfId="0" applyFont="1" applyFill="1" applyAlignment="1">
      <alignment horizontal="center" vertical="top"/>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7" borderId="6" xfId="0" applyFont="1" applyFill="1" applyBorder="1" applyAlignment="1">
      <alignment horizontal="center" vertical="top" wrapText="1"/>
    </xf>
    <xf numFmtId="164" fontId="9" fillId="7" borderId="6" xfId="0" applyNumberFormat="1" applyFont="1" applyFill="1" applyBorder="1" applyAlignment="1">
      <alignment horizontal="center" vertical="top" wrapText="1"/>
    </xf>
    <xf numFmtId="0" fontId="9" fillId="7" borderId="1" xfId="0" applyFont="1" applyFill="1" applyBorder="1" applyAlignment="1">
      <alignment horizontal="center" vertical="top"/>
    </xf>
    <xf numFmtId="0" fontId="9" fillId="7" borderId="0" xfId="0" applyFont="1" applyFill="1" applyBorder="1" applyAlignment="1">
      <alignment horizontal="center" vertical="top" wrapText="1"/>
    </xf>
    <xf numFmtId="0" fontId="9" fillId="7" borderId="6" xfId="0" applyFont="1" applyFill="1" applyBorder="1" applyAlignment="1">
      <alignment horizontal="left" vertical="top" wrapText="1"/>
    </xf>
    <xf numFmtId="0" fontId="9" fillId="0" borderId="1" xfId="0" applyNumberFormat="1" applyFont="1" applyFill="1" applyBorder="1" applyAlignment="1">
      <alignment horizontal="center" vertical="top" wrapText="1"/>
    </xf>
    <xf numFmtId="166" fontId="9" fillId="7" borderId="1" xfId="0" applyNumberFormat="1" applyFont="1" applyFill="1" applyBorder="1" applyAlignment="1">
      <alignment horizontal="center" vertical="top" wrapText="1"/>
    </xf>
    <xf numFmtId="0" fontId="9" fillId="0" borderId="1" xfId="0" applyNumberFormat="1" applyFont="1" applyFill="1" applyBorder="1" applyAlignment="1">
      <alignment horizontal="justify" vertical="top" wrapText="1"/>
    </xf>
    <xf numFmtId="164" fontId="9" fillId="2" borderId="1" xfId="0" applyNumberFormat="1" applyFont="1" applyFill="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9" fillId="0"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7"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9" fillId="7" borderId="6" xfId="0" applyFont="1" applyFill="1" applyBorder="1" applyAlignment="1">
      <alignment horizontal="center" vertical="top" wrapText="1"/>
    </xf>
    <xf numFmtId="0" fontId="9" fillId="7" borderId="7"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6" borderId="1" xfId="0" applyFont="1" applyFill="1" applyBorder="1" applyAlignment="1">
      <alignment horizontal="justify" vertical="top" wrapText="1"/>
    </xf>
    <xf numFmtId="0" fontId="8" fillId="5" borderId="1" xfId="0" applyFont="1" applyFill="1" applyBorder="1" applyAlignment="1">
      <alignment horizontal="center" vertical="top" wrapText="1"/>
    </xf>
    <xf numFmtId="164" fontId="9" fillId="7" borderId="1" xfId="0" applyNumberFormat="1" applyFont="1" applyFill="1" applyBorder="1" applyAlignment="1">
      <alignment horizontal="justify" vertical="top" wrapText="1"/>
    </xf>
    <xf numFmtId="0" fontId="9" fillId="7" borderId="1" xfId="0" applyFont="1" applyFill="1" applyBorder="1" applyAlignment="1">
      <alignment horizontal="justify" vertical="top" wrapText="1"/>
    </xf>
    <xf numFmtId="0" fontId="8" fillId="0" borderId="1" xfId="0"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 xfId="0" applyFont="1" applyBorder="1" applyAlignment="1">
      <alignment horizontal="justify" vertical="top" wrapText="1"/>
    </xf>
    <xf numFmtId="0" fontId="9" fillId="0" borderId="1" xfId="0" applyFont="1" applyBorder="1" applyAlignment="1">
      <alignment horizontal="center" vertical="top" wrapText="1"/>
    </xf>
    <xf numFmtId="0" fontId="8" fillId="6" borderId="1" xfId="1" applyFont="1" applyFill="1" applyBorder="1" applyAlignment="1">
      <alignment horizontal="justify" vertical="top" wrapText="1"/>
    </xf>
    <xf numFmtId="0" fontId="12" fillId="0" borderId="0"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0" fontId="9" fillId="0" borderId="6"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7" borderId="6"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7"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9" fillId="0" borderId="7"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164" fontId="9" fillId="0" borderId="2" xfId="0" applyNumberFormat="1" applyFont="1" applyFill="1" applyBorder="1" applyAlignment="1">
      <alignment horizontal="center" vertical="top" wrapText="1"/>
    </xf>
    <xf numFmtId="166" fontId="9" fillId="0" borderId="6" xfId="0" applyNumberFormat="1" applyFont="1" applyBorder="1" applyAlignment="1">
      <alignment horizontal="center" vertical="top"/>
    </xf>
    <xf numFmtId="166" fontId="9" fillId="0" borderId="2" xfId="0" applyNumberFormat="1" applyFont="1" applyBorder="1" applyAlignment="1">
      <alignment horizontal="center" vertical="top"/>
    </xf>
    <xf numFmtId="166" fontId="9" fillId="0" borderId="6" xfId="0" applyNumberFormat="1" applyFont="1" applyBorder="1" applyAlignment="1">
      <alignment horizontal="center" vertical="top" wrapText="1"/>
    </xf>
    <xf numFmtId="166" fontId="9" fillId="0" borderId="2" xfId="0" applyNumberFormat="1" applyFont="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2" fontId="3" fillId="7" borderId="6" xfId="2" applyNumberFormat="1" applyFont="1" applyFill="1" applyBorder="1" applyAlignment="1">
      <alignment horizontal="center" vertical="top" wrapText="1"/>
    </xf>
    <xf numFmtId="2" fontId="3" fillId="7" borderId="2" xfId="2"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64" fontId="3" fillId="7" borderId="6" xfId="0" applyNumberFormat="1" applyFont="1" applyFill="1" applyBorder="1" applyAlignment="1">
      <alignment horizontal="left" vertical="top" wrapText="1"/>
    </xf>
    <xf numFmtId="164" fontId="3" fillId="7" borderId="7" xfId="0" applyNumberFormat="1" applyFont="1" applyFill="1" applyBorder="1" applyAlignment="1">
      <alignment horizontal="left" vertical="top" wrapText="1"/>
    </xf>
    <xf numFmtId="164" fontId="3" fillId="7" borderId="2" xfId="0" applyNumberFormat="1" applyFont="1" applyFill="1" applyBorder="1" applyAlignment="1">
      <alignment horizontal="left"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993366"/>
      <color rgb="FFFF5050"/>
      <color rgb="FFFF66FF"/>
      <color rgb="FF00FFFF"/>
      <color rgb="FF3333CC"/>
      <color rgb="FFFF0066"/>
      <color rgb="FFFFFF00"/>
      <color rgb="FF173E49"/>
      <color rgb="FF660033"/>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view="pageBreakPreview" zoomScaleNormal="75" zoomScaleSheetLayoutView="100" workbookViewId="0">
      <selection activeCell="A140" sqref="A140:XFD140"/>
    </sheetView>
  </sheetViews>
  <sheetFormatPr defaultRowHeight="15.75" x14ac:dyDescent="0.25"/>
  <cols>
    <col min="1" max="1" width="46.28515625" style="37" customWidth="1"/>
    <col min="2" max="2" width="18.5703125" style="22" customWidth="1"/>
    <col min="3" max="3" width="28.85546875" style="38" customWidth="1"/>
    <col min="4" max="4" width="22.5703125" style="32" customWidth="1"/>
    <col min="5" max="5" width="21.140625" style="32" customWidth="1"/>
    <col min="6" max="6" width="23.7109375" style="32" customWidth="1"/>
    <col min="7" max="8" width="9.5703125" style="22" bestFit="1" customWidth="1"/>
    <col min="9" max="16384" width="9.140625" style="22"/>
  </cols>
  <sheetData>
    <row r="1" spans="1:6" s="17" customFormat="1" ht="39" customHeight="1" x14ac:dyDescent="0.25">
      <c r="A1" s="125" t="s">
        <v>337</v>
      </c>
      <c r="B1" s="125"/>
      <c r="C1" s="125"/>
      <c r="D1" s="125"/>
      <c r="E1" s="125"/>
      <c r="F1" s="125"/>
    </row>
    <row r="2" spans="1:6" s="20" customFormat="1" ht="24" customHeight="1" x14ac:dyDescent="0.25">
      <c r="A2" s="18"/>
      <c r="B2" s="43"/>
      <c r="C2" s="43"/>
      <c r="D2" s="19"/>
      <c r="E2" s="19"/>
      <c r="F2" s="43"/>
    </row>
    <row r="3" spans="1:6" ht="63" customHeight="1" x14ac:dyDescent="0.25">
      <c r="A3" s="42" t="s">
        <v>16</v>
      </c>
      <c r="B3" s="42" t="s">
        <v>15</v>
      </c>
      <c r="C3" s="42" t="s">
        <v>17</v>
      </c>
      <c r="D3" s="21" t="s">
        <v>115</v>
      </c>
      <c r="E3" s="21" t="s">
        <v>18</v>
      </c>
      <c r="F3" s="21" t="s">
        <v>21</v>
      </c>
    </row>
    <row r="4" spans="1:6" ht="15.75" customHeight="1" x14ac:dyDescent="0.25">
      <c r="A4" s="42">
        <v>1</v>
      </c>
      <c r="B4" s="42">
        <v>2</v>
      </c>
      <c r="C4" s="42">
        <v>3</v>
      </c>
      <c r="D4" s="23">
        <v>4</v>
      </c>
      <c r="E4" s="24">
        <v>5</v>
      </c>
      <c r="F4" s="23">
        <v>6</v>
      </c>
    </row>
    <row r="5" spans="1:6" ht="17.25" customHeight="1" x14ac:dyDescent="0.25">
      <c r="A5" s="126" t="s">
        <v>113</v>
      </c>
      <c r="B5" s="126"/>
      <c r="C5" s="126"/>
      <c r="D5" s="126"/>
      <c r="E5" s="126"/>
      <c r="F5" s="126"/>
    </row>
    <row r="6" spans="1:6" ht="17.25" customHeight="1" x14ac:dyDescent="0.25">
      <c r="A6" s="124" t="s">
        <v>565</v>
      </c>
      <c r="B6" s="123" t="s">
        <v>141</v>
      </c>
      <c r="C6" s="42" t="s">
        <v>171</v>
      </c>
      <c r="D6" s="21">
        <f>'КБ+ софин. МБ'!C112</f>
        <v>0</v>
      </c>
      <c r="E6" s="21">
        <f>'КБ+ софин. МБ'!D112</f>
        <v>0</v>
      </c>
      <c r="F6" s="21">
        <v>0</v>
      </c>
    </row>
    <row r="7" spans="1:6" ht="15" customHeight="1" x14ac:dyDescent="0.25">
      <c r="A7" s="124"/>
      <c r="B7" s="123"/>
      <c r="C7" s="42" t="s">
        <v>19</v>
      </c>
      <c r="D7" s="21">
        <f>'КБ+ софин. МБ'!C113</f>
        <v>6241.9</v>
      </c>
      <c r="E7" s="21">
        <f>'КБ+ софин. МБ'!D113</f>
        <v>0</v>
      </c>
      <c r="F7" s="21">
        <f>E7/D7*100</f>
        <v>0</v>
      </c>
    </row>
    <row r="8" spans="1:6" ht="33.75" customHeight="1" x14ac:dyDescent="0.25">
      <c r="A8" s="124"/>
      <c r="B8" s="123"/>
      <c r="C8" s="42" t="s">
        <v>118</v>
      </c>
      <c r="D8" s="21">
        <f>'КБ+ софин. МБ'!C114</f>
        <v>1261.4000000000001</v>
      </c>
      <c r="E8" s="21">
        <f>'КБ+ софин. МБ'!D114</f>
        <v>0</v>
      </c>
      <c r="F8" s="21">
        <f>E8/D8*100</f>
        <v>0</v>
      </c>
    </row>
    <row r="9" spans="1:6" s="25" customFormat="1" ht="15.75" customHeight="1" x14ac:dyDescent="0.25">
      <c r="A9" s="124"/>
      <c r="B9" s="123"/>
      <c r="C9" s="80" t="s">
        <v>22</v>
      </c>
      <c r="D9" s="15">
        <f>D7+D8+D6</f>
        <v>7503.2999999999993</v>
      </c>
      <c r="E9" s="15">
        <f>E7+E8+E6</f>
        <v>0</v>
      </c>
      <c r="F9" s="15">
        <f>E9/D9*100</f>
        <v>0</v>
      </c>
    </row>
    <row r="10" spans="1:6" s="93" customFormat="1" ht="18" customHeight="1" x14ac:dyDescent="0.25">
      <c r="A10" s="117" t="s">
        <v>566</v>
      </c>
      <c r="B10" s="120" t="s">
        <v>141</v>
      </c>
      <c r="C10" s="42" t="s">
        <v>171</v>
      </c>
      <c r="D10" s="21">
        <f>'КБ+ софин. МБ'!C116</f>
        <v>0</v>
      </c>
      <c r="E10" s="21">
        <f>'КБ+ софин. МБ'!D116</f>
        <v>0</v>
      </c>
      <c r="F10" s="21">
        <v>0</v>
      </c>
    </row>
    <row r="11" spans="1:6" ht="15.75" customHeight="1" x14ac:dyDescent="0.25">
      <c r="A11" s="118"/>
      <c r="B11" s="121"/>
      <c r="C11" s="42" t="s">
        <v>19</v>
      </c>
      <c r="D11" s="21">
        <f>'КБ+ софин. МБ'!C117</f>
        <v>7467</v>
      </c>
      <c r="E11" s="21">
        <f>'КБ+ софин. МБ'!D117</f>
        <v>0</v>
      </c>
      <c r="F11" s="21">
        <f t="shared" ref="F11:F28" si="0">E11/D11*100</f>
        <v>0</v>
      </c>
    </row>
    <row r="12" spans="1:6" ht="32.25" customHeight="1" x14ac:dyDescent="0.25">
      <c r="A12" s="118"/>
      <c r="B12" s="121"/>
      <c r="C12" s="42" t="s">
        <v>118</v>
      </c>
      <c r="D12" s="21">
        <f>'КБ+ софин. МБ'!C118</f>
        <v>311.2</v>
      </c>
      <c r="E12" s="21">
        <f>'КБ+ софин. МБ'!D118</f>
        <v>0</v>
      </c>
      <c r="F12" s="21">
        <f t="shared" si="0"/>
        <v>0</v>
      </c>
    </row>
    <row r="13" spans="1:6" s="25" customFormat="1" ht="14.25" customHeight="1" x14ac:dyDescent="0.25">
      <c r="A13" s="119"/>
      <c r="B13" s="122"/>
      <c r="C13" s="80" t="s">
        <v>22</v>
      </c>
      <c r="D13" s="15">
        <f>D11+D12+D10</f>
        <v>7778.2</v>
      </c>
      <c r="E13" s="15">
        <f>E11+E12+E10</f>
        <v>0</v>
      </c>
      <c r="F13" s="15">
        <f>E13/D13*100</f>
        <v>0</v>
      </c>
    </row>
    <row r="14" spans="1:6" s="93" customFormat="1" ht="18" customHeight="1" x14ac:dyDescent="0.25">
      <c r="A14" s="117" t="s">
        <v>567</v>
      </c>
      <c r="B14" s="120" t="s">
        <v>141</v>
      </c>
      <c r="C14" s="42" t="s">
        <v>171</v>
      </c>
      <c r="D14" s="39">
        <f>'КБ+ софин. МБ'!C120</f>
        <v>0</v>
      </c>
      <c r="E14" s="21">
        <f>'КБ+ софин. МБ'!D120</f>
        <v>0</v>
      </c>
      <c r="F14" s="21">
        <v>0</v>
      </c>
    </row>
    <row r="15" spans="1:6" ht="18" customHeight="1" x14ac:dyDescent="0.25">
      <c r="A15" s="118"/>
      <c r="B15" s="121"/>
      <c r="C15" s="42" t="s">
        <v>19</v>
      </c>
      <c r="D15" s="21">
        <f>'КБ+ софин. МБ'!C121</f>
        <v>3018</v>
      </c>
      <c r="E15" s="21">
        <f>'КБ+ софин. МБ'!D121</f>
        <v>0</v>
      </c>
      <c r="F15" s="21">
        <f t="shared" si="0"/>
        <v>0</v>
      </c>
    </row>
    <row r="16" spans="1:6" ht="31.5" customHeight="1" x14ac:dyDescent="0.25">
      <c r="A16" s="118"/>
      <c r="B16" s="121"/>
      <c r="C16" s="42" t="s">
        <v>118</v>
      </c>
      <c r="D16" s="21">
        <f>'КБ+ софин. МБ'!C122</f>
        <v>227.2</v>
      </c>
      <c r="E16" s="21">
        <f>'КБ+ софин. МБ'!D122</f>
        <v>0</v>
      </c>
      <c r="F16" s="21">
        <f t="shared" si="0"/>
        <v>0</v>
      </c>
    </row>
    <row r="17" spans="1:6" s="25" customFormat="1" ht="15" customHeight="1" x14ac:dyDescent="0.25">
      <c r="A17" s="119"/>
      <c r="B17" s="122"/>
      <c r="C17" s="80" t="s">
        <v>22</v>
      </c>
      <c r="D17" s="15">
        <f>D15+D16+D14</f>
        <v>3245.2</v>
      </c>
      <c r="E17" s="15">
        <f>E15+E16+E14</f>
        <v>0</v>
      </c>
      <c r="F17" s="15">
        <f>E17/D17*100</f>
        <v>0</v>
      </c>
    </row>
    <row r="18" spans="1:6" s="93" customFormat="1" ht="17.25" customHeight="1" x14ac:dyDescent="0.25">
      <c r="A18" s="128" t="s">
        <v>568</v>
      </c>
      <c r="B18" s="120" t="s">
        <v>141</v>
      </c>
      <c r="C18" s="42" t="s">
        <v>171</v>
      </c>
      <c r="D18" s="39">
        <f>'КБ+ софин. МБ'!C124</f>
        <v>0</v>
      </c>
      <c r="E18" s="39">
        <f>'КБ+ софин. МБ'!D124</f>
        <v>0</v>
      </c>
      <c r="F18" s="21">
        <v>0</v>
      </c>
    </row>
    <row r="19" spans="1:6" ht="16.5" customHeight="1" x14ac:dyDescent="0.25">
      <c r="A19" s="129"/>
      <c r="B19" s="121"/>
      <c r="C19" s="42" t="s">
        <v>19</v>
      </c>
      <c r="D19" s="39">
        <f>'КБ+ софин. МБ'!C125</f>
        <v>8182.8</v>
      </c>
      <c r="E19" s="39">
        <f>'КБ+ софин. МБ'!D125</f>
        <v>0</v>
      </c>
      <c r="F19" s="21">
        <f t="shared" si="0"/>
        <v>0</v>
      </c>
    </row>
    <row r="20" spans="1:6" ht="31.5" customHeight="1" x14ac:dyDescent="0.25">
      <c r="A20" s="129"/>
      <c r="B20" s="121"/>
      <c r="C20" s="42" t="s">
        <v>118</v>
      </c>
      <c r="D20" s="39">
        <f>'КБ+ софин. МБ'!C126</f>
        <v>0</v>
      </c>
      <c r="E20" s="39">
        <f>'КБ+ софин. МБ'!D126</f>
        <v>0</v>
      </c>
      <c r="F20" s="21">
        <v>0</v>
      </c>
    </row>
    <row r="21" spans="1:6" s="25" customFormat="1" ht="16.5" customHeight="1" x14ac:dyDescent="0.25">
      <c r="A21" s="130"/>
      <c r="B21" s="122"/>
      <c r="C21" s="80" t="s">
        <v>22</v>
      </c>
      <c r="D21" s="15">
        <f>D19+D20+D18</f>
        <v>8182.8</v>
      </c>
      <c r="E21" s="15">
        <f>E19+E20+E18</f>
        <v>0</v>
      </c>
      <c r="F21" s="15">
        <f>E21/D21*100</f>
        <v>0</v>
      </c>
    </row>
    <row r="22" spans="1:6" s="94" customFormat="1" ht="15" customHeight="1" x14ac:dyDescent="0.25">
      <c r="A22" s="117" t="s">
        <v>569</v>
      </c>
      <c r="B22" s="120" t="s">
        <v>141</v>
      </c>
      <c r="C22" s="42" t="s">
        <v>171</v>
      </c>
      <c r="D22" s="39">
        <f>'КБ+ софин. МБ'!C132</f>
        <v>1885.9</v>
      </c>
      <c r="E22" s="39">
        <f>'КБ+ софин. МБ'!D132</f>
        <v>0</v>
      </c>
      <c r="F22" s="21">
        <f t="shared" si="0"/>
        <v>0</v>
      </c>
    </row>
    <row r="23" spans="1:6" s="26" customFormat="1" ht="16.5" customHeight="1" x14ac:dyDescent="0.25">
      <c r="A23" s="118"/>
      <c r="B23" s="121"/>
      <c r="C23" s="42" t="s">
        <v>19</v>
      </c>
      <c r="D23" s="39">
        <f>'КБ+ софин. МБ'!C133</f>
        <v>7659</v>
      </c>
      <c r="E23" s="39">
        <f>'КБ+ софин. МБ'!D133</f>
        <v>0</v>
      </c>
      <c r="F23" s="21">
        <f t="shared" si="0"/>
        <v>0</v>
      </c>
    </row>
    <row r="24" spans="1:6" s="26" customFormat="1" ht="33" customHeight="1" x14ac:dyDescent="0.25">
      <c r="A24" s="118"/>
      <c r="B24" s="121"/>
      <c r="C24" s="42" t="s">
        <v>118</v>
      </c>
      <c r="D24" s="39">
        <f>'КБ+ софин. МБ'!C134</f>
        <v>678.59999999999991</v>
      </c>
      <c r="E24" s="39">
        <f>'КБ+ софин. МБ'!D134</f>
        <v>0</v>
      </c>
      <c r="F24" s="21">
        <f t="shared" si="0"/>
        <v>0</v>
      </c>
    </row>
    <row r="25" spans="1:6" s="26" customFormat="1" ht="17.25" customHeight="1" x14ac:dyDescent="0.25">
      <c r="A25" s="119"/>
      <c r="B25" s="122"/>
      <c r="C25" s="80" t="s">
        <v>22</v>
      </c>
      <c r="D25" s="15">
        <f>D23+D24+D22</f>
        <v>10223.5</v>
      </c>
      <c r="E25" s="15">
        <f>E23+E24+E22</f>
        <v>0</v>
      </c>
      <c r="F25" s="15">
        <f>E25/D25*100</f>
        <v>0</v>
      </c>
    </row>
    <row r="26" spans="1:6" s="94" customFormat="1" ht="17.25" customHeight="1" x14ac:dyDescent="0.25">
      <c r="A26" s="117" t="s">
        <v>570</v>
      </c>
      <c r="B26" s="120" t="s">
        <v>141</v>
      </c>
      <c r="C26" s="42" t="s">
        <v>171</v>
      </c>
      <c r="D26" s="39">
        <f>'КБ+ софин. МБ'!C128</f>
        <v>0</v>
      </c>
      <c r="E26" s="39">
        <f>'КБ+ софин. МБ'!D128</f>
        <v>0</v>
      </c>
      <c r="F26" s="21">
        <v>0</v>
      </c>
    </row>
    <row r="27" spans="1:6" s="26" customFormat="1" ht="16.5" customHeight="1" x14ac:dyDescent="0.25">
      <c r="A27" s="118"/>
      <c r="B27" s="121"/>
      <c r="C27" s="42" t="s">
        <v>19</v>
      </c>
      <c r="D27" s="39">
        <f>'КБ+ софин. МБ'!C129</f>
        <v>11126.3</v>
      </c>
      <c r="E27" s="39">
        <f>'КБ+ софин. МБ'!D129</f>
        <v>0</v>
      </c>
      <c r="F27" s="21">
        <f t="shared" si="0"/>
        <v>0</v>
      </c>
    </row>
    <row r="28" spans="1:6" s="26" customFormat="1" ht="31.5" customHeight="1" x14ac:dyDescent="0.25">
      <c r="A28" s="118"/>
      <c r="B28" s="121"/>
      <c r="C28" s="42" t="s">
        <v>118</v>
      </c>
      <c r="D28" s="39">
        <f>'КБ+ софин. МБ'!C130</f>
        <v>2871.7</v>
      </c>
      <c r="E28" s="39">
        <f>'КБ+ софин. МБ'!D130</f>
        <v>0</v>
      </c>
      <c r="F28" s="21">
        <f t="shared" si="0"/>
        <v>0</v>
      </c>
    </row>
    <row r="29" spans="1:6" s="26" customFormat="1" ht="18.75" customHeight="1" x14ac:dyDescent="0.25">
      <c r="A29" s="119"/>
      <c r="B29" s="122"/>
      <c r="C29" s="80" t="s">
        <v>22</v>
      </c>
      <c r="D29" s="15">
        <f>D27+D28+D26</f>
        <v>13998</v>
      </c>
      <c r="E29" s="15">
        <f>E27+E28+E26</f>
        <v>0</v>
      </c>
      <c r="F29" s="15">
        <f>E29/D29*100</f>
        <v>0</v>
      </c>
    </row>
    <row r="30" spans="1:6" s="94" customFormat="1" ht="15" customHeight="1" x14ac:dyDescent="0.25">
      <c r="A30" s="117" t="s">
        <v>571</v>
      </c>
      <c r="B30" s="120" t="s">
        <v>141</v>
      </c>
      <c r="C30" s="42" t="s">
        <v>171</v>
      </c>
      <c r="D30" s="39">
        <f>'КБ+ софин. МБ'!C136</f>
        <v>0</v>
      </c>
      <c r="E30" s="39">
        <f>'КБ+ софин. МБ'!D136</f>
        <v>0</v>
      </c>
      <c r="F30" s="21">
        <v>0</v>
      </c>
    </row>
    <row r="31" spans="1:6" s="26" customFormat="1" ht="16.5" customHeight="1" x14ac:dyDescent="0.25">
      <c r="A31" s="118"/>
      <c r="B31" s="121"/>
      <c r="C31" s="42" t="s">
        <v>19</v>
      </c>
      <c r="D31" s="39">
        <f>'КБ+ софин. МБ'!C137</f>
        <v>31562.400000000001</v>
      </c>
      <c r="E31" s="39">
        <f>'КБ+ софин. МБ'!D137</f>
        <v>0</v>
      </c>
      <c r="F31" s="21">
        <f t="shared" ref="F31:F40" si="1">E31/D31*100</f>
        <v>0</v>
      </c>
    </row>
    <row r="32" spans="1:6" s="26" customFormat="1" ht="30.75" customHeight="1" x14ac:dyDescent="0.25">
      <c r="A32" s="118"/>
      <c r="B32" s="121"/>
      <c r="C32" s="42" t="s">
        <v>118</v>
      </c>
      <c r="D32" s="39">
        <f>'КБ+ софин. МБ'!C138</f>
        <v>2059.6999999999998</v>
      </c>
      <c r="E32" s="39">
        <f>'КБ+ софин. МБ'!D138</f>
        <v>0</v>
      </c>
      <c r="F32" s="21">
        <f t="shared" si="1"/>
        <v>0</v>
      </c>
    </row>
    <row r="33" spans="1:6" s="26" customFormat="1" ht="57" customHeight="1" x14ac:dyDescent="0.25">
      <c r="A33" s="119"/>
      <c r="B33" s="122"/>
      <c r="C33" s="80" t="s">
        <v>22</v>
      </c>
      <c r="D33" s="15">
        <f>D31+D32+D30</f>
        <v>33622.1</v>
      </c>
      <c r="E33" s="15">
        <f>E31+E32+E30</f>
        <v>0</v>
      </c>
      <c r="F33" s="15">
        <f>E33/D33*100</f>
        <v>0</v>
      </c>
    </row>
    <row r="34" spans="1:6" s="94" customFormat="1" ht="18" customHeight="1" x14ac:dyDescent="0.25">
      <c r="A34" s="117" t="s">
        <v>572</v>
      </c>
      <c r="B34" s="120" t="s">
        <v>141</v>
      </c>
      <c r="C34" s="42" t="s">
        <v>171</v>
      </c>
      <c r="D34" s="39">
        <f>'КБ+ софин. МБ'!C140</f>
        <v>0</v>
      </c>
      <c r="E34" s="39">
        <f>'КБ+ софин. МБ'!D140</f>
        <v>0</v>
      </c>
      <c r="F34" s="21">
        <v>0</v>
      </c>
    </row>
    <row r="35" spans="1:6" ht="18" customHeight="1" x14ac:dyDescent="0.25">
      <c r="A35" s="118"/>
      <c r="B35" s="121"/>
      <c r="C35" s="42" t="s">
        <v>19</v>
      </c>
      <c r="D35" s="39">
        <f>'КБ+ софин. МБ'!C141</f>
        <v>6639.3</v>
      </c>
      <c r="E35" s="39">
        <f>'КБ+ софин. МБ'!D141</f>
        <v>0</v>
      </c>
      <c r="F35" s="21">
        <f t="shared" si="1"/>
        <v>0</v>
      </c>
    </row>
    <row r="36" spans="1:6" ht="32.25" customHeight="1" x14ac:dyDescent="0.25">
      <c r="A36" s="118"/>
      <c r="B36" s="121"/>
      <c r="C36" s="42" t="s">
        <v>118</v>
      </c>
      <c r="D36" s="39">
        <f>'КБ+ софин. МБ'!C142</f>
        <v>499.7</v>
      </c>
      <c r="E36" s="39">
        <f>'КБ+ софин. МБ'!D142</f>
        <v>0</v>
      </c>
      <c r="F36" s="21">
        <f t="shared" si="1"/>
        <v>0</v>
      </c>
    </row>
    <row r="37" spans="1:6" s="25" customFormat="1" ht="17.25" customHeight="1" x14ac:dyDescent="0.25">
      <c r="A37" s="119"/>
      <c r="B37" s="122"/>
      <c r="C37" s="80" t="s">
        <v>22</v>
      </c>
      <c r="D37" s="15">
        <f>D35+D36+D34</f>
        <v>7139</v>
      </c>
      <c r="E37" s="15">
        <f>E35+E36+E34</f>
        <v>0</v>
      </c>
      <c r="F37" s="15">
        <f>E37/D37*100</f>
        <v>0</v>
      </c>
    </row>
    <row r="38" spans="1:6" s="95" customFormat="1" ht="21" customHeight="1" x14ac:dyDescent="0.25">
      <c r="A38" s="124" t="s">
        <v>573</v>
      </c>
      <c r="B38" s="123" t="s">
        <v>141</v>
      </c>
      <c r="C38" s="40" t="s">
        <v>171</v>
      </c>
      <c r="D38" s="39">
        <f>'КБ+ софин. МБ'!C144</f>
        <v>0</v>
      </c>
      <c r="E38" s="39">
        <f>'КБ+ софин. МБ'!D144</f>
        <v>0</v>
      </c>
      <c r="F38" s="21">
        <v>0</v>
      </c>
    </row>
    <row r="39" spans="1:6" ht="19.5" customHeight="1" x14ac:dyDescent="0.25">
      <c r="A39" s="124"/>
      <c r="B39" s="123"/>
      <c r="C39" s="42" t="s">
        <v>19</v>
      </c>
      <c r="D39" s="21">
        <f>'КБ+ софин. МБ'!C145</f>
        <v>13665</v>
      </c>
      <c r="E39" s="21">
        <f>'КБ+ софин. МБ'!D145</f>
        <v>0</v>
      </c>
      <c r="F39" s="21">
        <f t="shared" si="1"/>
        <v>0</v>
      </c>
    </row>
    <row r="40" spans="1:6" ht="33.75" customHeight="1" x14ac:dyDescent="0.25">
      <c r="A40" s="124"/>
      <c r="B40" s="123"/>
      <c r="C40" s="42" t="s">
        <v>118</v>
      </c>
      <c r="D40" s="21">
        <f>'КБ+ софин. МБ'!C146</f>
        <v>1028.5999999999999</v>
      </c>
      <c r="E40" s="21">
        <f>'КБ+ софин. МБ'!D146</f>
        <v>0</v>
      </c>
      <c r="F40" s="21">
        <f t="shared" si="1"/>
        <v>0</v>
      </c>
    </row>
    <row r="41" spans="1:6" s="25" customFormat="1" ht="18" customHeight="1" x14ac:dyDescent="0.25">
      <c r="A41" s="124"/>
      <c r="B41" s="123"/>
      <c r="C41" s="80" t="s">
        <v>22</v>
      </c>
      <c r="D41" s="15">
        <f>D39+D40+D38</f>
        <v>14693.6</v>
      </c>
      <c r="E41" s="15">
        <f>E39+E40+E38</f>
        <v>0</v>
      </c>
      <c r="F41" s="15">
        <f>E41/D41*100</f>
        <v>0</v>
      </c>
    </row>
    <row r="42" spans="1:6" s="94" customFormat="1" ht="16.5" customHeight="1" x14ac:dyDescent="0.25">
      <c r="A42" s="117" t="s">
        <v>232</v>
      </c>
      <c r="B42" s="120" t="s">
        <v>141</v>
      </c>
      <c r="C42" s="40" t="s">
        <v>171</v>
      </c>
      <c r="D42" s="39">
        <f>'КБ+ софин. МБ'!C148</f>
        <v>0</v>
      </c>
      <c r="E42" s="39">
        <f>'КБ+ софин. МБ'!D148</f>
        <v>0</v>
      </c>
      <c r="F42" s="1">
        <v>0</v>
      </c>
    </row>
    <row r="43" spans="1:6" ht="16.5" customHeight="1" x14ac:dyDescent="0.25">
      <c r="A43" s="118"/>
      <c r="B43" s="121"/>
      <c r="C43" s="42" t="s">
        <v>19</v>
      </c>
      <c r="D43" s="39">
        <f>'КБ+ софин. МБ'!C149</f>
        <v>0</v>
      </c>
      <c r="E43" s="39">
        <f>'КБ+ софин. МБ'!D149</f>
        <v>0</v>
      </c>
      <c r="F43" s="1">
        <v>0</v>
      </c>
    </row>
    <row r="44" spans="1:6" ht="30" customHeight="1" x14ac:dyDescent="0.25">
      <c r="A44" s="118"/>
      <c r="B44" s="121"/>
      <c r="C44" s="42" t="s">
        <v>118</v>
      </c>
      <c r="D44" s="39">
        <f>'КБ+ софин. МБ'!C150</f>
        <v>0</v>
      </c>
      <c r="E44" s="39">
        <f>'КБ+ софин. МБ'!D150</f>
        <v>0</v>
      </c>
      <c r="F44" s="1">
        <v>0</v>
      </c>
    </row>
    <row r="45" spans="1:6" s="25" customFormat="1" ht="16.5" customHeight="1" x14ac:dyDescent="0.25">
      <c r="A45" s="119"/>
      <c r="B45" s="122"/>
      <c r="C45" s="80" t="s">
        <v>22</v>
      </c>
      <c r="D45" s="15">
        <f>D43+D44+D42</f>
        <v>0</v>
      </c>
      <c r="E45" s="15">
        <f>E43+E44+E42</f>
        <v>0</v>
      </c>
      <c r="F45" s="15">
        <v>0</v>
      </c>
    </row>
    <row r="46" spans="1:6" s="25" customFormat="1" ht="16.5" customHeight="1" x14ac:dyDescent="0.25">
      <c r="A46" s="124" t="s">
        <v>574</v>
      </c>
      <c r="B46" s="123" t="s">
        <v>141</v>
      </c>
      <c r="C46" s="40" t="s">
        <v>171</v>
      </c>
      <c r="D46" s="1">
        <f>'КБ+ софин. МБ'!C156</f>
        <v>0</v>
      </c>
      <c r="E46" s="1">
        <f>'КБ+ софин. МБ'!D156</f>
        <v>0</v>
      </c>
      <c r="F46" s="21">
        <v>0</v>
      </c>
    </row>
    <row r="47" spans="1:6" ht="17.25" customHeight="1" x14ac:dyDescent="0.25">
      <c r="A47" s="124"/>
      <c r="B47" s="123"/>
      <c r="C47" s="91" t="s">
        <v>19</v>
      </c>
      <c r="D47" s="1">
        <f>'КБ+ софин. МБ'!C157</f>
        <v>40591</v>
      </c>
      <c r="E47" s="1">
        <f>'КБ+ софин. МБ'!D157</f>
        <v>0</v>
      </c>
      <c r="F47" s="21">
        <f t="shared" ref="F47:F48" si="2">E47/D47*100</f>
        <v>0</v>
      </c>
    </row>
    <row r="48" spans="1:6" ht="33" customHeight="1" x14ac:dyDescent="0.25">
      <c r="A48" s="124"/>
      <c r="B48" s="123"/>
      <c r="C48" s="42" t="s">
        <v>118</v>
      </c>
      <c r="D48" s="1">
        <f>'КБ+ софин. МБ'!C158</f>
        <v>2901.4</v>
      </c>
      <c r="E48" s="1">
        <f>'КБ+ софин. МБ'!D158</f>
        <v>0</v>
      </c>
      <c r="F48" s="21">
        <f t="shared" si="2"/>
        <v>0</v>
      </c>
    </row>
    <row r="49" spans="1:6" ht="18.75" customHeight="1" x14ac:dyDescent="0.25">
      <c r="A49" s="124"/>
      <c r="B49" s="123"/>
      <c r="C49" s="80" t="s">
        <v>22</v>
      </c>
      <c r="D49" s="15">
        <f>D47+D48+D46</f>
        <v>43492.4</v>
      </c>
      <c r="E49" s="15">
        <f>E47+E48+E46</f>
        <v>0</v>
      </c>
      <c r="F49" s="15">
        <f>E49/D49*100</f>
        <v>0</v>
      </c>
    </row>
    <row r="50" spans="1:6" ht="18" customHeight="1" x14ac:dyDescent="0.25">
      <c r="A50" s="124" t="s">
        <v>575</v>
      </c>
      <c r="B50" s="123" t="s">
        <v>141</v>
      </c>
      <c r="C50" s="40" t="s">
        <v>171</v>
      </c>
      <c r="D50" s="39">
        <f>'КБ+ софин. МБ'!C152</f>
        <v>0</v>
      </c>
      <c r="E50" s="39">
        <f>'КБ+ софин. МБ'!D152</f>
        <v>0</v>
      </c>
      <c r="F50" s="21">
        <v>0</v>
      </c>
    </row>
    <row r="51" spans="1:6" ht="16.5" customHeight="1" x14ac:dyDescent="0.25">
      <c r="A51" s="124"/>
      <c r="B51" s="123"/>
      <c r="C51" s="42" t="s">
        <v>19</v>
      </c>
      <c r="D51" s="21">
        <f>'КБ+ софин. МБ'!C153</f>
        <v>9829</v>
      </c>
      <c r="E51" s="21">
        <f>'КБ+ софин. МБ'!D153</f>
        <v>0</v>
      </c>
      <c r="F51" s="21">
        <f t="shared" ref="F51:F52" si="3">E51/D51*100</f>
        <v>0</v>
      </c>
    </row>
    <row r="52" spans="1:6" ht="35.25" customHeight="1" x14ac:dyDescent="0.25">
      <c r="A52" s="124"/>
      <c r="B52" s="123"/>
      <c r="C52" s="42" t="s">
        <v>118</v>
      </c>
      <c r="D52" s="21">
        <f>'КБ+ софин. МБ'!C154</f>
        <v>22000</v>
      </c>
      <c r="E52" s="21">
        <f>'КБ+ софин. МБ'!D154</f>
        <v>0</v>
      </c>
      <c r="F52" s="21">
        <f t="shared" si="3"/>
        <v>0</v>
      </c>
    </row>
    <row r="53" spans="1:6" s="25" customFormat="1" ht="17.25" customHeight="1" x14ac:dyDescent="0.25">
      <c r="A53" s="124"/>
      <c r="B53" s="123"/>
      <c r="C53" s="80" t="s">
        <v>22</v>
      </c>
      <c r="D53" s="15">
        <f>D50+D51+D52</f>
        <v>31829</v>
      </c>
      <c r="E53" s="15">
        <f>E50+E51+E52</f>
        <v>0</v>
      </c>
      <c r="F53" s="15">
        <f>E53/D53*100</f>
        <v>0</v>
      </c>
    </row>
    <row r="54" spans="1:6" s="25" customFormat="1" ht="15.75" customHeight="1" x14ac:dyDescent="0.25">
      <c r="A54" s="134" t="s">
        <v>150</v>
      </c>
      <c r="B54" s="133">
        <v>5</v>
      </c>
      <c r="C54" s="81" t="s">
        <v>171</v>
      </c>
      <c r="D54" s="27">
        <f t="shared" ref="D54:E56" si="4">D6+D10+D14+D18+D22+D26+D30+D34+D38+D42+D46+D50</f>
        <v>1885.9</v>
      </c>
      <c r="E54" s="27">
        <f t="shared" si="4"/>
        <v>0</v>
      </c>
      <c r="F54" s="27">
        <f>E54/D54*100</f>
        <v>0</v>
      </c>
    </row>
    <row r="55" spans="1:6" s="28" customFormat="1" ht="15.75" customHeight="1" x14ac:dyDescent="0.25">
      <c r="A55" s="134"/>
      <c r="B55" s="133"/>
      <c r="C55" s="81" t="s">
        <v>19</v>
      </c>
      <c r="D55" s="27">
        <f t="shared" si="4"/>
        <v>145981.70000000001</v>
      </c>
      <c r="E55" s="27">
        <f t="shared" si="4"/>
        <v>0</v>
      </c>
      <c r="F55" s="27">
        <f t="shared" ref="F55:F57" si="5">E55/D55*100</f>
        <v>0</v>
      </c>
    </row>
    <row r="56" spans="1:6" s="28" customFormat="1" ht="15.75" customHeight="1" x14ac:dyDescent="0.25">
      <c r="A56" s="134"/>
      <c r="B56" s="133"/>
      <c r="C56" s="81" t="s">
        <v>20</v>
      </c>
      <c r="D56" s="27">
        <f t="shared" si="4"/>
        <v>33839.5</v>
      </c>
      <c r="E56" s="27">
        <f t="shared" si="4"/>
        <v>0</v>
      </c>
      <c r="F56" s="27">
        <f t="shared" si="5"/>
        <v>0</v>
      </c>
    </row>
    <row r="57" spans="1:6" s="28" customFormat="1" ht="15.75" customHeight="1" x14ac:dyDescent="0.25">
      <c r="A57" s="134"/>
      <c r="B57" s="133"/>
      <c r="C57" s="81" t="s">
        <v>22</v>
      </c>
      <c r="D57" s="27">
        <f>D9+D13+D17+D21+D25+D29+D33+D37+D41+D45+D49+D53</f>
        <v>181707.1</v>
      </c>
      <c r="E57" s="27">
        <f>E9+E13+E17+E21+E25+E29+E33+E37+E41+E45+E49+E53</f>
        <v>0</v>
      </c>
      <c r="F57" s="27">
        <f t="shared" si="5"/>
        <v>0</v>
      </c>
    </row>
    <row r="58" spans="1:6" s="26" customFormat="1" ht="16.5" customHeight="1" x14ac:dyDescent="0.25">
      <c r="A58" s="127" t="s">
        <v>117</v>
      </c>
      <c r="B58" s="127"/>
      <c r="C58" s="127"/>
      <c r="D58" s="127"/>
      <c r="E58" s="127"/>
      <c r="F58" s="127"/>
    </row>
    <row r="59" spans="1:6" s="26" customFormat="1" ht="18" customHeight="1" x14ac:dyDescent="0.25">
      <c r="A59" s="41" t="s">
        <v>2</v>
      </c>
      <c r="B59" s="42" t="s">
        <v>141</v>
      </c>
      <c r="C59" s="42" t="s">
        <v>19</v>
      </c>
      <c r="D59" s="21">
        <v>0</v>
      </c>
      <c r="E59" s="21">
        <v>0</v>
      </c>
      <c r="F59" s="21">
        <v>0</v>
      </c>
    </row>
    <row r="60" spans="1:6" s="26" customFormat="1" ht="18" customHeight="1" x14ac:dyDescent="0.25">
      <c r="A60" s="41" t="s">
        <v>1</v>
      </c>
      <c r="B60" s="42" t="s">
        <v>141</v>
      </c>
      <c r="C60" s="42" t="s">
        <v>19</v>
      </c>
      <c r="D60" s="21">
        <f>общие!D328</f>
        <v>0</v>
      </c>
      <c r="E60" s="21">
        <f>общие!E328</f>
        <v>0</v>
      </c>
      <c r="F60" s="21">
        <v>0</v>
      </c>
    </row>
    <row r="61" spans="1:6" s="26" customFormat="1" ht="18" customHeight="1" x14ac:dyDescent="0.25">
      <c r="A61" s="41" t="s">
        <v>3</v>
      </c>
      <c r="B61" s="42" t="s">
        <v>141</v>
      </c>
      <c r="C61" s="42" t="s">
        <v>19</v>
      </c>
      <c r="D61" s="21">
        <f>общие!D334</f>
        <v>0</v>
      </c>
      <c r="E61" s="21">
        <f>общие!E334</f>
        <v>0</v>
      </c>
      <c r="F61" s="21">
        <v>0</v>
      </c>
    </row>
    <row r="62" spans="1:6" s="26" customFormat="1" ht="18" customHeight="1" x14ac:dyDescent="0.25">
      <c r="A62" s="90" t="s">
        <v>4</v>
      </c>
      <c r="B62" s="42" t="s">
        <v>141</v>
      </c>
      <c r="C62" s="42" t="s">
        <v>19</v>
      </c>
      <c r="D62" s="1">
        <f>общие!D194</f>
        <v>0</v>
      </c>
      <c r="E62" s="1">
        <f>общие!E194</f>
        <v>0</v>
      </c>
      <c r="F62" s="21">
        <v>0</v>
      </c>
    </row>
    <row r="63" spans="1:6" s="26" customFormat="1" ht="18" customHeight="1" x14ac:dyDescent="0.25">
      <c r="A63" s="41" t="s">
        <v>10</v>
      </c>
      <c r="B63" s="42" t="s">
        <v>141</v>
      </c>
      <c r="C63" s="42" t="s">
        <v>19</v>
      </c>
      <c r="D63" s="21">
        <f>общие!D198</f>
        <v>0</v>
      </c>
      <c r="E63" s="21">
        <f>общие!E198</f>
        <v>0</v>
      </c>
      <c r="F63" s="21">
        <v>0</v>
      </c>
    </row>
    <row r="64" spans="1:6" s="26" customFormat="1" ht="18" customHeight="1" x14ac:dyDescent="0.25">
      <c r="A64" s="41" t="s">
        <v>9</v>
      </c>
      <c r="B64" s="42" t="s">
        <v>141</v>
      </c>
      <c r="C64" s="42" t="s">
        <v>19</v>
      </c>
      <c r="D64" s="21">
        <f>общие!D229+общие!D346</f>
        <v>0</v>
      </c>
      <c r="E64" s="21">
        <f>общие!E229+общие!E346</f>
        <v>0</v>
      </c>
      <c r="F64" s="21">
        <v>0</v>
      </c>
    </row>
    <row r="65" spans="1:8" s="26" customFormat="1" ht="18" customHeight="1" x14ac:dyDescent="0.25">
      <c r="A65" s="41" t="s">
        <v>8</v>
      </c>
      <c r="B65" s="42" t="s">
        <v>141</v>
      </c>
      <c r="C65" s="42" t="s">
        <v>19</v>
      </c>
      <c r="D65" s="21">
        <v>0</v>
      </c>
      <c r="E65" s="21">
        <v>0</v>
      </c>
      <c r="F65" s="21">
        <v>0</v>
      </c>
    </row>
    <row r="66" spans="1:8" s="26" customFormat="1" ht="18" customHeight="1" x14ac:dyDescent="0.25">
      <c r="A66" s="41" t="s">
        <v>5</v>
      </c>
      <c r="B66" s="42" t="s">
        <v>141</v>
      </c>
      <c r="C66" s="42" t="s">
        <v>19</v>
      </c>
      <c r="D66" s="21">
        <f>общие!D382</f>
        <v>0</v>
      </c>
      <c r="E66" s="21">
        <f>общие!E382</f>
        <v>0</v>
      </c>
      <c r="F66" s="21">
        <v>0</v>
      </c>
    </row>
    <row r="67" spans="1:8" s="26" customFormat="1" ht="18" customHeight="1" x14ac:dyDescent="0.25">
      <c r="A67" s="41" t="s">
        <v>6</v>
      </c>
      <c r="B67" s="42" t="s">
        <v>141</v>
      </c>
      <c r="C67" s="42" t="s">
        <v>19</v>
      </c>
      <c r="D67" s="21">
        <f>общие!D354</f>
        <v>0</v>
      </c>
      <c r="E67" s="21">
        <f>общие!E354</f>
        <v>0</v>
      </c>
      <c r="F67" s="21">
        <v>0</v>
      </c>
    </row>
    <row r="68" spans="1:8" s="26" customFormat="1" ht="18" customHeight="1" x14ac:dyDescent="0.25">
      <c r="A68" s="41" t="s">
        <v>7</v>
      </c>
      <c r="B68" s="42" t="s">
        <v>141</v>
      </c>
      <c r="C68" s="42" t="s">
        <v>19</v>
      </c>
      <c r="D68" s="21">
        <v>0</v>
      </c>
      <c r="E68" s="21">
        <v>0</v>
      </c>
      <c r="F68" s="21">
        <v>0</v>
      </c>
    </row>
    <row r="69" spans="1:8" s="26" customFormat="1" ht="18" customHeight="1" x14ac:dyDescent="0.25">
      <c r="A69" s="41" t="s">
        <v>12</v>
      </c>
      <c r="B69" s="42" t="s">
        <v>141</v>
      </c>
      <c r="C69" s="42" t="s">
        <v>19</v>
      </c>
      <c r="D69" s="21">
        <f>общие!D219+общие!D360</f>
        <v>0</v>
      </c>
      <c r="E69" s="21">
        <f>общие!E219+общие!E360</f>
        <v>0</v>
      </c>
      <c r="F69" s="21">
        <v>0</v>
      </c>
    </row>
    <row r="70" spans="1:8" s="26" customFormat="1" ht="18" customHeight="1" x14ac:dyDescent="0.25">
      <c r="A70" s="41" t="s">
        <v>11</v>
      </c>
      <c r="B70" s="42" t="s">
        <v>141</v>
      </c>
      <c r="C70" s="42" t="s">
        <v>19</v>
      </c>
      <c r="D70" s="21">
        <f>общие!D222</f>
        <v>0</v>
      </c>
      <c r="E70" s="21">
        <f>общие!E222</f>
        <v>0</v>
      </c>
      <c r="F70" s="21">
        <v>0</v>
      </c>
    </row>
    <row r="71" spans="1:8" s="26" customFormat="1" ht="15.75" customHeight="1" x14ac:dyDescent="0.25">
      <c r="A71" s="29" t="s">
        <v>13</v>
      </c>
      <c r="B71" s="30" t="s">
        <v>141</v>
      </c>
      <c r="C71" s="30" t="s">
        <v>14</v>
      </c>
      <c r="D71" s="31">
        <f>D59+D60+D61+D62+D66+D67+D68+D65+D64+D63+D70+D69</f>
        <v>0</v>
      </c>
      <c r="E71" s="31">
        <f>E59+E60+E61+E62+E66+E67+E68+E65+E64+E63+E70+E69</f>
        <v>0</v>
      </c>
      <c r="F71" s="27">
        <v>0</v>
      </c>
    </row>
    <row r="72" spans="1:8" ht="15.75" customHeight="1" x14ac:dyDescent="0.25">
      <c r="A72" s="126" t="s">
        <v>23</v>
      </c>
      <c r="B72" s="126"/>
      <c r="C72" s="126"/>
      <c r="D72" s="126"/>
      <c r="E72" s="126"/>
      <c r="F72" s="126"/>
    </row>
    <row r="73" spans="1:8" ht="18" customHeight="1" x14ac:dyDescent="0.25">
      <c r="A73" s="41" t="s">
        <v>2</v>
      </c>
      <c r="B73" s="42">
        <v>21</v>
      </c>
      <c r="C73" s="42" t="s">
        <v>20</v>
      </c>
      <c r="D73" s="21">
        <f>D89-D8</f>
        <v>29473.1</v>
      </c>
      <c r="E73" s="21">
        <f>E89-E8</f>
        <v>5430.2000000000007</v>
      </c>
      <c r="F73" s="21">
        <f t="shared" ref="F73:F84" si="6">E73/D73*100</f>
        <v>18.424258052257827</v>
      </c>
      <c r="G73" s="32"/>
      <c r="H73" s="32"/>
    </row>
    <row r="74" spans="1:8" ht="18" customHeight="1" x14ac:dyDescent="0.25">
      <c r="A74" s="41" t="s">
        <v>1</v>
      </c>
      <c r="B74" s="42">
        <v>12</v>
      </c>
      <c r="C74" s="42" t="s">
        <v>20</v>
      </c>
      <c r="D74" s="21">
        <f>D93-D12</f>
        <v>38742.100000000006</v>
      </c>
      <c r="E74" s="21">
        <f>E93-E12</f>
        <v>8711.7999999999993</v>
      </c>
      <c r="F74" s="21">
        <f t="shared" si="6"/>
        <v>22.486648890999707</v>
      </c>
    </row>
    <row r="75" spans="1:8" ht="18" customHeight="1" x14ac:dyDescent="0.25">
      <c r="A75" s="41" t="s">
        <v>3</v>
      </c>
      <c r="B75" s="42">
        <v>13</v>
      </c>
      <c r="C75" s="42" t="s">
        <v>20</v>
      </c>
      <c r="D75" s="21">
        <f>D97-D16</f>
        <v>50946.600000000006</v>
      </c>
      <c r="E75" s="21">
        <f>E97-E16</f>
        <v>12697.199999999999</v>
      </c>
      <c r="F75" s="21">
        <f t="shared" si="6"/>
        <v>24.922565980850532</v>
      </c>
    </row>
    <row r="76" spans="1:8" ht="18" customHeight="1" x14ac:dyDescent="0.25">
      <c r="A76" s="90" t="s">
        <v>4</v>
      </c>
      <c r="B76" s="91">
        <v>25</v>
      </c>
      <c r="C76" s="42" t="s">
        <v>20</v>
      </c>
      <c r="D76" s="1">
        <f>D101-D20</f>
        <v>45998.5</v>
      </c>
      <c r="E76" s="1">
        <f>E101-E20</f>
        <v>8774.1</v>
      </c>
      <c r="F76" s="21">
        <f t="shared" si="6"/>
        <v>19.074752437579487</v>
      </c>
    </row>
    <row r="77" spans="1:8" ht="18" customHeight="1" x14ac:dyDescent="0.25">
      <c r="A77" s="41" t="s">
        <v>10</v>
      </c>
      <c r="B77" s="42">
        <v>24</v>
      </c>
      <c r="C77" s="42" t="s">
        <v>20</v>
      </c>
      <c r="D77" s="21">
        <f>D105-D24</f>
        <v>34275.69999999999</v>
      </c>
      <c r="E77" s="21">
        <f>E105-E24</f>
        <v>6411.2</v>
      </c>
      <c r="F77" s="21">
        <f t="shared" si="6"/>
        <v>18.704796692700665</v>
      </c>
    </row>
    <row r="78" spans="1:8" ht="18" customHeight="1" x14ac:dyDescent="0.25">
      <c r="A78" s="41" t="s">
        <v>9</v>
      </c>
      <c r="B78" s="42">
        <v>26</v>
      </c>
      <c r="C78" s="42" t="s">
        <v>20</v>
      </c>
      <c r="D78" s="21">
        <f>D109-D28</f>
        <v>23343.600000000002</v>
      </c>
      <c r="E78" s="21">
        <f>E109-E28</f>
        <v>5897.7000000000007</v>
      </c>
      <c r="F78" s="21">
        <f t="shared" si="6"/>
        <v>25.264740656968076</v>
      </c>
    </row>
    <row r="79" spans="1:8" ht="18" customHeight="1" x14ac:dyDescent="0.25">
      <c r="A79" s="41" t="s">
        <v>8</v>
      </c>
      <c r="B79" s="42">
        <v>21</v>
      </c>
      <c r="C79" s="42" t="s">
        <v>20</v>
      </c>
      <c r="D79" s="21">
        <f>D113-D32</f>
        <v>53922.5</v>
      </c>
      <c r="E79" s="21">
        <f>E113-E32</f>
        <v>10144.6</v>
      </c>
      <c r="F79" s="21">
        <f t="shared" si="6"/>
        <v>18.813296861236033</v>
      </c>
    </row>
    <row r="80" spans="1:8" ht="18" customHeight="1" x14ac:dyDescent="0.25">
      <c r="A80" s="41" t="s">
        <v>5</v>
      </c>
      <c r="B80" s="42">
        <v>19</v>
      </c>
      <c r="C80" s="42" t="s">
        <v>20</v>
      </c>
      <c r="D80" s="21">
        <f>D117-D36</f>
        <v>44873.30000000001</v>
      </c>
      <c r="E80" s="21">
        <f>E117-E36</f>
        <v>9962.6</v>
      </c>
      <c r="F80" s="21">
        <f t="shared" si="6"/>
        <v>22.201621008483883</v>
      </c>
    </row>
    <row r="81" spans="1:8" ht="18" customHeight="1" x14ac:dyDescent="0.25">
      <c r="A81" s="41" t="s">
        <v>6</v>
      </c>
      <c r="B81" s="42">
        <v>21</v>
      </c>
      <c r="C81" s="42" t="s">
        <v>20</v>
      </c>
      <c r="D81" s="21">
        <f>D121-D40</f>
        <v>58132.299999999996</v>
      </c>
      <c r="E81" s="21">
        <f>E121-E40</f>
        <v>10992.799999999997</v>
      </c>
      <c r="F81" s="21">
        <f t="shared" si="6"/>
        <v>18.909969156561839</v>
      </c>
      <c r="G81" s="32"/>
    </row>
    <row r="82" spans="1:8" ht="18" customHeight="1" x14ac:dyDescent="0.25">
      <c r="A82" s="41" t="s">
        <v>7</v>
      </c>
      <c r="B82" s="42">
        <v>25</v>
      </c>
      <c r="C82" s="42" t="s">
        <v>20</v>
      </c>
      <c r="D82" s="21">
        <f>D125-D44</f>
        <v>414004.6</v>
      </c>
      <c r="E82" s="21">
        <f>E125-E44</f>
        <v>30998.9</v>
      </c>
      <c r="F82" s="21">
        <f t="shared" si="6"/>
        <v>7.487573809566368</v>
      </c>
    </row>
    <row r="83" spans="1:8" ht="18" customHeight="1" x14ac:dyDescent="0.25">
      <c r="A83" s="41" t="s">
        <v>12</v>
      </c>
      <c r="B83" s="42">
        <v>34</v>
      </c>
      <c r="C83" s="42" t="s">
        <v>20</v>
      </c>
      <c r="D83" s="21">
        <f>D129-D48</f>
        <v>288957.60000000003</v>
      </c>
      <c r="E83" s="21">
        <f>E129-E48</f>
        <v>45257.200000000019</v>
      </c>
      <c r="F83" s="21">
        <f t="shared" si="6"/>
        <v>15.662228645309906</v>
      </c>
    </row>
    <row r="84" spans="1:8" ht="18" customHeight="1" x14ac:dyDescent="0.25">
      <c r="A84" s="41" t="s">
        <v>11</v>
      </c>
      <c r="B84" s="42">
        <v>29</v>
      </c>
      <c r="C84" s="42" t="s">
        <v>20</v>
      </c>
      <c r="D84" s="21">
        <f>D133-D52</f>
        <v>34933</v>
      </c>
      <c r="E84" s="21">
        <f>E133-E52</f>
        <v>8206.0000000000018</v>
      </c>
      <c r="F84" s="21">
        <f t="shared" si="6"/>
        <v>23.490682162997743</v>
      </c>
    </row>
    <row r="85" spans="1:8" s="34" customFormat="1" ht="19.5" customHeight="1" x14ac:dyDescent="0.25">
      <c r="A85" s="29" t="s">
        <v>13</v>
      </c>
      <c r="B85" s="30">
        <f>SUM(B73:B84)</f>
        <v>270</v>
      </c>
      <c r="C85" s="30" t="s">
        <v>14</v>
      </c>
      <c r="D85" s="31">
        <f>D73+D74+D75+D76+D80+D81+D82+D79+D78+D77+D84+D83</f>
        <v>1117602.8999999999</v>
      </c>
      <c r="E85" s="31">
        <f>E73+E74+E75+E76+E80+E81+E82+E79+E78+E77+E84+E83</f>
        <v>163484.30000000002</v>
      </c>
      <c r="F85" s="27">
        <f>E85/D85*100</f>
        <v>14.628120596322722</v>
      </c>
      <c r="G85" s="33"/>
      <c r="H85" s="33"/>
    </row>
    <row r="86" spans="1:8" ht="16.5" customHeight="1" x14ac:dyDescent="0.25">
      <c r="A86" s="126" t="s">
        <v>0</v>
      </c>
      <c r="B86" s="126"/>
      <c r="C86" s="126"/>
      <c r="D86" s="126"/>
      <c r="E86" s="126"/>
      <c r="F86" s="126"/>
    </row>
    <row r="87" spans="1:8" ht="16.5" customHeight="1" x14ac:dyDescent="0.25">
      <c r="A87" s="117" t="s">
        <v>2</v>
      </c>
      <c r="B87" s="120" t="s">
        <v>141</v>
      </c>
      <c r="C87" s="40" t="s">
        <v>171</v>
      </c>
      <c r="D87" s="21">
        <f>общие!D420</f>
        <v>0</v>
      </c>
      <c r="E87" s="21">
        <f>общие!E420</f>
        <v>0</v>
      </c>
      <c r="F87" s="21">
        <v>0</v>
      </c>
    </row>
    <row r="88" spans="1:8" ht="18" customHeight="1" x14ac:dyDescent="0.25">
      <c r="A88" s="118"/>
      <c r="B88" s="121"/>
      <c r="C88" s="42" t="s">
        <v>19</v>
      </c>
      <c r="D88" s="96">
        <f>общие!D421</f>
        <v>6241.9</v>
      </c>
      <c r="E88" s="96">
        <f>общие!E421</f>
        <v>0</v>
      </c>
      <c r="F88" s="21">
        <f>E88/D88*100</f>
        <v>0</v>
      </c>
    </row>
    <row r="89" spans="1:8" ht="18" customHeight="1" x14ac:dyDescent="0.25">
      <c r="A89" s="118"/>
      <c r="B89" s="121"/>
      <c r="C89" s="42" t="s">
        <v>20</v>
      </c>
      <c r="D89" s="21">
        <f>общие!D422</f>
        <v>30734.5</v>
      </c>
      <c r="E89" s="21">
        <f>общие!E422</f>
        <v>5430.2000000000007</v>
      </c>
      <c r="F89" s="21">
        <f>E89/D89*100</f>
        <v>17.668092859815516</v>
      </c>
    </row>
    <row r="90" spans="1:8" s="35" customFormat="1" ht="18" customHeight="1" x14ac:dyDescent="0.25">
      <c r="A90" s="119"/>
      <c r="B90" s="122"/>
      <c r="C90" s="97" t="s">
        <v>22</v>
      </c>
      <c r="D90" s="98">
        <f>D88+D89+D87</f>
        <v>36976.400000000001</v>
      </c>
      <c r="E90" s="98">
        <f>E88+E89</f>
        <v>5430.2000000000007</v>
      </c>
      <c r="F90" s="98">
        <f>E90/D90*100</f>
        <v>14.685583236875413</v>
      </c>
    </row>
    <row r="91" spans="1:8" s="93" customFormat="1" ht="18" customHeight="1" x14ac:dyDescent="0.25">
      <c r="A91" s="117" t="s">
        <v>1</v>
      </c>
      <c r="B91" s="120" t="s">
        <v>141</v>
      </c>
      <c r="C91" s="40" t="s">
        <v>171</v>
      </c>
      <c r="D91" s="39">
        <f>общие!D424</f>
        <v>0</v>
      </c>
      <c r="E91" s="39">
        <f>общие!E424</f>
        <v>0</v>
      </c>
      <c r="F91" s="21">
        <v>0</v>
      </c>
    </row>
    <row r="92" spans="1:8" ht="18" customHeight="1" x14ac:dyDescent="0.25">
      <c r="A92" s="118"/>
      <c r="B92" s="121"/>
      <c r="C92" s="42" t="s">
        <v>19</v>
      </c>
      <c r="D92" s="96">
        <f>общие!D425</f>
        <v>7467</v>
      </c>
      <c r="E92" s="96">
        <f>общие!E425</f>
        <v>0</v>
      </c>
      <c r="F92" s="21">
        <f t="shared" ref="F92:F93" si="7">E92/D92*100</f>
        <v>0</v>
      </c>
    </row>
    <row r="93" spans="1:8" ht="18" customHeight="1" x14ac:dyDescent="0.25">
      <c r="A93" s="118"/>
      <c r="B93" s="121"/>
      <c r="C93" s="42" t="s">
        <v>20</v>
      </c>
      <c r="D93" s="21">
        <f>общие!D426</f>
        <v>39053.300000000003</v>
      </c>
      <c r="E93" s="21">
        <f>общие!E426</f>
        <v>8711.7999999999993</v>
      </c>
      <c r="F93" s="21">
        <f t="shared" si="7"/>
        <v>22.307461853415713</v>
      </c>
    </row>
    <row r="94" spans="1:8" s="101" customFormat="1" ht="18" customHeight="1" x14ac:dyDescent="0.25">
      <c r="A94" s="119"/>
      <c r="B94" s="122"/>
      <c r="C94" s="99" t="s">
        <v>22</v>
      </c>
      <c r="D94" s="100">
        <f>D92+D93+D91</f>
        <v>46520.3</v>
      </c>
      <c r="E94" s="100">
        <f>E92+E93+E91</f>
        <v>8711.7999999999993</v>
      </c>
      <c r="F94" s="98">
        <f>E94/D94*100</f>
        <v>18.726878373527253</v>
      </c>
    </row>
    <row r="95" spans="1:8" s="94" customFormat="1" ht="18" customHeight="1" x14ac:dyDescent="0.25">
      <c r="A95" s="117" t="s">
        <v>3</v>
      </c>
      <c r="B95" s="120" t="s">
        <v>141</v>
      </c>
      <c r="C95" s="40" t="s">
        <v>171</v>
      </c>
      <c r="D95" s="39">
        <f>общие!D428</f>
        <v>0</v>
      </c>
      <c r="E95" s="39">
        <f>общие!E428</f>
        <v>0</v>
      </c>
      <c r="F95" s="21">
        <v>0</v>
      </c>
    </row>
    <row r="96" spans="1:8" ht="18" customHeight="1" x14ac:dyDescent="0.25">
      <c r="A96" s="118"/>
      <c r="B96" s="121"/>
      <c r="C96" s="42" t="s">
        <v>19</v>
      </c>
      <c r="D96" s="39">
        <f>общие!D429</f>
        <v>3018</v>
      </c>
      <c r="E96" s="39">
        <f>общие!E429</f>
        <v>0</v>
      </c>
      <c r="F96" s="21">
        <f t="shared" ref="F96:F129" si="8">E96/D96*100</f>
        <v>0</v>
      </c>
    </row>
    <row r="97" spans="1:6" ht="18" customHeight="1" x14ac:dyDescent="0.25">
      <c r="A97" s="118"/>
      <c r="B97" s="121"/>
      <c r="C97" s="42" t="s">
        <v>20</v>
      </c>
      <c r="D97" s="39">
        <f>общие!D430</f>
        <v>51173.8</v>
      </c>
      <c r="E97" s="39">
        <f>общие!E430</f>
        <v>12697.199999999999</v>
      </c>
      <c r="F97" s="21">
        <f t="shared" si="8"/>
        <v>24.811915472370625</v>
      </c>
    </row>
    <row r="98" spans="1:6" s="35" customFormat="1" ht="18.75" customHeight="1" x14ac:dyDescent="0.25">
      <c r="A98" s="119"/>
      <c r="B98" s="122"/>
      <c r="C98" s="97" t="s">
        <v>22</v>
      </c>
      <c r="D98" s="98">
        <f>D96+D97+D95</f>
        <v>54191.8</v>
      </c>
      <c r="E98" s="98">
        <f>E96+E97+E95</f>
        <v>12697.199999999999</v>
      </c>
      <c r="F98" s="98">
        <f>E98/D98*100</f>
        <v>23.430113042932689</v>
      </c>
    </row>
    <row r="99" spans="1:6" s="93" customFormat="1" ht="18" customHeight="1" x14ac:dyDescent="0.25">
      <c r="A99" s="128" t="s">
        <v>4</v>
      </c>
      <c r="B99" s="120" t="s">
        <v>141</v>
      </c>
      <c r="C99" s="40" t="s">
        <v>171</v>
      </c>
      <c r="D99" s="39">
        <f>общие!D432</f>
        <v>0</v>
      </c>
      <c r="E99" s="39">
        <f>общие!E432</f>
        <v>0</v>
      </c>
      <c r="F99" s="21">
        <v>0</v>
      </c>
    </row>
    <row r="100" spans="1:6" ht="18" customHeight="1" x14ac:dyDescent="0.25">
      <c r="A100" s="129"/>
      <c r="B100" s="121"/>
      <c r="C100" s="42" t="s">
        <v>19</v>
      </c>
      <c r="D100" s="39">
        <f>общие!D433</f>
        <v>8182.8</v>
      </c>
      <c r="E100" s="39">
        <f>общие!E433</f>
        <v>0</v>
      </c>
      <c r="F100" s="21">
        <f t="shared" si="8"/>
        <v>0</v>
      </c>
    </row>
    <row r="101" spans="1:6" ht="18" customHeight="1" x14ac:dyDescent="0.25">
      <c r="A101" s="129"/>
      <c r="B101" s="121"/>
      <c r="C101" s="42" t="s">
        <v>20</v>
      </c>
      <c r="D101" s="39">
        <f>общие!D434</f>
        <v>45998.5</v>
      </c>
      <c r="E101" s="39">
        <f>общие!E434</f>
        <v>8774.1</v>
      </c>
      <c r="F101" s="21">
        <f t="shared" si="8"/>
        <v>19.074752437579487</v>
      </c>
    </row>
    <row r="102" spans="1:6" s="35" customFormat="1" ht="18" customHeight="1" x14ac:dyDescent="0.25">
      <c r="A102" s="130"/>
      <c r="B102" s="122"/>
      <c r="C102" s="97" t="s">
        <v>22</v>
      </c>
      <c r="D102" s="98">
        <f>D100+D101+D99</f>
        <v>54181.3</v>
      </c>
      <c r="E102" s="98">
        <f>E100+E101+E99</f>
        <v>8774.1</v>
      </c>
      <c r="F102" s="98">
        <f>E102/D102*100</f>
        <v>16.193963599987448</v>
      </c>
    </row>
    <row r="103" spans="1:6" s="93" customFormat="1" ht="18" customHeight="1" x14ac:dyDescent="0.25">
      <c r="A103" s="117" t="s">
        <v>10</v>
      </c>
      <c r="B103" s="120" t="s">
        <v>141</v>
      </c>
      <c r="C103" s="40" t="s">
        <v>171</v>
      </c>
      <c r="D103" s="39">
        <f>общие!D440</f>
        <v>1885.9</v>
      </c>
      <c r="E103" s="39">
        <f>общие!E440</f>
        <v>0</v>
      </c>
      <c r="F103" s="21">
        <f t="shared" si="8"/>
        <v>0</v>
      </c>
    </row>
    <row r="104" spans="1:6" s="26" customFormat="1" ht="18" customHeight="1" x14ac:dyDescent="0.25">
      <c r="A104" s="118"/>
      <c r="B104" s="121"/>
      <c r="C104" s="42" t="s">
        <v>19</v>
      </c>
      <c r="D104" s="39">
        <f>общие!D441</f>
        <v>7659</v>
      </c>
      <c r="E104" s="39">
        <f>общие!E441</f>
        <v>0</v>
      </c>
      <c r="F104" s="21">
        <f t="shared" si="8"/>
        <v>0</v>
      </c>
    </row>
    <row r="105" spans="1:6" s="26" customFormat="1" ht="18" customHeight="1" x14ac:dyDescent="0.25">
      <c r="A105" s="118"/>
      <c r="B105" s="121"/>
      <c r="C105" s="42" t="s">
        <v>20</v>
      </c>
      <c r="D105" s="39">
        <f>общие!D442</f>
        <v>34954.299999999988</v>
      </c>
      <c r="E105" s="39">
        <f>общие!E442</f>
        <v>6411.2</v>
      </c>
      <c r="F105" s="21">
        <f t="shared" si="8"/>
        <v>18.341663257453309</v>
      </c>
    </row>
    <row r="106" spans="1:6" s="26" customFormat="1" ht="18" customHeight="1" x14ac:dyDescent="0.25">
      <c r="A106" s="119"/>
      <c r="B106" s="122"/>
      <c r="C106" s="97" t="s">
        <v>22</v>
      </c>
      <c r="D106" s="98">
        <f>D104+D105+D103</f>
        <v>44499.19999999999</v>
      </c>
      <c r="E106" s="98">
        <f>E104+E105+E103</f>
        <v>6411.2</v>
      </c>
      <c r="F106" s="98">
        <f>E106/D106*100</f>
        <v>14.407450021573426</v>
      </c>
    </row>
    <row r="107" spans="1:6" s="93" customFormat="1" ht="18" customHeight="1" x14ac:dyDescent="0.25">
      <c r="A107" s="117" t="s">
        <v>9</v>
      </c>
      <c r="B107" s="120" t="s">
        <v>141</v>
      </c>
      <c r="C107" s="40" t="s">
        <v>171</v>
      </c>
      <c r="D107" s="39">
        <f>общие!D436</f>
        <v>0</v>
      </c>
      <c r="E107" s="39">
        <f>общие!E436</f>
        <v>0</v>
      </c>
      <c r="F107" s="21">
        <v>0</v>
      </c>
    </row>
    <row r="108" spans="1:6" s="26" customFormat="1" ht="18" customHeight="1" x14ac:dyDescent="0.25">
      <c r="A108" s="118"/>
      <c r="B108" s="121"/>
      <c r="C108" s="42" t="s">
        <v>19</v>
      </c>
      <c r="D108" s="39">
        <f>общие!D437</f>
        <v>11126.3</v>
      </c>
      <c r="E108" s="39">
        <f>общие!E437</f>
        <v>0</v>
      </c>
      <c r="F108" s="21">
        <f t="shared" ref="F108:F109" si="9">E108/D108*100</f>
        <v>0</v>
      </c>
    </row>
    <row r="109" spans="1:6" s="26" customFormat="1" ht="18" customHeight="1" x14ac:dyDescent="0.25">
      <c r="A109" s="118"/>
      <c r="B109" s="121"/>
      <c r="C109" s="42" t="s">
        <v>20</v>
      </c>
      <c r="D109" s="39">
        <f>общие!D438</f>
        <v>26215.300000000003</v>
      </c>
      <c r="E109" s="39">
        <f>общие!E438</f>
        <v>5897.7000000000007</v>
      </c>
      <c r="F109" s="21">
        <f t="shared" si="9"/>
        <v>22.497167684520107</v>
      </c>
    </row>
    <row r="110" spans="1:6" s="26" customFormat="1" ht="18" customHeight="1" x14ac:dyDescent="0.25">
      <c r="A110" s="119"/>
      <c r="B110" s="122"/>
      <c r="C110" s="97" t="s">
        <v>22</v>
      </c>
      <c r="D110" s="98">
        <f>D108+D109+D107</f>
        <v>37341.600000000006</v>
      </c>
      <c r="E110" s="98">
        <f>E108+E109+E107</f>
        <v>5897.7000000000007</v>
      </c>
      <c r="F110" s="98">
        <f>E110/D110*100</f>
        <v>15.793913490584227</v>
      </c>
    </row>
    <row r="111" spans="1:6" s="93" customFormat="1" ht="18" customHeight="1" x14ac:dyDescent="0.25">
      <c r="A111" s="117" t="s">
        <v>8</v>
      </c>
      <c r="B111" s="120" t="s">
        <v>141</v>
      </c>
      <c r="C111" s="40" t="s">
        <v>171</v>
      </c>
      <c r="D111" s="39">
        <f>общие!D444</f>
        <v>0</v>
      </c>
      <c r="E111" s="39">
        <f>общие!E444</f>
        <v>0</v>
      </c>
      <c r="F111" s="21">
        <v>0</v>
      </c>
    </row>
    <row r="112" spans="1:6" s="26" customFormat="1" ht="18" customHeight="1" x14ac:dyDescent="0.25">
      <c r="A112" s="118"/>
      <c r="B112" s="121"/>
      <c r="C112" s="42" t="s">
        <v>19</v>
      </c>
      <c r="D112" s="39">
        <f>общие!D445</f>
        <v>31562.400000000001</v>
      </c>
      <c r="E112" s="39">
        <f>общие!E445</f>
        <v>0</v>
      </c>
      <c r="F112" s="21">
        <f t="shared" ref="F112:F113" si="10">E112/D112*100</f>
        <v>0</v>
      </c>
    </row>
    <row r="113" spans="1:6" s="26" customFormat="1" ht="18" customHeight="1" x14ac:dyDescent="0.25">
      <c r="A113" s="118"/>
      <c r="B113" s="121"/>
      <c r="C113" s="42" t="s">
        <v>20</v>
      </c>
      <c r="D113" s="39">
        <f>общие!D446</f>
        <v>55982.2</v>
      </c>
      <c r="E113" s="39">
        <f>общие!E446</f>
        <v>10144.6</v>
      </c>
      <c r="F113" s="21">
        <f t="shared" si="10"/>
        <v>18.121117069354188</v>
      </c>
    </row>
    <row r="114" spans="1:6" s="26" customFormat="1" ht="18" customHeight="1" x14ac:dyDescent="0.25">
      <c r="A114" s="119"/>
      <c r="B114" s="122"/>
      <c r="C114" s="97" t="s">
        <v>22</v>
      </c>
      <c r="D114" s="98">
        <f>D112+D113+D111</f>
        <v>87544.6</v>
      </c>
      <c r="E114" s="98">
        <f>E112+E113+E111</f>
        <v>10144.6</v>
      </c>
      <c r="F114" s="98">
        <f>E114/D114*100</f>
        <v>11.587922042022008</v>
      </c>
    </row>
    <row r="115" spans="1:6" s="93" customFormat="1" ht="18" customHeight="1" x14ac:dyDescent="0.25">
      <c r="A115" s="117" t="s">
        <v>5</v>
      </c>
      <c r="B115" s="120" t="s">
        <v>141</v>
      </c>
      <c r="C115" s="40" t="s">
        <v>171</v>
      </c>
      <c r="D115" s="39">
        <f>общие!D448</f>
        <v>0</v>
      </c>
      <c r="E115" s="39">
        <f>общие!E448</f>
        <v>0</v>
      </c>
      <c r="F115" s="21">
        <v>0</v>
      </c>
    </row>
    <row r="116" spans="1:6" ht="18" customHeight="1" x14ac:dyDescent="0.25">
      <c r="A116" s="118"/>
      <c r="B116" s="121"/>
      <c r="C116" s="42" t="s">
        <v>19</v>
      </c>
      <c r="D116" s="39">
        <f>общие!D449</f>
        <v>6639.3</v>
      </c>
      <c r="E116" s="39">
        <f>общие!E449</f>
        <v>0</v>
      </c>
      <c r="F116" s="21">
        <f t="shared" ref="F116:F117" si="11">E116/D116*100</f>
        <v>0</v>
      </c>
    </row>
    <row r="117" spans="1:6" ht="18" customHeight="1" x14ac:dyDescent="0.25">
      <c r="A117" s="118"/>
      <c r="B117" s="121"/>
      <c r="C117" s="42" t="s">
        <v>20</v>
      </c>
      <c r="D117" s="39">
        <f>общие!D450</f>
        <v>45373.000000000007</v>
      </c>
      <c r="E117" s="39">
        <f>общие!E450</f>
        <v>9962.6</v>
      </c>
      <c r="F117" s="21">
        <f t="shared" si="11"/>
        <v>21.957111057236681</v>
      </c>
    </row>
    <row r="118" spans="1:6" s="35" customFormat="1" ht="18" customHeight="1" x14ac:dyDescent="0.25">
      <c r="A118" s="119"/>
      <c r="B118" s="122"/>
      <c r="C118" s="97" t="s">
        <v>22</v>
      </c>
      <c r="D118" s="98">
        <f>D116+D117+D115</f>
        <v>52012.30000000001</v>
      </c>
      <c r="E118" s="98">
        <f>E116+E117+E115</f>
        <v>9962.6</v>
      </c>
      <c r="F118" s="98">
        <f>E118/D118*100</f>
        <v>19.154315421544517</v>
      </c>
    </row>
    <row r="119" spans="1:6" s="94" customFormat="1" ht="18" customHeight="1" x14ac:dyDescent="0.25">
      <c r="A119" s="124" t="s">
        <v>6</v>
      </c>
      <c r="B119" s="123" t="s">
        <v>141</v>
      </c>
      <c r="C119" s="40" t="s">
        <v>171</v>
      </c>
      <c r="D119" s="39">
        <f>общие!D452</f>
        <v>0</v>
      </c>
      <c r="E119" s="39">
        <f>общие!E452</f>
        <v>0</v>
      </c>
      <c r="F119" s="21">
        <v>0</v>
      </c>
    </row>
    <row r="120" spans="1:6" ht="18" customHeight="1" x14ac:dyDescent="0.25">
      <c r="A120" s="124"/>
      <c r="B120" s="123"/>
      <c r="C120" s="91" t="s">
        <v>19</v>
      </c>
      <c r="D120" s="71">
        <f>общие!D453</f>
        <v>13665</v>
      </c>
      <c r="E120" s="71">
        <f>общие!E453</f>
        <v>0</v>
      </c>
      <c r="F120" s="21">
        <f t="shared" si="8"/>
        <v>0</v>
      </c>
    </row>
    <row r="121" spans="1:6" ht="18" customHeight="1" x14ac:dyDescent="0.25">
      <c r="A121" s="124"/>
      <c r="B121" s="123"/>
      <c r="C121" s="42" t="s">
        <v>20</v>
      </c>
      <c r="D121" s="21">
        <f>общие!D454</f>
        <v>59160.899999999994</v>
      </c>
      <c r="E121" s="21">
        <f>общие!E454</f>
        <v>10992.799999999997</v>
      </c>
      <c r="F121" s="21">
        <f t="shared" si="8"/>
        <v>18.581191293573962</v>
      </c>
    </row>
    <row r="122" spans="1:6" s="35" customFormat="1" ht="18" customHeight="1" x14ac:dyDescent="0.25">
      <c r="A122" s="124"/>
      <c r="B122" s="123"/>
      <c r="C122" s="97" t="s">
        <v>22</v>
      </c>
      <c r="D122" s="98">
        <f>D120+D121+D119</f>
        <v>72825.899999999994</v>
      </c>
      <c r="E122" s="98">
        <f>E120+E121+E119</f>
        <v>10992.799999999997</v>
      </c>
      <c r="F122" s="98">
        <f>E122/D122*100</f>
        <v>15.094629795169023</v>
      </c>
    </row>
    <row r="123" spans="1:6" s="93" customFormat="1" ht="18" customHeight="1" x14ac:dyDescent="0.25">
      <c r="A123" s="117" t="s">
        <v>7</v>
      </c>
      <c r="B123" s="120" t="s">
        <v>141</v>
      </c>
      <c r="C123" s="40" t="s">
        <v>171</v>
      </c>
      <c r="D123" s="39">
        <f>общие!D456</f>
        <v>0</v>
      </c>
      <c r="E123" s="39">
        <f>общие!E456</f>
        <v>0</v>
      </c>
      <c r="F123" s="21">
        <v>0</v>
      </c>
    </row>
    <row r="124" spans="1:6" ht="18" customHeight="1" x14ac:dyDescent="0.25">
      <c r="A124" s="118"/>
      <c r="B124" s="121"/>
      <c r="C124" s="42" t="s">
        <v>19</v>
      </c>
      <c r="D124" s="39">
        <f>общие!D457</f>
        <v>0</v>
      </c>
      <c r="E124" s="39">
        <f>общие!E457</f>
        <v>0</v>
      </c>
      <c r="F124" s="21">
        <v>0</v>
      </c>
    </row>
    <row r="125" spans="1:6" ht="18" customHeight="1" x14ac:dyDescent="0.25">
      <c r="A125" s="118"/>
      <c r="B125" s="121"/>
      <c r="C125" s="42" t="s">
        <v>20</v>
      </c>
      <c r="D125" s="39">
        <f>общие!D458</f>
        <v>414004.6</v>
      </c>
      <c r="E125" s="39">
        <f>общие!E458</f>
        <v>30998.9</v>
      </c>
      <c r="F125" s="21">
        <f t="shared" si="8"/>
        <v>7.487573809566368</v>
      </c>
    </row>
    <row r="126" spans="1:6" s="35" customFormat="1" ht="18" customHeight="1" x14ac:dyDescent="0.25">
      <c r="A126" s="119"/>
      <c r="B126" s="122"/>
      <c r="C126" s="97" t="s">
        <v>22</v>
      </c>
      <c r="D126" s="98">
        <f>D124+D125+D123</f>
        <v>414004.6</v>
      </c>
      <c r="E126" s="98">
        <f>E124+E125+E123</f>
        <v>30998.9</v>
      </c>
      <c r="F126" s="98">
        <f>E126/D126*100</f>
        <v>7.487573809566368</v>
      </c>
    </row>
    <row r="127" spans="1:6" s="35" customFormat="1" ht="18" customHeight="1" x14ac:dyDescent="0.25">
      <c r="A127" s="124" t="s">
        <v>12</v>
      </c>
      <c r="B127" s="123" t="s">
        <v>141</v>
      </c>
      <c r="C127" s="40" t="s">
        <v>171</v>
      </c>
      <c r="D127" s="96">
        <f>общие!D464</f>
        <v>0</v>
      </c>
      <c r="E127" s="96">
        <f>общие!E464</f>
        <v>0</v>
      </c>
      <c r="F127" s="21">
        <v>0</v>
      </c>
    </row>
    <row r="128" spans="1:6" ht="18" customHeight="1" x14ac:dyDescent="0.25">
      <c r="A128" s="124"/>
      <c r="B128" s="123"/>
      <c r="C128" s="42" t="s">
        <v>19</v>
      </c>
      <c r="D128" s="96">
        <f>общие!D465</f>
        <v>40591</v>
      </c>
      <c r="E128" s="96">
        <f>общие!E465</f>
        <v>0</v>
      </c>
      <c r="F128" s="21">
        <f t="shared" si="8"/>
        <v>0</v>
      </c>
    </row>
    <row r="129" spans="1:7" ht="18" customHeight="1" x14ac:dyDescent="0.25">
      <c r="A129" s="124"/>
      <c r="B129" s="123"/>
      <c r="C129" s="42" t="s">
        <v>20</v>
      </c>
      <c r="D129" s="21">
        <f>общие!D466</f>
        <v>291859.00000000006</v>
      </c>
      <c r="E129" s="21">
        <f>общие!E466</f>
        <v>45257.200000000019</v>
      </c>
      <c r="F129" s="21">
        <f t="shared" si="8"/>
        <v>15.506528837555125</v>
      </c>
    </row>
    <row r="130" spans="1:7" s="35" customFormat="1" ht="18" customHeight="1" x14ac:dyDescent="0.25">
      <c r="A130" s="124"/>
      <c r="B130" s="123"/>
      <c r="C130" s="97" t="s">
        <v>22</v>
      </c>
      <c r="D130" s="98">
        <f>D128+D129+D127</f>
        <v>332450.00000000006</v>
      </c>
      <c r="E130" s="98">
        <f>E128+E129+E127</f>
        <v>45257.200000000019</v>
      </c>
      <c r="F130" s="98">
        <f>E130/D130*100</f>
        <v>13.613235072943302</v>
      </c>
    </row>
    <row r="131" spans="1:7" s="94" customFormat="1" ht="18" customHeight="1" x14ac:dyDescent="0.25">
      <c r="A131" s="124" t="s">
        <v>11</v>
      </c>
      <c r="B131" s="123" t="s">
        <v>141</v>
      </c>
      <c r="C131" s="40" t="s">
        <v>171</v>
      </c>
      <c r="D131" s="39">
        <f>общие!D460</f>
        <v>0</v>
      </c>
      <c r="E131" s="39">
        <f>общие!E460</f>
        <v>0</v>
      </c>
      <c r="F131" s="21">
        <v>0</v>
      </c>
    </row>
    <row r="132" spans="1:7" ht="18" customHeight="1" x14ac:dyDescent="0.25">
      <c r="A132" s="124"/>
      <c r="B132" s="123"/>
      <c r="C132" s="42" t="s">
        <v>19</v>
      </c>
      <c r="D132" s="96">
        <f>общие!D461</f>
        <v>9829</v>
      </c>
      <c r="E132" s="96">
        <f>общие!E461</f>
        <v>0</v>
      </c>
      <c r="F132" s="21">
        <f t="shared" ref="F132:F133" si="12">E132/D132*100</f>
        <v>0</v>
      </c>
    </row>
    <row r="133" spans="1:7" ht="18" customHeight="1" x14ac:dyDescent="0.25">
      <c r="A133" s="124"/>
      <c r="B133" s="123"/>
      <c r="C133" s="42" t="s">
        <v>20</v>
      </c>
      <c r="D133" s="21">
        <f>общие!D462</f>
        <v>56933</v>
      </c>
      <c r="E133" s="21">
        <f>общие!E462</f>
        <v>8206.0000000000018</v>
      </c>
      <c r="F133" s="21">
        <f t="shared" si="12"/>
        <v>14.413433333918821</v>
      </c>
    </row>
    <row r="134" spans="1:7" s="35" customFormat="1" ht="18" customHeight="1" x14ac:dyDescent="0.25">
      <c r="A134" s="124"/>
      <c r="B134" s="123"/>
      <c r="C134" s="97" t="s">
        <v>22</v>
      </c>
      <c r="D134" s="98">
        <f>D131+D132+D133</f>
        <v>66762</v>
      </c>
      <c r="E134" s="98">
        <f>E131+E132+E133</f>
        <v>8206.0000000000018</v>
      </c>
      <c r="F134" s="98">
        <f>E134/D134*100</f>
        <v>12.291423264731437</v>
      </c>
    </row>
    <row r="135" spans="1:7" s="35" customFormat="1" ht="16.5" customHeight="1" x14ac:dyDescent="0.25">
      <c r="A135" s="131" t="s">
        <v>149</v>
      </c>
      <c r="B135" s="132">
        <f>B85+B54</f>
        <v>275</v>
      </c>
      <c r="C135" s="80" t="s">
        <v>171</v>
      </c>
      <c r="D135" s="15">
        <f>D87+D91+D95+D99+D103+D107+D111+D115+D119+D123+D127+D131</f>
        <v>1885.9</v>
      </c>
      <c r="E135" s="15">
        <f>E87+E91+E95+E99+E103+E107+E111+E115+E119+E123+E127+E131</f>
        <v>0</v>
      </c>
      <c r="F135" s="15">
        <f>E135/D135*100</f>
        <v>0</v>
      </c>
    </row>
    <row r="136" spans="1:7" s="25" customFormat="1" ht="16.5" customHeight="1" x14ac:dyDescent="0.25">
      <c r="A136" s="131"/>
      <c r="B136" s="132"/>
      <c r="C136" s="80" t="s">
        <v>19</v>
      </c>
      <c r="D136" s="15">
        <f>D88+D92+D96+D100+D104+D108+D112+D116+D120+D124+D128+D132</f>
        <v>145981.70000000001</v>
      </c>
      <c r="E136" s="15">
        <f>E88+E92+E96+E100+E116+E120+E124+E112+E108+E104+E132+E128</f>
        <v>0</v>
      </c>
      <c r="F136" s="15">
        <f t="shared" ref="F136:F138" si="13">E136/D136*100</f>
        <v>0</v>
      </c>
      <c r="G136" s="36"/>
    </row>
    <row r="137" spans="1:7" s="25" customFormat="1" ht="18" customHeight="1" x14ac:dyDescent="0.25">
      <c r="A137" s="131"/>
      <c r="B137" s="132"/>
      <c r="C137" s="80" t="s">
        <v>20</v>
      </c>
      <c r="D137" s="15">
        <f>D89+D93+D97+D101+D105+D109+D113+D117+D121+D125+D129+D133</f>
        <v>1151442.4000000001</v>
      </c>
      <c r="E137" s="15">
        <f>E89+E93+E97+E101+E117+E121+E125+E113+E109+E105+E133+E129</f>
        <v>163484.30000000002</v>
      </c>
      <c r="F137" s="15">
        <f t="shared" si="13"/>
        <v>14.198217817929928</v>
      </c>
      <c r="G137" s="36"/>
    </row>
    <row r="138" spans="1:7" s="25" customFormat="1" ht="17.25" customHeight="1" x14ac:dyDescent="0.25">
      <c r="A138" s="131"/>
      <c r="B138" s="132"/>
      <c r="C138" s="80" t="s">
        <v>22</v>
      </c>
      <c r="D138" s="15">
        <f>D136+D137+D135</f>
        <v>1299310</v>
      </c>
      <c r="E138" s="15">
        <f>E136+E137+E135</f>
        <v>163484.30000000002</v>
      </c>
      <c r="F138" s="15">
        <f t="shared" si="13"/>
        <v>12.582393732057787</v>
      </c>
      <c r="G138" s="36"/>
    </row>
    <row r="139" spans="1:7" ht="42" customHeight="1" x14ac:dyDescent="0.25"/>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7" max="5" man="1"/>
    <brk id="78" max="5" man="1"/>
    <brk id="1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1"/>
  <sheetViews>
    <sheetView view="pageBreakPreview" zoomScale="60" zoomScaleNormal="100" workbookViewId="0">
      <selection activeCell="G476" sqref="G476"/>
    </sheetView>
  </sheetViews>
  <sheetFormatPr defaultColWidth="15.5703125" defaultRowHeight="26.25" x14ac:dyDescent="0.25"/>
  <cols>
    <col min="1" max="1" width="33" style="69" customWidth="1"/>
    <col min="2" max="2" width="116.5703125" style="69" customWidth="1"/>
    <col min="3" max="3" width="28.85546875" style="44" customWidth="1"/>
    <col min="4" max="4" width="22.85546875" style="67" customWidth="1"/>
    <col min="5" max="5" width="23.140625" style="67" customWidth="1"/>
    <col min="6" max="6" width="28.5703125" style="67" customWidth="1"/>
    <col min="7" max="7" width="117.5703125" style="47" customWidth="1"/>
    <col min="8" max="16384" width="15.5703125" style="44"/>
  </cols>
  <sheetData>
    <row r="1" spans="1:7" s="74" customFormat="1" ht="90.75" customHeight="1" x14ac:dyDescent="0.25">
      <c r="A1" s="156" t="s">
        <v>338</v>
      </c>
      <c r="B1" s="156"/>
      <c r="C1" s="156"/>
      <c r="D1" s="156"/>
      <c r="E1" s="156"/>
      <c r="F1" s="156"/>
      <c r="G1" s="156"/>
    </row>
    <row r="2" spans="1:7" ht="48" customHeight="1" x14ac:dyDescent="0.25">
      <c r="A2" s="45"/>
      <c r="B2" s="45"/>
      <c r="C2" s="70"/>
      <c r="D2" s="46"/>
      <c r="E2" s="46"/>
      <c r="F2" s="46"/>
    </row>
    <row r="3" spans="1:7" ht="135.75" customHeight="1" x14ac:dyDescent="0.25">
      <c r="A3" s="82" t="s">
        <v>16</v>
      </c>
      <c r="B3" s="82" t="s">
        <v>320</v>
      </c>
      <c r="C3" s="82" t="s">
        <v>17</v>
      </c>
      <c r="D3" s="88" t="s">
        <v>115</v>
      </c>
      <c r="E3" s="88" t="s">
        <v>328</v>
      </c>
      <c r="F3" s="88" t="s">
        <v>21</v>
      </c>
      <c r="G3" s="82" t="s">
        <v>116</v>
      </c>
    </row>
    <row r="4" spans="1:7" ht="33.75" customHeight="1" x14ac:dyDescent="0.25">
      <c r="A4" s="82">
        <v>1</v>
      </c>
      <c r="B4" s="82">
        <v>2</v>
      </c>
      <c r="C4" s="82">
        <v>3</v>
      </c>
      <c r="D4" s="48">
        <v>4</v>
      </c>
      <c r="E4" s="48">
        <v>5</v>
      </c>
      <c r="F4" s="48">
        <v>6</v>
      </c>
      <c r="G4" s="82">
        <v>7</v>
      </c>
    </row>
    <row r="5" spans="1:7" s="49" customFormat="1" ht="33" customHeight="1" x14ac:dyDescent="0.25">
      <c r="A5" s="146" t="s">
        <v>273</v>
      </c>
      <c r="B5" s="146"/>
      <c r="C5" s="146"/>
      <c r="D5" s="146"/>
      <c r="E5" s="146"/>
      <c r="F5" s="146"/>
      <c r="G5" s="146"/>
    </row>
    <row r="6" spans="1:7" ht="84" customHeight="1" x14ac:dyDescent="0.25">
      <c r="A6" s="135" t="s">
        <v>25</v>
      </c>
      <c r="B6" s="83" t="s">
        <v>38</v>
      </c>
      <c r="C6" s="82" t="s">
        <v>20</v>
      </c>
      <c r="D6" s="88">
        <v>6438.1</v>
      </c>
      <c r="E6" s="88">
        <v>1323.4</v>
      </c>
      <c r="F6" s="88">
        <f t="shared" ref="F6:F10" si="0">E6/D6*100</f>
        <v>20.555754026809154</v>
      </c>
      <c r="G6" s="82" t="s">
        <v>282</v>
      </c>
    </row>
    <row r="7" spans="1:7" ht="81.75" customHeight="1" x14ac:dyDescent="0.25">
      <c r="A7" s="135"/>
      <c r="B7" s="83" t="s">
        <v>382</v>
      </c>
      <c r="C7" s="82" t="s">
        <v>20</v>
      </c>
      <c r="D7" s="88">
        <v>263.10000000000002</v>
      </c>
      <c r="E7" s="88">
        <v>76.599999999999994</v>
      </c>
      <c r="F7" s="88">
        <f t="shared" si="0"/>
        <v>29.114405169137203</v>
      </c>
      <c r="G7" s="82" t="s">
        <v>388</v>
      </c>
    </row>
    <row r="8" spans="1:7" ht="84" customHeight="1" x14ac:dyDescent="0.25">
      <c r="A8" s="135"/>
      <c r="B8" s="83" t="s">
        <v>39</v>
      </c>
      <c r="C8" s="82" t="s">
        <v>20</v>
      </c>
      <c r="D8" s="88">
        <v>400</v>
      </c>
      <c r="E8" s="88">
        <v>27.8</v>
      </c>
      <c r="F8" s="88">
        <f t="shared" si="0"/>
        <v>6.9500000000000011</v>
      </c>
      <c r="G8" s="82" t="s">
        <v>383</v>
      </c>
    </row>
    <row r="9" spans="1:7" ht="162" customHeight="1" x14ac:dyDescent="0.25">
      <c r="A9" s="135"/>
      <c r="B9" s="83" t="s">
        <v>173</v>
      </c>
      <c r="C9" s="82" t="s">
        <v>20</v>
      </c>
      <c r="D9" s="88">
        <v>1286.3</v>
      </c>
      <c r="E9" s="88">
        <v>370.1</v>
      </c>
      <c r="F9" s="88">
        <f t="shared" si="0"/>
        <v>28.772448106973492</v>
      </c>
      <c r="G9" s="82" t="s">
        <v>389</v>
      </c>
    </row>
    <row r="10" spans="1:7" ht="114.75" customHeight="1" x14ac:dyDescent="0.25">
      <c r="A10" s="135"/>
      <c r="B10" s="83" t="s">
        <v>50</v>
      </c>
      <c r="C10" s="82" t="s">
        <v>20</v>
      </c>
      <c r="D10" s="88">
        <v>212</v>
      </c>
      <c r="E10" s="88">
        <v>35.299999999999997</v>
      </c>
      <c r="F10" s="88">
        <f t="shared" si="0"/>
        <v>16.650943396226413</v>
      </c>
      <c r="G10" s="82" t="s">
        <v>313</v>
      </c>
    </row>
    <row r="11" spans="1:7" ht="298.5" customHeight="1" x14ac:dyDescent="0.25">
      <c r="A11" s="135" t="s">
        <v>26</v>
      </c>
      <c r="B11" s="83" t="s">
        <v>279</v>
      </c>
      <c r="C11" s="82" t="s">
        <v>20</v>
      </c>
      <c r="D11" s="88">
        <v>10907.6</v>
      </c>
      <c r="E11" s="88">
        <v>2278.6</v>
      </c>
      <c r="F11" s="88">
        <f t="shared" ref="F11:F241" si="1">E11/D11*100</f>
        <v>20.890021636290289</v>
      </c>
      <c r="G11" s="82" t="s">
        <v>550</v>
      </c>
    </row>
    <row r="12" spans="1:7" ht="83.25" customHeight="1" x14ac:dyDescent="0.25">
      <c r="A12" s="135"/>
      <c r="B12" s="83" t="s">
        <v>377</v>
      </c>
      <c r="C12" s="82" t="s">
        <v>20</v>
      </c>
      <c r="D12" s="88">
        <v>168</v>
      </c>
      <c r="E12" s="88">
        <v>30</v>
      </c>
      <c r="F12" s="88">
        <f t="shared" si="1"/>
        <v>17.857142857142858</v>
      </c>
      <c r="G12" s="82" t="s">
        <v>289</v>
      </c>
    </row>
    <row r="13" spans="1:7" ht="115.5" customHeight="1" x14ac:dyDescent="0.25">
      <c r="A13" s="135"/>
      <c r="B13" s="83" t="s">
        <v>139</v>
      </c>
      <c r="C13" s="82" t="s">
        <v>20</v>
      </c>
      <c r="D13" s="88">
        <v>500</v>
      </c>
      <c r="E13" s="88">
        <v>216.7</v>
      </c>
      <c r="F13" s="88">
        <f t="shared" si="1"/>
        <v>43.339999999999996</v>
      </c>
      <c r="G13" s="82" t="s">
        <v>381</v>
      </c>
    </row>
    <row r="14" spans="1:7" ht="82.5" customHeight="1" x14ac:dyDescent="0.25">
      <c r="A14" s="135" t="s">
        <v>27</v>
      </c>
      <c r="B14" s="83" t="s">
        <v>62</v>
      </c>
      <c r="C14" s="82" t="s">
        <v>20</v>
      </c>
      <c r="D14" s="88">
        <v>600.6</v>
      </c>
      <c r="E14" s="88">
        <v>122</v>
      </c>
      <c r="F14" s="88">
        <f t="shared" si="1"/>
        <v>20.313020313020314</v>
      </c>
      <c r="G14" s="82" t="s">
        <v>347</v>
      </c>
    </row>
    <row r="15" spans="1:7" ht="113.25" customHeight="1" x14ac:dyDescent="0.25">
      <c r="A15" s="135"/>
      <c r="B15" s="83" t="s">
        <v>65</v>
      </c>
      <c r="C15" s="82" t="s">
        <v>20</v>
      </c>
      <c r="D15" s="88">
        <v>489.2</v>
      </c>
      <c r="E15" s="88">
        <v>81.5</v>
      </c>
      <c r="F15" s="88">
        <f t="shared" si="1"/>
        <v>16.659852820932134</v>
      </c>
      <c r="G15" s="82" t="s">
        <v>287</v>
      </c>
    </row>
    <row r="16" spans="1:7" ht="87" customHeight="1" x14ac:dyDescent="0.25">
      <c r="A16" s="135"/>
      <c r="B16" s="83" t="s">
        <v>66</v>
      </c>
      <c r="C16" s="82" t="s">
        <v>20</v>
      </c>
      <c r="D16" s="88">
        <v>8586.7999999999993</v>
      </c>
      <c r="E16" s="88">
        <v>2025.1</v>
      </c>
      <c r="F16" s="88">
        <f t="shared" si="1"/>
        <v>23.583872921227933</v>
      </c>
      <c r="G16" s="82" t="s">
        <v>349</v>
      </c>
    </row>
    <row r="17" spans="1:7" ht="82.5" customHeight="1" x14ac:dyDescent="0.25">
      <c r="A17" s="135"/>
      <c r="B17" s="83" t="s">
        <v>237</v>
      </c>
      <c r="C17" s="82" t="s">
        <v>20</v>
      </c>
      <c r="D17" s="88">
        <v>30</v>
      </c>
      <c r="E17" s="88">
        <v>21.9</v>
      </c>
      <c r="F17" s="88">
        <f t="shared" si="1"/>
        <v>73</v>
      </c>
      <c r="G17" s="82" t="s">
        <v>288</v>
      </c>
    </row>
    <row r="18" spans="1:7" ht="88.5" customHeight="1" x14ac:dyDescent="0.25">
      <c r="A18" s="135" t="s">
        <v>31</v>
      </c>
      <c r="B18" s="83" t="s">
        <v>479</v>
      </c>
      <c r="C18" s="82" t="s">
        <v>20</v>
      </c>
      <c r="D18" s="88">
        <v>13962.1</v>
      </c>
      <c r="E18" s="88">
        <v>2409.3000000000002</v>
      </c>
      <c r="F18" s="88">
        <f t="shared" si="1"/>
        <v>17.256000171893916</v>
      </c>
      <c r="G18" s="82" t="s">
        <v>480</v>
      </c>
    </row>
    <row r="19" spans="1:7" ht="90" customHeight="1" x14ac:dyDescent="0.25">
      <c r="A19" s="135"/>
      <c r="B19" s="83" t="s">
        <v>481</v>
      </c>
      <c r="C19" s="82" t="s">
        <v>20</v>
      </c>
      <c r="D19" s="88">
        <v>650</v>
      </c>
      <c r="E19" s="88">
        <v>124.9</v>
      </c>
      <c r="F19" s="88">
        <f t="shared" si="1"/>
        <v>19.215384615384618</v>
      </c>
      <c r="G19" s="82" t="s">
        <v>302</v>
      </c>
    </row>
    <row r="20" spans="1:7" ht="83.25" customHeight="1" x14ac:dyDescent="0.25">
      <c r="A20" s="135"/>
      <c r="B20" s="83" t="s">
        <v>482</v>
      </c>
      <c r="C20" s="82" t="s">
        <v>20</v>
      </c>
      <c r="D20" s="88">
        <v>300</v>
      </c>
      <c r="E20" s="88">
        <v>66.599999999999994</v>
      </c>
      <c r="F20" s="88">
        <f t="shared" si="1"/>
        <v>22.199999999999996</v>
      </c>
      <c r="G20" s="82" t="s">
        <v>307</v>
      </c>
    </row>
    <row r="21" spans="1:7" s="64" customFormat="1" ht="91.5" customHeight="1" x14ac:dyDescent="0.25">
      <c r="A21" s="135"/>
      <c r="B21" s="76" t="s">
        <v>494</v>
      </c>
      <c r="C21" s="75" t="s">
        <v>20</v>
      </c>
      <c r="D21" s="63">
        <v>200</v>
      </c>
      <c r="E21" s="63">
        <v>0</v>
      </c>
      <c r="F21" s="63">
        <v>0</v>
      </c>
      <c r="G21" s="82"/>
    </row>
    <row r="22" spans="1:7" ht="89.25" customHeight="1" x14ac:dyDescent="0.25">
      <c r="A22" s="135"/>
      <c r="B22" s="83" t="s">
        <v>483</v>
      </c>
      <c r="C22" s="82" t="s">
        <v>20</v>
      </c>
      <c r="D22" s="88">
        <v>500</v>
      </c>
      <c r="E22" s="88">
        <v>209.9</v>
      </c>
      <c r="F22" s="88">
        <f t="shared" si="1"/>
        <v>41.980000000000004</v>
      </c>
      <c r="G22" s="82" t="s">
        <v>304</v>
      </c>
    </row>
    <row r="23" spans="1:7" ht="115.5" customHeight="1" x14ac:dyDescent="0.25">
      <c r="A23" s="135"/>
      <c r="B23" s="83" t="s">
        <v>484</v>
      </c>
      <c r="C23" s="82" t="s">
        <v>20</v>
      </c>
      <c r="D23" s="88">
        <v>115.1</v>
      </c>
      <c r="E23" s="88">
        <v>19.2</v>
      </c>
      <c r="F23" s="88">
        <f t="shared" si="1"/>
        <v>16.681146828844483</v>
      </c>
      <c r="G23" s="82" t="s">
        <v>305</v>
      </c>
    </row>
    <row r="24" spans="1:7" ht="109.5" customHeight="1" x14ac:dyDescent="0.25">
      <c r="A24" s="135" t="s">
        <v>28</v>
      </c>
      <c r="B24" s="83" t="s">
        <v>315</v>
      </c>
      <c r="C24" s="82" t="s">
        <v>20</v>
      </c>
      <c r="D24" s="88">
        <v>4596.3</v>
      </c>
      <c r="E24" s="88">
        <v>777.7</v>
      </c>
      <c r="F24" s="88">
        <f t="shared" si="1"/>
        <v>16.920131410047212</v>
      </c>
      <c r="G24" s="82" t="s">
        <v>391</v>
      </c>
    </row>
    <row r="25" spans="1:7" ht="114.75" customHeight="1" x14ac:dyDescent="0.25">
      <c r="A25" s="135"/>
      <c r="B25" s="83" t="s">
        <v>316</v>
      </c>
      <c r="C25" s="82" t="s">
        <v>20</v>
      </c>
      <c r="D25" s="88">
        <v>5360.5</v>
      </c>
      <c r="E25" s="88">
        <v>1115.3</v>
      </c>
      <c r="F25" s="88">
        <f t="shared" si="1"/>
        <v>20.805894972483909</v>
      </c>
      <c r="G25" s="82" t="s">
        <v>392</v>
      </c>
    </row>
    <row r="26" spans="1:7" ht="159.75" customHeight="1" x14ac:dyDescent="0.25">
      <c r="A26" s="135"/>
      <c r="B26" s="83" t="s">
        <v>197</v>
      </c>
      <c r="C26" s="82" t="s">
        <v>20</v>
      </c>
      <c r="D26" s="88">
        <v>683.8</v>
      </c>
      <c r="E26" s="88">
        <v>199.1</v>
      </c>
      <c r="F26" s="88">
        <f t="shared" si="1"/>
        <v>29.116700789704591</v>
      </c>
      <c r="G26" s="82" t="s">
        <v>393</v>
      </c>
    </row>
    <row r="27" spans="1:7" ht="90" customHeight="1" x14ac:dyDescent="0.25">
      <c r="A27" s="135"/>
      <c r="B27" s="83" t="s">
        <v>198</v>
      </c>
      <c r="C27" s="82" t="s">
        <v>20</v>
      </c>
      <c r="D27" s="88">
        <v>160.4</v>
      </c>
      <c r="E27" s="88">
        <v>48.4</v>
      </c>
      <c r="F27" s="88">
        <f t="shared" si="1"/>
        <v>30.174563591022441</v>
      </c>
      <c r="G27" s="82" t="s">
        <v>331</v>
      </c>
    </row>
    <row r="28" spans="1:7" ht="63.75" customHeight="1" x14ac:dyDescent="0.25">
      <c r="A28" s="135"/>
      <c r="B28" s="83" t="s">
        <v>199</v>
      </c>
      <c r="C28" s="82" t="s">
        <v>20</v>
      </c>
      <c r="D28" s="88">
        <v>560.29999999999995</v>
      </c>
      <c r="E28" s="88">
        <v>0</v>
      </c>
      <c r="F28" s="88">
        <f t="shared" si="1"/>
        <v>0</v>
      </c>
      <c r="G28" s="82"/>
    </row>
    <row r="29" spans="1:7" ht="114" customHeight="1" x14ac:dyDescent="0.25">
      <c r="A29" s="135"/>
      <c r="B29" s="83" t="s">
        <v>210</v>
      </c>
      <c r="C29" s="82" t="s">
        <v>20</v>
      </c>
      <c r="D29" s="88">
        <v>211.3</v>
      </c>
      <c r="E29" s="88">
        <v>35.200000000000003</v>
      </c>
      <c r="F29" s="88">
        <f t="shared" si="1"/>
        <v>16.658778987221957</v>
      </c>
      <c r="G29" s="82" t="s">
        <v>329</v>
      </c>
    </row>
    <row r="30" spans="1:7" s="64" customFormat="1" ht="1.5" hidden="1" customHeight="1" x14ac:dyDescent="0.25">
      <c r="A30" s="135" t="s">
        <v>29</v>
      </c>
      <c r="B30" s="76" t="s">
        <v>176</v>
      </c>
      <c r="C30" s="75" t="s">
        <v>20</v>
      </c>
      <c r="D30" s="63"/>
      <c r="E30" s="63"/>
      <c r="F30" s="63" t="e">
        <f t="shared" si="1"/>
        <v>#DIV/0!</v>
      </c>
      <c r="G30" s="75"/>
    </row>
    <row r="31" spans="1:7" ht="270.75" customHeight="1" x14ac:dyDescent="0.25">
      <c r="A31" s="135"/>
      <c r="B31" s="83" t="s">
        <v>175</v>
      </c>
      <c r="C31" s="82" t="s">
        <v>20</v>
      </c>
      <c r="D31" s="88">
        <v>6565.6</v>
      </c>
      <c r="E31" s="88">
        <v>1288.2</v>
      </c>
      <c r="F31" s="88">
        <f t="shared" si="1"/>
        <v>19.620445960765203</v>
      </c>
      <c r="G31" s="82" t="s">
        <v>401</v>
      </c>
    </row>
    <row r="32" spans="1:7" s="64" customFormat="1" ht="1.5" hidden="1" customHeight="1" x14ac:dyDescent="0.25">
      <c r="A32" s="135"/>
      <c r="B32" s="76" t="s">
        <v>177</v>
      </c>
      <c r="C32" s="75" t="s">
        <v>20</v>
      </c>
      <c r="D32" s="63"/>
      <c r="E32" s="63"/>
      <c r="F32" s="63" t="e">
        <f>E32/D32*100</f>
        <v>#DIV/0!</v>
      </c>
      <c r="G32" s="75"/>
    </row>
    <row r="33" spans="1:7" ht="110.25" customHeight="1" x14ac:dyDescent="0.25">
      <c r="A33" s="135"/>
      <c r="B33" s="83" t="s">
        <v>181</v>
      </c>
      <c r="C33" s="82" t="s">
        <v>20</v>
      </c>
      <c r="D33" s="88">
        <v>275.60000000000002</v>
      </c>
      <c r="E33" s="88">
        <v>60.4</v>
      </c>
      <c r="F33" s="88">
        <f t="shared" si="1"/>
        <v>21.915820029027575</v>
      </c>
      <c r="G33" s="82" t="s">
        <v>323</v>
      </c>
    </row>
    <row r="34" spans="1:7" ht="83.25" customHeight="1" x14ac:dyDescent="0.25">
      <c r="A34" s="135"/>
      <c r="B34" s="83" t="s">
        <v>182</v>
      </c>
      <c r="C34" s="82" t="s">
        <v>20</v>
      </c>
      <c r="D34" s="88">
        <v>148</v>
      </c>
      <c r="E34" s="88">
        <v>8</v>
      </c>
      <c r="F34" s="88">
        <f t="shared" si="1"/>
        <v>5.4054054054054053</v>
      </c>
      <c r="G34" s="82" t="s">
        <v>403</v>
      </c>
    </row>
    <row r="35" spans="1:7" ht="111.75" customHeight="1" x14ac:dyDescent="0.25">
      <c r="A35" s="135"/>
      <c r="B35" s="83" t="s">
        <v>194</v>
      </c>
      <c r="C35" s="82" t="s">
        <v>20</v>
      </c>
      <c r="D35" s="88">
        <v>60</v>
      </c>
      <c r="E35" s="88">
        <v>10</v>
      </c>
      <c r="F35" s="88">
        <f t="shared" si="1"/>
        <v>16.666666666666664</v>
      </c>
      <c r="G35" s="82" t="s">
        <v>324</v>
      </c>
    </row>
    <row r="36" spans="1:7" ht="116.25" customHeight="1" x14ac:dyDescent="0.25">
      <c r="A36" s="135" t="s">
        <v>30</v>
      </c>
      <c r="B36" s="83" t="s">
        <v>121</v>
      </c>
      <c r="C36" s="82" t="s">
        <v>20</v>
      </c>
      <c r="D36" s="88">
        <v>14702.7</v>
      </c>
      <c r="E36" s="88">
        <v>2452.9</v>
      </c>
      <c r="F36" s="88">
        <f t="shared" si="1"/>
        <v>16.683330272671007</v>
      </c>
      <c r="G36" s="82" t="s">
        <v>353</v>
      </c>
    </row>
    <row r="37" spans="1:7" ht="168.75" customHeight="1" x14ac:dyDescent="0.25">
      <c r="A37" s="135"/>
      <c r="B37" s="83" t="s">
        <v>123</v>
      </c>
      <c r="C37" s="82" t="s">
        <v>20</v>
      </c>
      <c r="D37" s="88">
        <v>745</v>
      </c>
      <c r="E37" s="88">
        <v>170</v>
      </c>
      <c r="F37" s="88">
        <f t="shared" si="1"/>
        <v>22.818791946308725</v>
      </c>
      <c r="G37" s="82" t="s">
        <v>298</v>
      </c>
    </row>
    <row r="38" spans="1:7" ht="89.25" customHeight="1" x14ac:dyDescent="0.25">
      <c r="A38" s="135"/>
      <c r="B38" s="83" t="s">
        <v>124</v>
      </c>
      <c r="C38" s="82" t="s">
        <v>20</v>
      </c>
      <c r="D38" s="88">
        <v>200</v>
      </c>
      <c r="E38" s="88">
        <v>47.5</v>
      </c>
      <c r="F38" s="88">
        <f t="shared" si="1"/>
        <v>23.75</v>
      </c>
      <c r="G38" s="82" t="s">
        <v>310</v>
      </c>
    </row>
    <row r="39" spans="1:7" ht="113.25" customHeight="1" x14ac:dyDescent="0.25">
      <c r="A39" s="135"/>
      <c r="B39" s="83" t="s">
        <v>133</v>
      </c>
      <c r="C39" s="82" t="s">
        <v>20</v>
      </c>
      <c r="D39" s="68">
        <v>60</v>
      </c>
      <c r="E39" s="68">
        <v>10</v>
      </c>
      <c r="F39" s="88">
        <f t="shared" si="1"/>
        <v>16.666666666666664</v>
      </c>
      <c r="G39" s="82" t="s">
        <v>299</v>
      </c>
    </row>
    <row r="40" spans="1:7" ht="150" customHeight="1" x14ac:dyDescent="0.25">
      <c r="A40" s="135" t="s">
        <v>32</v>
      </c>
      <c r="B40" s="83" t="s">
        <v>67</v>
      </c>
      <c r="C40" s="82" t="s">
        <v>20</v>
      </c>
      <c r="D40" s="88">
        <v>12976.1</v>
      </c>
      <c r="E40" s="88">
        <v>2100.5</v>
      </c>
      <c r="F40" s="88">
        <f t="shared" si="1"/>
        <v>16.187452316181286</v>
      </c>
      <c r="G40" s="82" t="s">
        <v>290</v>
      </c>
    </row>
    <row r="41" spans="1:7" ht="54.75" customHeight="1" x14ac:dyDescent="0.25">
      <c r="A41" s="135"/>
      <c r="B41" s="83" t="s">
        <v>68</v>
      </c>
      <c r="C41" s="82" t="s">
        <v>20</v>
      </c>
      <c r="D41" s="88">
        <v>94.7</v>
      </c>
      <c r="E41" s="88">
        <v>0</v>
      </c>
      <c r="F41" s="88">
        <f t="shared" si="1"/>
        <v>0</v>
      </c>
      <c r="G41" s="82"/>
    </row>
    <row r="42" spans="1:7" ht="90.75" customHeight="1" x14ac:dyDescent="0.25">
      <c r="A42" s="135"/>
      <c r="B42" s="83" t="s">
        <v>69</v>
      </c>
      <c r="C42" s="82" t="s">
        <v>20</v>
      </c>
      <c r="D42" s="88">
        <v>100.2</v>
      </c>
      <c r="E42" s="88">
        <v>20</v>
      </c>
      <c r="F42" s="88">
        <f t="shared" si="1"/>
        <v>19.960079840319363</v>
      </c>
      <c r="G42" s="82" t="s">
        <v>291</v>
      </c>
    </row>
    <row r="43" spans="1:7" ht="84" customHeight="1" x14ac:dyDescent="0.25">
      <c r="A43" s="135"/>
      <c r="B43" s="83" t="s">
        <v>70</v>
      </c>
      <c r="C43" s="82" t="s">
        <v>20</v>
      </c>
      <c r="D43" s="88">
        <v>604</v>
      </c>
      <c r="E43" s="88">
        <v>113</v>
      </c>
      <c r="F43" s="88">
        <f t="shared" si="1"/>
        <v>18.70860927152318</v>
      </c>
      <c r="G43" s="82" t="s">
        <v>292</v>
      </c>
    </row>
    <row r="44" spans="1:7" ht="63.75" customHeight="1" x14ac:dyDescent="0.25">
      <c r="A44" s="135"/>
      <c r="B44" s="83" t="s">
        <v>74</v>
      </c>
      <c r="C44" s="82" t="s">
        <v>20</v>
      </c>
      <c r="D44" s="88">
        <v>755</v>
      </c>
      <c r="E44" s="88">
        <v>500</v>
      </c>
      <c r="F44" s="88">
        <f t="shared" si="1"/>
        <v>66.225165562913915</v>
      </c>
      <c r="G44" s="82" t="s">
        <v>293</v>
      </c>
    </row>
    <row r="45" spans="1:7" ht="111" customHeight="1" x14ac:dyDescent="0.25">
      <c r="A45" s="135"/>
      <c r="B45" s="83" t="s">
        <v>76</v>
      </c>
      <c r="C45" s="82" t="s">
        <v>20</v>
      </c>
      <c r="D45" s="88">
        <v>108</v>
      </c>
      <c r="E45" s="88">
        <v>18</v>
      </c>
      <c r="F45" s="88">
        <f t="shared" si="1"/>
        <v>16.666666666666664</v>
      </c>
      <c r="G45" s="82" t="s">
        <v>294</v>
      </c>
    </row>
    <row r="46" spans="1:7" ht="87" customHeight="1" x14ac:dyDescent="0.25">
      <c r="A46" s="135" t="s">
        <v>33</v>
      </c>
      <c r="B46" s="83" t="s">
        <v>450</v>
      </c>
      <c r="C46" s="82" t="s">
        <v>20</v>
      </c>
      <c r="D46" s="88">
        <v>6926.3</v>
      </c>
      <c r="E46" s="88">
        <v>1348.1</v>
      </c>
      <c r="F46" s="88">
        <f t="shared" si="1"/>
        <v>19.463494217691984</v>
      </c>
      <c r="G46" s="82" t="s">
        <v>312</v>
      </c>
    </row>
    <row r="47" spans="1:7" ht="138.75" customHeight="1" x14ac:dyDescent="0.25">
      <c r="A47" s="135"/>
      <c r="B47" s="83" t="s">
        <v>451</v>
      </c>
      <c r="C47" s="82" t="s">
        <v>20</v>
      </c>
      <c r="D47" s="88">
        <v>11106</v>
      </c>
      <c r="E47" s="88">
        <v>1971.8</v>
      </c>
      <c r="F47" s="88">
        <f t="shared" si="1"/>
        <v>17.754367008824058</v>
      </c>
      <c r="G47" s="82" t="s">
        <v>452</v>
      </c>
    </row>
    <row r="48" spans="1:7" ht="115.5" customHeight="1" x14ac:dyDescent="0.25">
      <c r="A48" s="135"/>
      <c r="B48" s="83" t="s">
        <v>453</v>
      </c>
      <c r="C48" s="82" t="s">
        <v>20</v>
      </c>
      <c r="D48" s="88">
        <v>1035.8</v>
      </c>
      <c r="E48" s="88">
        <v>409.9</v>
      </c>
      <c r="F48" s="88">
        <f t="shared" si="1"/>
        <v>39.573276694342532</v>
      </c>
      <c r="G48" s="82" t="s">
        <v>335</v>
      </c>
    </row>
    <row r="49" spans="1:7" ht="163.5" customHeight="1" x14ac:dyDescent="0.25">
      <c r="A49" s="135"/>
      <c r="B49" s="83" t="s">
        <v>454</v>
      </c>
      <c r="C49" s="82" t="s">
        <v>20</v>
      </c>
      <c r="D49" s="88">
        <v>930.5</v>
      </c>
      <c r="E49" s="88">
        <v>110.4</v>
      </c>
      <c r="F49" s="88">
        <f t="shared" si="1"/>
        <v>11.86458893068243</v>
      </c>
      <c r="G49" s="82" t="s">
        <v>455</v>
      </c>
    </row>
    <row r="50" spans="1:7" ht="85.5" customHeight="1" x14ac:dyDescent="0.25">
      <c r="A50" s="135"/>
      <c r="B50" s="83" t="s">
        <v>457</v>
      </c>
      <c r="C50" s="82" t="s">
        <v>20</v>
      </c>
      <c r="D50" s="88">
        <v>80.099999999999994</v>
      </c>
      <c r="E50" s="88">
        <v>65.7</v>
      </c>
      <c r="F50" s="88">
        <f t="shared" si="1"/>
        <v>82.022471910112372</v>
      </c>
      <c r="G50" s="82" t="s">
        <v>456</v>
      </c>
    </row>
    <row r="51" spans="1:7" ht="109.5" customHeight="1" x14ac:dyDescent="0.25">
      <c r="A51" s="135"/>
      <c r="B51" s="83" t="s">
        <v>474</v>
      </c>
      <c r="C51" s="82" t="s">
        <v>20</v>
      </c>
      <c r="D51" s="88">
        <v>284.8</v>
      </c>
      <c r="E51" s="88">
        <v>49.7</v>
      </c>
      <c r="F51" s="88">
        <f t="shared" si="1"/>
        <v>17.450842696629216</v>
      </c>
      <c r="G51" s="82" t="s">
        <v>313</v>
      </c>
    </row>
    <row r="52" spans="1:7" ht="348.75" customHeight="1" x14ac:dyDescent="0.25">
      <c r="A52" s="135" t="s">
        <v>34</v>
      </c>
      <c r="B52" s="83" t="s">
        <v>217</v>
      </c>
      <c r="C52" s="82" t="s">
        <v>20</v>
      </c>
      <c r="D52" s="88">
        <v>27817.3</v>
      </c>
      <c r="E52" s="88">
        <v>5410.1</v>
      </c>
      <c r="F52" s="88">
        <f t="shared" si="1"/>
        <v>19.448688406135751</v>
      </c>
      <c r="G52" s="82" t="s">
        <v>414</v>
      </c>
    </row>
    <row r="53" spans="1:7" ht="108" customHeight="1" x14ac:dyDescent="0.25">
      <c r="A53" s="135"/>
      <c r="B53" s="83" t="s">
        <v>220</v>
      </c>
      <c r="C53" s="82" t="s">
        <v>20</v>
      </c>
      <c r="D53" s="77">
        <v>680</v>
      </c>
      <c r="E53" s="88">
        <v>183.2</v>
      </c>
      <c r="F53" s="88">
        <f t="shared" si="1"/>
        <v>26.941176470588236</v>
      </c>
      <c r="G53" s="82" t="s">
        <v>416</v>
      </c>
    </row>
    <row r="54" spans="1:7" ht="65.25" customHeight="1" x14ac:dyDescent="0.25">
      <c r="A54" s="135"/>
      <c r="B54" s="83" t="s">
        <v>221</v>
      </c>
      <c r="C54" s="82" t="s">
        <v>20</v>
      </c>
      <c r="D54" s="88">
        <v>50</v>
      </c>
      <c r="E54" s="88">
        <v>0</v>
      </c>
      <c r="F54" s="88">
        <f t="shared" si="1"/>
        <v>0</v>
      </c>
      <c r="G54" s="82"/>
    </row>
    <row r="55" spans="1:7" ht="84" customHeight="1" x14ac:dyDescent="0.25">
      <c r="A55" s="135"/>
      <c r="B55" s="83" t="s">
        <v>218</v>
      </c>
      <c r="C55" s="82" t="s">
        <v>20</v>
      </c>
      <c r="D55" s="88">
        <v>2000</v>
      </c>
      <c r="E55" s="88">
        <v>447.1</v>
      </c>
      <c r="F55" s="88">
        <f t="shared" si="1"/>
        <v>22.355</v>
      </c>
      <c r="G55" s="82" t="s">
        <v>415</v>
      </c>
    </row>
    <row r="56" spans="1:7" ht="66" customHeight="1" x14ac:dyDescent="0.25">
      <c r="A56" s="135"/>
      <c r="B56" s="83" t="s">
        <v>161</v>
      </c>
      <c r="C56" s="82" t="s">
        <v>20</v>
      </c>
      <c r="D56" s="88">
        <v>50</v>
      </c>
      <c r="E56" s="88">
        <v>0</v>
      </c>
      <c r="F56" s="88">
        <f t="shared" si="1"/>
        <v>0</v>
      </c>
      <c r="G56" s="82"/>
    </row>
    <row r="57" spans="1:7" ht="115.5" customHeight="1" x14ac:dyDescent="0.25">
      <c r="A57" s="135"/>
      <c r="B57" s="83" t="s">
        <v>235</v>
      </c>
      <c r="C57" s="82" t="s">
        <v>20</v>
      </c>
      <c r="D57" s="88">
        <v>224.5</v>
      </c>
      <c r="E57" s="88">
        <v>40</v>
      </c>
      <c r="F57" s="88">
        <f t="shared" si="1"/>
        <v>17.817371937639198</v>
      </c>
      <c r="G57" s="82" t="s">
        <v>313</v>
      </c>
    </row>
    <row r="58" spans="1:7" ht="58.5" customHeight="1" x14ac:dyDescent="0.25">
      <c r="A58" s="135" t="s">
        <v>35</v>
      </c>
      <c r="B58" s="83" t="s">
        <v>81</v>
      </c>
      <c r="C58" s="82" t="s">
        <v>20</v>
      </c>
      <c r="D58" s="88">
        <v>996.1</v>
      </c>
      <c r="E58" s="88">
        <v>210</v>
      </c>
      <c r="F58" s="88">
        <f t="shared" si="1"/>
        <v>21.082220660576247</v>
      </c>
      <c r="G58" s="75" t="s">
        <v>433</v>
      </c>
    </row>
    <row r="59" spans="1:7" ht="109.5" customHeight="1" x14ac:dyDescent="0.25">
      <c r="A59" s="135"/>
      <c r="B59" s="83" t="s">
        <v>82</v>
      </c>
      <c r="C59" s="82" t="s">
        <v>20</v>
      </c>
      <c r="D59" s="88">
        <v>103560.2</v>
      </c>
      <c r="E59" s="88">
        <v>22123.9</v>
      </c>
      <c r="F59" s="88">
        <f t="shared" si="1"/>
        <v>21.363322975428787</v>
      </c>
      <c r="G59" s="82" t="s">
        <v>434</v>
      </c>
    </row>
    <row r="60" spans="1:7" ht="86.25" customHeight="1" x14ac:dyDescent="0.25">
      <c r="A60" s="135"/>
      <c r="B60" s="83" t="s">
        <v>83</v>
      </c>
      <c r="C60" s="82" t="s">
        <v>20</v>
      </c>
      <c r="D60" s="88">
        <v>1661.5</v>
      </c>
      <c r="E60" s="88">
        <v>479.9</v>
      </c>
      <c r="F60" s="88">
        <f t="shared" si="1"/>
        <v>28.883538970809507</v>
      </c>
      <c r="G60" s="82" t="s">
        <v>435</v>
      </c>
    </row>
    <row r="61" spans="1:7" ht="1.5" hidden="1" customHeight="1" x14ac:dyDescent="0.25">
      <c r="A61" s="135"/>
      <c r="B61" s="83" t="s">
        <v>84</v>
      </c>
      <c r="C61" s="82" t="s">
        <v>20</v>
      </c>
      <c r="D61" s="88">
        <v>0</v>
      </c>
      <c r="E61" s="88">
        <v>0</v>
      </c>
      <c r="F61" s="88" t="e">
        <f t="shared" si="1"/>
        <v>#DIV/0!</v>
      </c>
      <c r="G61" s="82"/>
    </row>
    <row r="62" spans="1:7" ht="87" customHeight="1" x14ac:dyDescent="0.25">
      <c r="A62" s="135"/>
      <c r="B62" s="83" t="s">
        <v>85</v>
      </c>
      <c r="C62" s="82" t="s">
        <v>20</v>
      </c>
      <c r="D62" s="88">
        <v>3504.1</v>
      </c>
      <c r="E62" s="88">
        <v>323.7</v>
      </c>
      <c r="F62" s="88">
        <f t="shared" si="1"/>
        <v>9.2377500642104966</v>
      </c>
      <c r="G62" s="82" t="s">
        <v>436</v>
      </c>
    </row>
    <row r="63" spans="1:7" ht="79.5" customHeight="1" x14ac:dyDescent="0.25">
      <c r="A63" s="135"/>
      <c r="B63" s="83" t="s">
        <v>168</v>
      </c>
      <c r="C63" s="82" t="s">
        <v>20</v>
      </c>
      <c r="D63" s="88">
        <v>99.1</v>
      </c>
      <c r="E63" s="88">
        <v>0</v>
      </c>
      <c r="F63" s="88">
        <f t="shared" si="1"/>
        <v>0</v>
      </c>
      <c r="G63" s="82"/>
    </row>
    <row r="64" spans="1:7" ht="62.25" customHeight="1" x14ac:dyDescent="0.25">
      <c r="A64" s="135"/>
      <c r="B64" s="83" t="s">
        <v>87</v>
      </c>
      <c r="C64" s="82" t="s">
        <v>20</v>
      </c>
      <c r="D64" s="88">
        <v>390.7</v>
      </c>
      <c r="E64" s="88">
        <v>0</v>
      </c>
      <c r="F64" s="88">
        <f t="shared" si="1"/>
        <v>0</v>
      </c>
      <c r="G64" s="82"/>
    </row>
    <row r="65" spans="1:7" ht="82.5" customHeight="1" x14ac:dyDescent="0.25">
      <c r="A65" s="135" t="s">
        <v>36</v>
      </c>
      <c r="B65" s="83" t="s">
        <v>505</v>
      </c>
      <c r="C65" s="82" t="s">
        <v>20</v>
      </c>
      <c r="D65" s="88">
        <v>8161.6</v>
      </c>
      <c r="E65" s="88">
        <v>1531</v>
      </c>
      <c r="F65" s="88">
        <f t="shared" si="1"/>
        <v>18.758576749656932</v>
      </c>
      <c r="G65" s="82" t="s">
        <v>506</v>
      </c>
    </row>
    <row r="66" spans="1:7" ht="91.5" hidden="1" customHeight="1" x14ac:dyDescent="0.25">
      <c r="A66" s="135"/>
      <c r="B66" s="83" t="s">
        <v>169</v>
      </c>
      <c r="C66" s="82" t="s">
        <v>20</v>
      </c>
      <c r="D66" s="88"/>
      <c r="E66" s="88"/>
      <c r="F66" s="88" t="e">
        <f t="shared" si="1"/>
        <v>#DIV/0!</v>
      </c>
      <c r="G66" s="82" t="s">
        <v>308</v>
      </c>
    </row>
    <row r="67" spans="1:7" ht="84.75" customHeight="1" x14ac:dyDescent="0.25">
      <c r="A67" s="135"/>
      <c r="B67" s="83" t="s">
        <v>508</v>
      </c>
      <c r="C67" s="82" t="s">
        <v>20</v>
      </c>
      <c r="D67" s="88">
        <v>56.5</v>
      </c>
      <c r="E67" s="88">
        <v>56.5</v>
      </c>
      <c r="F67" s="88">
        <f t="shared" si="1"/>
        <v>100</v>
      </c>
      <c r="G67" s="82" t="s">
        <v>310</v>
      </c>
    </row>
    <row r="68" spans="1:7" ht="84.75" customHeight="1" x14ac:dyDescent="0.25">
      <c r="A68" s="135"/>
      <c r="B68" s="83" t="s">
        <v>509</v>
      </c>
      <c r="C68" s="82" t="s">
        <v>20</v>
      </c>
      <c r="D68" s="88">
        <v>580</v>
      </c>
      <c r="E68" s="88">
        <v>275.5</v>
      </c>
      <c r="F68" s="88">
        <f t="shared" si="1"/>
        <v>47.5</v>
      </c>
      <c r="G68" s="82" t="s">
        <v>510</v>
      </c>
    </row>
    <row r="69" spans="1:7" ht="84.75" customHeight="1" x14ac:dyDescent="0.25">
      <c r="A69" s="135"/>
      <c r="B69" s="83" t="s">
        <v>548</v>
      </c>
      <c r="C69" s="82" t="s">
        <v>20</v>
      </c>
      <c r="D69" s="88">
        <v>10</v>
      </c>
      <c r="E69" s="88">
        <v>0</v>
      </c>
      <c r="F69" s="88">
        <f t="shared" si="1"/>
        <v>0</v>
      </c>
      <c r="G69" s="82"/>
    </row>
    <row r="70" spans="1:7" ht="90.75" customHeight="1" x14ac:dyDescent="0.25">
      <c r="A70" s="135"/>
      <c r="B70" s="83" t="s">
        <v>537</v>
      </c>
      <c r="C70" s="82" t="s">
        <v>20</v>
      </c>
      <c r="D70" s="88">
        <v>150</v>
      </c>
      <c r="E70" s="88">
        <v>23.9</v>
      </c>
      <c r="F70" s="88">
        <f t="shared" si="1"/>
        <v>15.933333333333334</v>
      </c>
      <c r="G70" s="82" t="s">
        <v>538</v>
      </c>
    </row>
    <row r="71" spans="1:7" ht="62.25" customHeight="1" x14ac:dyDescent="0.25">
      <c r="A71" s="135"/>
      <c r="B71" s="83" t="s">
        <v>539</v>
      </c>
      <c r="C71" s="82" t="s">
        <v>20</v>
      </c>
      <c r="D71" s="88">
        <v>40</v>
      </c>
      <c r="E71" s="88">
        <v>6.6</v>
      </c>
      <c r="F71" s="88">
        <f t="shared" si="1"/>
        <v>16.499999999999996</v>
      </c>
      <c r="G71" s="82" t="s">
        <v>540</v>
      </c>
    </row>
    <row r="72" spans="1:7" ht="116.25" customHeight="1" x14ac:dyDescent="0.25">
      <c r="A72" s="135"/>
      <c r="B72" s="83" t="s">
        <v>536</v>
      </c>
      <c r="C72" s="82" t="s">
        <v>20</v>
      </c>
      <c r="D72" s="88">
        <v>25.6</v>
      </c>
      <c r="E72" s="88">
        <v>4.2</v>
      </c>
      <c r="F72" s="88">
        <f t="shared" si="1"/>
        <v>16.40625</v>
      </c>
      <c r="G72" s="82" t="s">
        <v>299</v>
      </c>
    </row>
    <row r="73" spans="1:7" s="51" customFormat="1" ht="54" customHeight="1" x14ac:dyDescent="0.25">
      <c r="A73" s="136" t="s">
        <v>78</v>
      </c>
      <c r="B73" s="136"/>
      <c r="C73" s="85" t="s">
        <v>104</v>
      </c>
      <c r="D73" s="50">
        <f>SUM(D6:D72)</f>
        <v>264997.09999999998</v>
      </c>
      <c r="E73" s="50">
        <f>SUM(E6:E72)</f>
        <v>53484.299999999996</v>
      </c>
      <c r="F73" s="50">
        <f>E73/D73*100</f>
        <v>20.182975587280012</v>
      </c>
      <c r="G73" s="149"/>
    </row>
    <row r="74" spans="1:7" s="51" customFormat="1" ht="57" customHeight="1" x14ac:dyDescent="0.25">
      <c r="A74" s="136"/>
      <c r="B74" s="136"/>
      <c r="C74" s="85" t="s">
        <v>20</v>
      </c>
      <c r="D74" s="52">
        <f>D6+D7+D8+D9+D10+D11+D12+D13+D14+D15+D16+D17+D18+D19+D20+D21+D22+D23+D24+D25+D26+D27+D28+D29+D30+D31+D32+D33+D34+D35+D36+D37+D38+D39+D40+D41+D42+D43+D44+D45+D46+D47+D48+D49+D50+D51+D52+D53+D54+D55+D56+D57+D58+D59+D60+D61+D62+D63+D64+D65+D66+D67+D68+D69+D70+D72+D71</f>
        <v>264997.09999999998</v>
      </c>
      <c r="E74" s="52">
        <f>E6+E7+E8+E9+E10+E11+E12+E13+E14+E15+E16+E17+E18+E19+E20+E21+E22+E23+E24+E25+E26+E27+E28+E29+E30+E31+E32+E33+E34+E35+E36+E37+E38+E39+E40+E41+E42+E43+E44+E45+E46+E47+E48+E49+E50+E51+E52+E53+E54+E55+E56+E57+E58+E59+E60+E61+E62+E63+E64+E65+E66+E67+E68+E69+E70+E72+E71</f>
        <v>53484.299999999996</v>
      </c>
      <c r="F74" s="50">
        <f>E74/D74*100</f>
        <v>20.182975587280012</v>
      </c>
      <c r="G74" s="149"/>
    </row>
    <row r="75" spans="1:7" s="51" customFormat="1" ht="42.75" customHeight="1" x14ac:dyDescent="0.25">
      <c r="A75" s="146" t="s">
        <v>154</v>
      </c>
      <c r="B75" s="146"/>
      <c r="C75" s="146"/>
      <c r="D75" s="146"/>
      <c r="E75" s="146"/>
      <c r="F75" s="146"/>
      <c r="G75" s="146"/>
    </row>
    <row r="76" spans="1:7" ht="111" customHeight="1" x14ac:dyDescent="0.25">
      <c r="A76" s="83" t="s">
        <v>25</v>
      </c>
      <c r="B76" s="83" t="s">
        <v>40</v>
      </c>
      <c r="C76" s="82" t="s">
        <v>20</v>
      </c>
      <c r="D76" s="88">
        <v>96</v>
      </c>
      <c r="E76" s="88">
        <v>0</v>
      </c>
      <c r="F76" s="88">
        <f t="shared" ref="F76:F83" si="2">E76/D76*100</f>
        <v>0</v>
      </c>
      <c r="G76" s="82"/>
    </row>
    <row r="77" spans="1:7" ht="107.25" customHeight="1" x14ac:dyDescent="0.25">
      <c r="A77" s="83" t="s">
        <v>31</v>
      </c>
      <c r="B77" s="83" t="s">
        <v>215</v>
      </c>
      <c r="C77" s="82" t="s">
        <v>20</v>
      </c>
      <c r="D77" s="88">
        <v>344.4</v>
      </c>
      <c r="E77" s="88">
        <v>57.4</v>
      </c>
      <c r="F77" s="88">
        <f t="shared" si="2"/>
        <v>16.666666666666668</v>
      </c>
      <c r="G77" s="82" t="s">
        <v>301</v>
      </c>
    </row>
    <row r="78" spans="1:7" ht="84" customHeight="1" x14ac:dyDescent="0.25">
      <c r="A78" s="83" t="s">
        <v>28</v>
      </c>
      <c r="B78" s="83" t="s">
        <v>200</v>
      </c>
      <c r="C78" s="82" t="s">
        <v>20</v>
      </c>
      <c r="D78" s="88">
        <v>144</v>
      </c>
      <c r="E78" s="88">
        <v>24</v>
      </c>
      <c r="F78" s="88">
        <f t="shared" si="2"/>
        <v>16.666666666666664</v>
      </c>
      <c r="G78" s="82" t="s">
        <v>317</v>
      </c>
    </row>
    <row r="79" spans="1:7" ht="111" customHeight="1" x14ac:dyDescent="0.25">
      <c r="A79" s="83" t="s">
        <v>29</v>
      </c>
      <c r="B79" s="83" t="s">
        <v>178</v>
      </c>
      <c r="C79" s="82" t="s">
        <v>20</v>
      </c>
      <c r="D79" s="88">
        <v>300</v>
      </c>
      <c r="E79" s="88">
        <v>50</v>
      </c>
      <c r="F79" s="88">
        <f t="shared" si="2"/>
        <v>16.666666666666664</v>
      </c>
      <c r="G79" s="82" t="s">
        <v>322</v>
      </c>
    </row>
    <row r="80" spans="1:7" ht="111" customHeight="1" x14ac:dyDescent="0.25">
      <c r="A80" s="83" t="s">
        <v>30</v>
      </c>
      <c r="B80" s="83" t="s">
        <v>122</v>
      </c>
      <c r="C80" s="82" t="s">
        <v>20</v>
      </c>
      <c r="D80" s="88">
        <v>180</v>
      </c>
      <c r="E80" s="88">
        <v>30</v>
      </c>
      <c r="F80" s="88">
        <f t="shared" si="2"/>
        <v>16.666666666666664</v>
      </c>
      <c r="G80" s="82" t="s">
        <v>297</v>
      </c>
    </row>
    <row r="81" spans="1:7" ht="117.75" customHeight="1" x14ac:dyDescent="0.25">
      <c r="A81" s="83" t="s">
        <v>34</v>
      </c>
      <c r="B81" s="83" t="s">
        <v>219</v>
      </c>
      <c r="C81" s="82" t="s">
        <v>20</v>
      </c>
      <c r="D81" s="88">
        <v>1004</v>
      </c>
      <c r="E81" s="88">
        <v>171</v>
      </c>
      <c r="F81" s="88">
        <f t="shared" si="2"/>
        <v>17.031872509960159</v>
      </c>
      <c r="G81" s="82" t="s">
        <v>326</v>
      </c>
    </row>
    <row r="82" spans="1:7" ht="108.75" customHeight="1" x14ac:dyDescent="0.25">
      <c r="A82" s="83" t="s">
        <v>35</v>
      </c>
      <c r="B82" s="83" t="s">
        <v>165</v>
      </c>
      <c r="C82" s="82" t="s">
        <v>20</v>
      </c>
      <c r="D82" s="88">
        <v>936</v>
      </c>
      <c r="E82" s="88">
        <v>168</v>
      </c>
      <c r="F82" s="88">
        <f t="shared" si="2"/>
        <v>17.948717948717949</v>
      </c>
      <c r="G82" s="82" t="s">
        <v>437</v>
      </c>
    </row>
    <row r="83" spans="1:7" ht="111" customHeight="1" x14ac:dyDescent="0.25">
      <c r="A83" s="83" t="s">
        <v>36</v>
      </c>
      <c r="B83" s="83" t="s">
        <v>507</v>
      </c>
      <c r="C83" s="82" t="s">
        <v>20</v>
      </c>
      <c r="D83" s="88">
        <v>240</v>
      </c>
      <c r="E83" s="88">
        <v>40</v>
      </c>
      <c r="F83" s="88">
        <f t="shared" si="2"/>
        <v>16.666666666666664</v>
      </c>
      <c r="G83" s="82" t="s">
        <v>309</v>
      </c>
    </row>
    <row r="84" spans="1:7" ht="61.5" customHeight="1" x14ac:dyDescent="0.25">
      <c r="A84" s="136" t="s">
        <v>78</v>
      </c>
      <c r="B84" s="136"/>
      <c r="C84" s="85" t="s">
        <v>104</v>
      </c>
      <c r="D84" s="50">
        <f>SUM(D76:D83)</f>
        <v>3244.4</v>
      </c>
      <c r="E84" s="50">
        <f>SUM(E76:E83)</f>
        <v>540.4</v>
      </c>
      <c r="F84" s="50">
        <f>E84/D84*100</f>
        <v>16.656392553322647</v>
      </c>
      <c r="G84" s="139"/>
    </row>
    <row r="85" spans="1:7" ht="53.25" customHeight="1" x14ac:dyDescent="0.25">
      <c r="A85" s="136"/>
      <c r="B85" s="136"/>
      <c r="C85" s="85" t="s">
        <v>20</v>
      </c>
      <c r="D85" s="52">
        <f>D76+D77+D78+D79+D80+D81+D82+D83</f>
        <v>3244.4</v>
      </c>
      <c r="E85" s="52">
        <f>E76+E77+E78+E79+E80+E81+E82+E83</f>
        <v>540.4</v>
      </c>
      <c r="F85" s="50">
        <f>E85/D85*100</f>
        <v>16.656392553322647</v>
      </c>
      <c r="G85" s="139"/>
    </row>
    <row r="86" spans="1:7" s="51" customFormat="1" ht="44.25" customHeight="1" x14ac:dyDescent="0.25">
      <c r="A86" s="146" t="s">
        <v>107</v>
      </c>
      <c r="B86" s="146"/>
      <c r="C86" s="146"/>
      <c r="D86" s="146"/>
      <c r="E86" s="146"/>
      <c r="F86" s="146"/>
      <c r="G86" s="146"/>
    </row>
    <row r="87" spans="1:7" ht="58.5" customHeight="1" x14ac:dyDescent="0.25">
      <c r="A87" s="83" t="s">
        <v>25</v>
      </c>
      <c r="B87" s="83" t="s">
        <v>276</v>
      </c>
      <c r="C87" s="82" t="s">
        <v>20</v>
      </c>
      <c r="D87" s="88">
        <v>135</v>
      </c>
      <c r="E87" s="88">
        <v>38</v>
      </c>
      <c r="F87" s="88">
        <f t="shared" si="1"/>
        <v>28.148148148148149</v>
      </c>
      <c r="G87" s="82" t="s">
        <v>384</v>
      </c>
    </row>
    <row r="88" spans="1:7" ht="60.75" customHeight="1" x14ac:dyDescent="0.25">
      <c r="A88" s="83" t="s">
        <v>26</v>
      </c>
      <c r="B88" s="83" t="s">
        <v>156</v>
      </c>
      <c r="C88" s="82" t="s">
        <v>20</v>
      </c>
      <c r="D88" s="88">
        <v>140</v>
      </c>
      <c r="E88" s="88">
        <v>10.5</v>
      </c>
      <c r="F88" s="88">
        <f t="shared" si="1"/>
        <v>7.5</v>
      </c>
      <c r="G88" s="82" t="s">
        <v>380</v>
      </c>
    </row>
    <row r="89" spans="1:7" ht="57" customHeight="1" x14ac:dyDescent="0.25">
      <c r="A89" s="83" t="s">
        <v>27</v>
      </c>
      <c r="B89" s="83" t="s">
        <v>59</v>
      </c>
      <c r="C89" s="82" t="s">
        <v>20</v>
      </c>
      <c r="D89" s="88">
        <v>80</v>
      </c>
      <c r="E89" s="88">
        <v>20.6</v>
      </c>
      <c r="F89" s="88">
        <f t="shared" si="1"/>
        <v>25.75</v>
      </c>
      <c r="G89" s="82" t="s">
        <v>345</v>
      </c>
    </row>
    <row r="90" spans="1:7" ht="60" customHeight="1" x14ac:dyDescent="0.25">
      <c r="A90" s="83" t="s">
        <v>31</v>
      </c>
      <c r="B90" s="83" t="s">
        <v>216</v>
      </c>
      <c r="C90" s="82" t="s">
        <v>20</v>
      </c>
      <c r="D90" s="88">
        <v>280</v>
      </c>
      <c r="E90" s="63">
        <v>23.5</v>
      </c>
      <c r="F90" s="88">
        <f t="shared" si="1"/>
        <v>8.3928571428571423</v>
      </c>
      <c r="G90" s="82" t="s">
        <v>485</v>
      </c>
    </row>
    <row r="91" spans="1:7" ht="90.75" customHeight="1" x14ac:dyDescent="0.25">
      <c r="A91" s="135" t="s">
        <v>28</v>
      </c>
      <c r="B91" s="83" t="s">
        <v>318</v>
      </c>
      <c r="C91" s="82" t="s">
        <v>20</v>
      </c>
      <c r="D91" s="88">
        <v>52.8</v>
      </c>
      <c r="E91" s="88">
        <v>23.5</v>
      </c>
      <c r="F91" s="88">
        <f t="shared" si="1"/>
        <v>44.507575757575765</v>
      </c>
      <c r="G91" s="82" t="s">
        <v>394</v>
      </c>
    </row>
    <row r="92" spans="1:7" s="64" customFormat="1" ht="61.5" customHeight="1" x14ac:dyDescent="0.25">
      <c r="A92" s="135"/>
      <c r="B92" s="76" t="s">
        <v>201</v>
      </c>
      <c r="C92" s="75" t="s">
        <v>20</v>
      </c>
      <c r="D92" s="63">
        <v>6.6</v>
      </c>
      <c r="E92" s="63">
        <v>0</v>
      </c>
      <c r="F92" s="88">
        <f t="shared" si="1"/>
        <v>0</v>
      </c>
      <c r="G92" s="75"/>
    </row>
    <row r="93" spans="1:7" s="64" customFormat="1" ht="87.75" customHeight="1" x14ac:dyDescent="0.25">
      <c r="A93" s="135"/>
      <c r="B93" s="76" t="s">
        <v>319</v>
      </c>
      <c r="C93" s="75" t="s">
        <v>20</v>
      </c>
      <c r="D93" s="63">
        <v>3</v>
      </c>
      <c r="E93" s="63">
        <v>0</v>
      </c>
      <c r="F93" s="88">
        <f t="shared" si="1"/>
        <v>0</v>
      </c>
      <c r="G93" s="75"/>
    </row>
    <row r="94" spans="1:7" ht="92.25" customHeight="1" x14ac:dyDescent="0.25">
      <c r="A94" s="135" t="s">
        <v>29</v>
      </c>
      <c r="B94" s="83" t="s">
        <v>183</v>
      </c>
      <c r="C94" s="82" t="s">
        <v>20</v>
      </c>
      <c r="D94" s="88">
        <v>5.6</v>
      </c>
      <c r="E94" s="88">
        <v>0</v>
      </c>
      <c r="F94" s="88">
        <f t="shared" si="1"/>
        <v>0</v>
      </c>
      <c r="G94" s="82"/>
    </row>
    <row r="95" spans="1:7" ht="81.75" customHeight="1" x14ac:dyDescent="0.25">
      <c r="A95" s="135"/>
      <c r="B95" s="83" t="s">
        <v>184</v>
      </c>
      <c r="C95" s="82" t="s">
        <v>20</v>
      </c>
      <c r="D95" s="88">
        <v>103.4</v>
      </c>
      <c r="E95" s="88">
        <v>54.1</v>
      </c>
      <c r="F95" s="88">
        <f t="shared" si="1"/>
        <v>52.321083172146999</v>
      </c>
      <c r="G95" s="82" t="s">
        <v>404</v>
      </c>
    </row>
    <row r="96" spans="1:7" ht="84" customHeight="1" x14ac:dyDescent="0.25">
      <c r="A96" s="135"/>
      <c r="B96" s="83" t="s">
        <v>185</v>
      </c>
      <c r="C96" s="82" t="s">
        <v>20</v>
      </c>
      <c r="D96" s="88">
        <v>99.6</v>
      </c>
      <c r="E96" s="88">
        <v>96.6</v>
      </c>
      <c r="F96" s="88">
        <f t="shared" si="1"/>
        <v>96.98795180722891</v>
      </c>
      <c r="G96" s="82" t="s">
        <v>405</v>
      </c>
    </row>
    <row r="97" spans="1:7" ht="87" customHeight="1" x14ac:dyDescent="0.25">
      <c r="A97" s="135"/>
      <c r="B97" s="83" t="s">
        <v>186</v>
      </c>
      <c r="C97" s="82" t="s">
        <v>20</v>
      </c>
      <c r="D97" s="88">
        <v>3</v>
      </c>
      <c r="E97" s="88">
        <v>0</v>
      </c>
      <c r="F97" s="88">
        <f t="shared" si="1"/>
        <v>0</v>
      </c>
      <c r="G97" s="82"/>
    </row>
    <row r="98" spans="1:7" ht="60.75" customHeight="1" x14ac:dyDescent="0.25">
      <c r="A98" s="135" t="s">
        <v>30</v>
      </c>
      <c r="B98" s="83" t="s">
        <v>125</v>
      </c>
      <c r="C98" s="82" t="s">
        <v>20</v>
      </c>
      <c r="D98" s="88">
        <v>5</v>
      </c>
      <c r="E98" s="88">
        <v>0</v>
      </c>
      <c r="F98" s="88">
        <f t="shared" si="1"/>
        <v>0</v>
      </c>
      <c r="G98" s="82"/>
    </row>
    <row r="99" spans="1:7" ht="66.75" customHeight="1" x14ac:dyDescent="0.25">
      <c r="A99" s="135"/>
      <c r="B99" s="83" t="s">
        <v>126</v>
      </c>
      <c r="C99" s="82" t="s">
        <v>20</v>
      </c>
      <c r="D99" s="88">
        <v>50</v>
      </c>
      <c r="E99" s="88">
        <v>0</v>
      </c>
      <c r="F99" s="88">
        <f t="shared" si="1"/>
        <v>0</v>
      </c>
      <c r="G99" s="82"/>
    </row>
    <row r="100" spans="1:7" ht="114" customHeight="1" x14ac:dyDescent="0.25">
      <c r="A100" s="135"/>
      <c r="B100" s="83" t="s">
        <v>142</v>
      </c>
      <c r="C100" s="82" t="s">
        <v>20</v>
      </c>
      <c r="D100" s="88">
        <v>50</v>
      </c>
      <c r="E100" s="88">
        <v>3.8</v>
      </c>
      <c r="F100" s="88">
        <f t="shared" si="1"/>
        <v>7.6</v>
      </c>
      <c r="G100" s="82" t="s">
        <v>354</v>
      </c>
    </row>
    <row r="101" spans="1:7" ht="58.5" customHeight="1" x14ac:dyDescent="0.25">
      <c r="A101" s="135" t="s">
        <v>32</v>
      </c>
      <c r="B101" s="83" t="s">
        <v>71</v>
      </c>
      <c r="C101" s="82" t="s">
        <v>20</v>
      </c>
      <c r="D101" s="88">
        <v>269</v>
      </c>
      <c r="E101" s="88">
        <v>0</v>
      </c>
      <c r="F101" s="88">
        <f t="shared" si="1"/>
        <v>0</v>
      </c>
      <c r="G101" s="82"/>
    </row>
    <row r="102" spans="1:7" ht="62.25" customHeight="1" x14ac:dyDescent="0.25">
      <c r="A102" s="135"/>
      <c r="B102" s="83" t="s">
        <v>106</v>
      </c>
      <c r="C102" s="82" t="s">
        <v>20</v>
      </c>
      <c r="D102" s="88">
        <v>5</v>
      </c>
      <c r="E102" s="88">
        <v>0</v>
      </c>
      <c r="F102" s="88">
        <f>E102/D102*100</f>
        <v>0</v>
      </c>
      <c r="G102" s="75"/>
    </row>
    <row r="103" spans="1:7" ht="137.25" customHeight="1" x14ac:dyDescent="0.25">
      <c r="A103" s="135" t="s">
        <v>33</v>
      </c>
      <c r="B103" s="83" t="s">
        <v>459</v>
      </c>
      <c r="C103" s="82" t="s">
        <v>20</v>
      </c>
      <c r="D103" s="88">
        <v>1068.7</v>
      </c>
      <c r="E103" s="88">
        <v>582.4</v>
      </c>
      <c r="F103" s="88">
        <f t="shared" si="1"/>
        <v>54.496116777393091</v>
      </c>
      <c r="G103" s="82" t="s">
        <v>460</v>
      </c>
    </row>
    <row r="104" spans="1:7" ht="81.75" customHeight="1" x14ac:dyDescent="0.25">
      <c r="A104" s="135"/>
      <c r="B104" s="83" t="s">
        <v>461</v>
      </c>
      <c r="C104" s="82" t="s">
        <v>20</v>
      </c>
      <c r="D104" s="88">
        <v>20</v>
      </c>
      <c r="E104" s="88">
        <v>0</v>
      </c>
      <c r="F104" s="88">
        <f t="shared" si="1"/>
        <v>0</v>
      </c>
      <c r="G104" s="82"/>
    </row>
    <row r="105" spans="1:7" ht="60.75" customHeight="1" x14ac:dyDescent="0.25">
      <c r="A105" s="135" t="s">
        <v>34</v>
      </c>
      <c r="B105" s="83" t="s">
        <v>222</v>
      </c>
      <c r="C105" s="82" t="s">
        <v>20</v>
      </c>
      <c r="D105" s="88">
        <v>1020</v>
      </c>
      <c r="E105" s="88">
        <v>62</v>
      </c>
      <c r="F105" s="88">
        <f t="shared" si="1"/>
        <v>6.0784313725490193</v>
      </c>
      <c r="G105" s="82" t="s">
        <v>417</v>
      </c>
    </row>
    <row r="106" spans="1:7" s="64" customFormat="1" ht="60" customHeight="1" x14ac:dyDescent="0.25">
      <c r="A106" s="135"/>
      <c r="B106" s="76" t="s">
        <v>158</v>
      </c>
      <c r="C106" s="75" t="s">
        <v>20</v>
      </c>
      <c r="D106" s="63">
        <v>10</v>
      </c>
      <c r="E106" s="63">
        <v>10</v>
      </c>
      <c r="F106" s="63">
        <f t="shared" si="1"/>
        <v>100</v>
      </c>
      <c r="G106" s="75" t="s">
        <v>418</v>
      </c>
    </row>
    <row r="107" spans="1:7" ht="60.75" customHeight="1" x14ac:dyDescent="0.25">
      <c r="A107" s="135"/>
      <c r="B107" s="83" t="s">
        <v>223</v>
      </c>
      <c r="C107" s="82" t="s">
        <v>20</v>
      </c>
      <c r="D107" s="88">
        <v>2000</v>
      </c>
      <c r="E107" s="88">
        <v>46.1</v>
      </c>
      <c r="F107" s="88">
        <f t="shared" si="1"/>
        <v>2.3050000000000002</v>
      </c>
      <c r="G107" s="82" t="s">
        <v>419</v>
      </c>
    </row>
    <row r="108" spans="1:7" ht="59.25" customHeight="1" x14ac:dyDescent="0.25">
      <c r="A108" s="135" t="s">
        <v>35</v>
      </c>
      <c r="B108" s="83" t="s">
        <v>86</v>
      </c>
      <c r="C108" s="82" t="s">
        <v>20</v>
      </c>
      <c r="D108" s="88">
        <v>100</v>
      </c>
      <c r="E108" s="88">
        <v>0</v>
      </c>
      <c r="F108" s="88">
        <f t="shared" si="1"/>
        <v>0</v>
      </c>
      <c r="G108" s="82"/>
    </row>
    <row r="109" spans="1:7" ht="3" hidden="1" customHeight="1" x14ac:dyDescent="0.25">
      <c r="A109" s="135"/>
      <c r="B109" s="83" t="s">
        <v>272</v>
      </c>
      <c r="C109" s="82" t="s">
        <v>20</v>
      </c>
      <c r="D109" s="88"/>
      <c r="E109" s="88">
        <v>0</v>
      </c>
      <c r="F109" s="88" t="e">
        <f>E109/D109*100</f>
        <v>#DIV/0!</v>
      </c>
      <c r="G109" s="82"/>
    </row>
    <row r="110" spans="1:7" ht="82.5" customHeight="1" x14ac:dyDescent="0.25">
      <c r="A110" s="135"/>
      <c r="B110" s="83" t="s">
        <v>88</v>
      </c>
      <c r="C110" s="82" t="s">
        <v>20</v>
      </c>
      <c r="D110" s="88">
        <v>258.3</v>
      </c>
      <c r="E110" s="88">
        <v>0</v>
      </c>
      <c r="F110" s="88">
        <f t="shared" si="1"/>
        <v>0</v>
      </c>
      <c r="G110" s="82"/>
    </row>
    <row r="111" spans="1:7" ht="60" customHeight="1" x14ac:dyDescent="0.25">
      <c r="A111" s="135"/>
      <c r="B111" s="83" t="s">
        <v>89</v>
      </c>
      <c r="C111" s="82" t="s">
        <v>20</v>
      </c>
      <c r="D111" s="88">
        <v>68.900000000000006</v>
      </c>
      <c r="E111" s="88">
        <v>0</v>
      </c>
      <c r="F111" s="88">
        <f t="shared" si="1"/>
        <v>0</v>
      </c>
      <c r="G111" s="82"/>
    </row>
    <row r="112" spans="1:7" ht="87" customHeight="1" x14ac:dyDescent="0.25">
      <c r="A112" s="135" t="s">
        <v>36</v>
      </c>
      <c r="B112" s="83" t="s">
        <v>511</v>
      </c>
      <c r="C112" s="82" t="s">
        <v>20</v>
      </c>
      <c r="D112" s="88">
        <v>70</v>
      </c>
      <c r="E112" s="88">
        <v>61.9</v>
      </c>
      <c r="F112" s="88">
        <f t="shared" si="1"/>
        <v>88.428571428571416</v>
      </c>
      <c r="G112" s="82" t="s">
        <v>512</v>
      </c>
    </row>
    <row r="113" spans="1:7" ht="83.25" customHeight="1" x14ac:dyDescent="0.25">
      <c r="A113" s="135"/>
      <c r="B113" s="83" t="s">
        <v>513</v>
      </c>
      <c r="C113" s="82" t="s">
        <v>20</v>
      </c>
      <c r="D113" s="88">
        <v>50</v>
      </c>
      <c r="E113" s="88">
        <v>13.4</v>
      </c>
      <c r="F113" s="88">
        <f t="shared" si="1"/>
        <v>26.8</v>
      </c>
      <c r="G113" s="82" t="s">
        <v>514</v>
      </c>
    </row>
    <row r="114" spans="1:7" ht="84" hidden="1" customHeight="1" x14ac:dyDescent="0.25">
      <c r="A114" s="135"/>
      <c r="B114" s="83" t="s">
        <v>170</v>
      </c>
      <c r="C114" s="82" t="s">
        <v>20</v>
      </c>
      <c r="D114" s="88"/>
      <c r="E114" s="88"/>
      <c r="F114" s="88" t="e">
        <f t="shared" si="1"/>
        <v>#DIV/0!</v>
      </c>
      <c r="G114" s="82"/>
    </row>
    <row r="115" spans="1:7" ht="55.5" customHeight="1" x14ac:dyDescent="0.25">
      <c r="A115" s="136" t="s">
        <v>78</v>
      </c>
      <c r="B115" s="136"/>
      <c r="C115" s="85" t="s">
        <v>104</v>
      </c>
      <c r="D115" s="50">
        <f>SUM(D87:D114)</f>
        <v>5953.9</v>
      </c>
      <c r="E115" s="50">
        <f>SUM(E87:E114)</f>
        <v>1046.4000000000001</v>
      </c>
      <c r="F115" s="50">
        <f>E115/D115*100</f>
        <v>17.575034851106</v>
      </c>
      <c r="G115" s="139"/>
    </row>
    <row r="116" spans="1:7" ht="58.5" customHeight="1" x14ac:dyDescent="0.25">
      <c r="A116" s="136"/>
      <c r="B116" s="136"/>
      <c r="C116" s="85" t="s">
        <v>20</v>
      </c>
      <c r="D116" s="52">
        <f>D87+D88+D89+D90+D91+D92+D93+D94+D95+D96+D97+D98+D99+D100+D101+D102+D103+D104+D105+D106+D107+D108+D109+D110+D111+D112+D113+D114</f>
        <v>5953.9</v>
      </c>
      <c r="E116" s="52">
        <f>E87+E88+E89+E90+E91+E92+E93+E94+E95+E96+E97+E98+E99+E100+E101+E102+E103+E104+E105+E106+E107+E108+E109+E110+E111+E112+E113+E114</f>
        <v>1046.4000000000001</v>
      </c>
      <c r="F116" s="50">
        <f>E116/D116*100</f>
        <v>17.575034851106</v>
      </c>
      <c r="G116" s="139"/>
    </row>
    <row r="117" spans="1:7" s="51" customFormat="1" ht="45.75" customHeight="1" x14ac:dyDescent="0.25">
      <c r="A117" s="141" t="s">
        <v>37</v>
      </c>
      <c r="B117" s="141"/>
      <c r="C117" s="141"/>
      <c r="D117" s="141"/>
      <c r="E117" s="141"/>
      <c r="F117" s="141"/>
      <c r="G117" s="141"/>
    </row>
    <row r="118" spans="1:7" s="64" customFormat="1" ht="87.75" customHeight="1" x14ac:dyDescent="0.25">
      <c r="A118" s="76" t="s">
        <v>31</v>
      </c>
      <c r="B118" s="76" t="s">
        <v>486</v>
      </c>
      <c r="C118" s="75" t="s">
        <v>20</v>
      </c>
      <c r="D118" s="63">
        <v>200</v>
      </c>
      <c r="E118" s="63">
        <v>61.5</v>
      </c>
      <c r="F118" s="63">
        <f t="shared" si="1"/>
        <v>30.75</v>
      </c>
      <c r="G118" s="75" t="s">
        <v>303</v>
      </c>
    </row>
    <row r="119" spans="1:7" ht="87.75" customHeight="1" x14ac:dyDescent="0.25">
      <c r="A119" s="83" t="s">
        <v>28</v>
      </c>
      <c r="B119" s="83" t="s">
        <v>204</v>
      </c>
      <c r="C119" s="82" t="s">
        <v>20</v>
      </c>
      <c r="D119" s="88">
        <v>50</v>
      </c>
      <c r="E119" s="88">
        <v>0</v>
      </c>
      <c r="F119" s="88">
        <f t="shared" si="1"/>
        <v>0</v>
      </c>
      <c r="G119" s="82"/>
    </row>
    <row r="120" spans="1:7" ht="107.25" customHeight="1" x14ac:dyDescent="0.25">
      <c r="A120" s="83" t="s">
        <v>29</v>
      </c>
      <c r="B120" s="83" t="s">
        <v>179</v>
      </c>
      <c r="C120" s="82" t="s">
        <v>20</v>
      </c>
      <c r="D120" s="88">
        <v>453.3</v>
      </c>
      <c r="E120" s="88">
        <v>91.6</v>
      </c>
      <c r="F120" s="88">
        <f t="shared" si="1"/>
        <v>20.207368188837414</v>
      </c>
      <c r="G120" s="82" t="s">
        <v>402</v>
      </c>
    </row>
    <row r="121" spans="1:7" s="64" customFormat="1" ht="87.75" customHeight="1" x14ac:dyDescent="0.25">
      <c r="A121" s="76" t="s">
        <v>30</v>
      </c>
      <c r="B121" s="76" t="s">
        <v>157</v>
      </c>
      <c r="C121" s="75" t="s">
        <v>20</v>
      </c>
      <c r="D121" s="63">
        <v>200</v>
      </c>
      <c r="E121" s="63">
        <v>20</v>
      </c>
      <c r="F121" s="63">
        <f t="shared" si="1"/>
        <v>10</v>
      </c>
      <c r="G121" s="75" t="s">
        <v>356</v>
      </c>
    </row>
    <row r="122" spans="1:7" ht="88.5" customHeight="1" x14ac:dyDescent="0.25">
      <c r="A122" s="86" t="s">
        <v>33</v>
      </c>
      <c r="B122" s="83" t="s">
        <v>465</v>
      </c>
      <c r="C122" s="82" t="s">
        <v>20</v>
      </c>
      <c r="D122" s="88">
        <v>10</v>
      </c>
      <c r="E122" s="88">
        <v>0</v>
      </c>
      <c r="F122" s="63">
        <f t="shared" si="1"/>
        <v>0</v>
      </c>
      <c r="G122" s="82"/>
    </row>
    <row r="123" spans="1:7" ht="65.25" customHeight="1" x14ac:dyDescent="0.25">
      <c r="A123" s="83" t="s">
        <v>34</v>
      </c>
      <c r="B123" s="83" t="s">
        <v>164</v>
      </c>
      <c r="C123" s="82" t="s">
        <v>20</v>
      </c>
      <c r="D123" s="88">
        <v>1000</v>
      </c>
      <c r="E123" s="88">
        <v>0</v>
      </c>
      <c r="F123" s="88">
        <f t="shared" si="1"/>
        <v>0</v>
      </c>
      <c r="G123" s="82"/>
    </row>
    <row r="124" spans="1:7" ht="108" customHeight="1" x14ac:dyDescent="0.25">
      <c r="A124" s="135" t="s">
        <v>35</v>
      </c>
      <c r="B124" s="105" t="s">
        <v>80</v>
      </c>
      <c r="C124" s="106" t="s">
        <v>20</v>
      </c>
      <c r="D124" s="107">
        <v>1522.7</v>
      </c>
      <c r="E124" s="107">
        <v>90.4</v>
      </c>
      <c r="F124" s="107">
        <f t="shared" si="1"/>
        <v>5.936822749064163</v>
      </c>
      <c r="G124" s="108" t="s">
        <v>432</v>
      </c>
    </row>
    <row r="125" spans="1:7" ht="374.25" customHeight="1" x14ac:dyDescent="0.25">
      <c r="A125" s="135"/>
      <c r="B125" s="105" t="s">
        <v>166</v>
      </c>
      <c r="C125" s="106" t="s">
        <v>20</v>
      </c>
      <c r="D125" s="109">
        <v>1144</v>
      </c>
      <c r="E125" s="107">
        <v>1094.3</v>
      </c>
      <c r="F125" s="107">
        <f t="shared" si="1"/>
        <v>95.6555944055944</v>
      </c>
      <c r="G125" s="106" t="s">
        <v>438</v>
      </c>
    </row>
    <row r="126" spans="1:7" ht="347.25" customHeight="1" x14ac:dyDescent="0.25">
      <c r="A126" s="135"/>
      <c r="B126" s="83" t="s">
        <v>167</v>
      </c>
      <c r="C126" s="82" t="s">
        <v>20</v>
      </c>
      <c r="D126" s="63">
        <v>362.7</v>
      </c>
      <c r="E126" s="88">
        <v>80.5</v>
      </c>
      <c r="F126" s="88">
        <f t="shared" si="1"/>
        <v>22.194651226909293</v>
      </c>
      <c r="G126" s="82" t="s">
        <v>439</v>
      </c>
    </row>
    <row r="127" spans="1:7" s="64" customFormat="1" ht="108" customHeight="1" x14ac:dyDescent="0.25">
      <c r="A127" s="135"/>
      <c r="B127" s="76" t="s">
        <v>143</v>
      </c>
      <c r="C127" s="75" t="s">
        <v>20</v>
      </c>
      <c r="D127" s="63">
        <v>4164</v>
      </c>
      <c r="E127" s="63">
        <v>0</v>
      </c>
      <c r="F127" s="63">
        <f>E127/D127*100</f>
        <v>0</v>
      </c>
      <c r="G127" s="75"/>
    </row>
    <row r="128" spans="1:7" ht="57" customHeight="1" x14ac:dyDescent="0.25">
      <c r="A128" s="136" t="s">
        <v>78</v>
      </c>
      <c r="B128" s="136"/>
      <c r="C128" s="85" t="s">
        <v>104</v>
      </c>
      <c r="D128" s="50">
        <f>SUM(D118:D127)</f>
        <v>9106.7000000000007</v>
      </c>
      <c r="E128" s="50">
        <f>SUM(E118:E127)</f>
        <v>1438.3</v>
      </c>
      <c r="F128" s="50">
        <f>E128/D128*100</f>
        <v>15.793866054663047</v>
      </c>
      <c r="G128" s="139"/>
    </row>
    <row r="129" spans="1:7" ht="57" customHeight="1" x14ac:dyDescent="0.25">
      <c r="A129" s="136"/>
      <c r="B129" s="136"/>
      <c r="C129" s="85" t="s">
        <v>20</v>
      </c>
      <c r="D129" s="52">
        <f>D118+D119+D120+D121+D122+D123+D124+D125+D127+D126</f>
        <v>9106.7000000000007</v>
      </c>
      <c r="E129" s="52">
        <f>E118+E119+E120+E121+E122+E123+E124+E125+E127+E126</f>
        <v>1438.3</v>
      </c>
      <c r="F129" s="50">
        <f>E129/D129*100</f>
        <v>15.793866054663047</v>
      </c>
      <c r="G129" s="139"/>
    </row>
    <row r="130" spans="1:7" ht="39" customHeight="1" x14ac:dyDescent="0.25">
      <c r="A130" s="141" t="s">
        <v>155</v>
      </c>
      <c r="B130" s="141"/>
      <c r="C130" s="141"/>
      <c r="D130" s="141"/>
      <c r="E130" s="141"/>
      <c r="F130" s="141"/>
      <c r="G130" s="141"/>
    </row>
    <row r="131" spans="1:7" s="64" customFormat="1" ht="41.25" customHeight="1" x14ac:dyDescent="0.25">
      <c r="A131" s="135" t="s">
        <v>25</v>
      </c>
      <c r="B131" s="147" t="s">
        <v>244</v>
      </c>
      <c r="C131" s="63" t="s">
        <v>19</v>
      </c>
      <c r="D131" s="63">
        <v>6241.9</v>
      </c>
      <c r="E131" s="63">
        <v>0</v>
      </c>
      <c r="F131" s="88">
        <f t="shared" si="1"/>
        <v>0</v>
      </c>
      <c r="G131" s="140" t="s">
        <v>552</v>
      </c>
    </row>
    <row r="132" spans="1:7" s="64" customFormat="1" ht="92.25" customHeight="1" x14ac:dyDescent="0.25">
      <c r="A132" s="135"/>
      <c r="B132" s="147"/>
      <c r="C132" s="63" t="s">
        <v>20</v>
      </c>
      <c r="D132" s="63">
        <v>1261.4000000000001</v>
      </c>
      <c r="E132" s="63">
        <v>0</v>
      </c>
      <c r="F132" s="88">
        <f t="shared" si="1"/>
        <v>0</v>
      </c>
      <c r="G132" s="140"/>
    </row>
    <row r="133" spans="1:7" ht="83.25" customHeight="1" x14ac:dyDescent="0.25">
      <c r="A133" s="135"/>
      <c r="B133" s="83" t="s">
        <v>44</v>
      </c>
      <c r="C133" s="82" t="s">
        <v>20</v>
      </c>
      <c r="D133" s="88">
        <v>3157.3</v>
      </c>
      <c r="E133" s="88">
        <v>462.6</v>
      </c>
      <c r="F133" s="88">
        <f t="shared" si="1"/>
        <v>14.651759414689765</v>
      </c>
      <c r="G133" s="82" t="s">
        <v>386</v>
      </c>
    </row>
    <row r="134" spans="1:7" ht="76.5" customHeight="1" x14ac:dyDescent="0.25">
      <c r="A134" s="139" t="s">
        <v>26</v>
      </c>
      <c r="B134" s="147" t="s">
        <v>376</v>
      </c>
      <c r="C134" s="82" t="s">
        <v>19</v>
      </c>
      <c r="D134" s="88">
        <v>7467</v>
      </c>
      <c r="E134" s="88">
        <v>0</v>
      </c>
      <c r="F134" s="88">
        <f t="shared" ref="F134:F140" si="3">E134/D134*100</f>
        <v>0</v>
      </c>
      <c r="G134" s="157" t="s">
        <v>561</v>
      </c>
    </row>
    <row r="135" spans="1:7" ht="88.5" customHeight="1" x14ac:dyDescent="0.25">
      <c r="A135" s="139"/>
      <c r="B135" s="147"/>
      <c r="C135" s="82" t="s">
        <v>20</v>
      </c>
      <c r="D135" s="88">
        <v>311.2</v>
      </c>
      <c r="E135" s="88">
        <v>0</v>
      </c>
      <c r="F135" s="88">
        <f t="shared" si="3"/>
        <v>0</v>
      </c>
      <c r="G135" s="158"/>
    </row>
    <row r="136" spans="1:7" ht="159.75" customHeight="1" x14ac:dyDescent="0.25">
      <c r="A136" s="139"/>
      <c r="B136" s="86" t="s">
        <v>366</v>
      </c>
      <c r="C136" s="82" t="s">
        <v>20</v>
      </c>
      <c r="D136" s="88">
        <v>6395.3</v>
      </c>
      <c r="E136" s="88">
        <v>113.3</v>
      </c>
      <c r="F136" s="88">
        <f t="shared" si="3"/>
        <v>1.771613528685128</v>
      </c>
      <c r="G136" s="82" t="s">
        <v>367</v>
      </c>
    </row>
    <row r="137" spans="1:7" ht="0.75" hidden="1" customHeight="1" x14ac:dyDescent="0.25">
      <c r="A137" s="135" t="s">
        <v>27</v>
      </c>
      <c r="B137" s="147" t="s">
        <v>245</v>
      </c>
      <c r="C137" s="82" t="s">
        <v>19</v>
      </c>
      <c r="D137" s="88"/>
      <c r="E137" s="88"/>
      <c r="F137" s="88"/>
      <c r="G137" s="139"/>
    </row>
    <row r="138" spans="1:7" ht="107.25" hidden="1" customHeight="1" x14ac:dyDescent="0.25">
      <c r="A138" s="135"/>
      <c r="B138" s="147"/>
      <c r="C138" s="82" t="s">
        <v>20</v>
      </c>
      <c r="D138" s="88"/>
      <c r="E138" s="88"/>
      <c r="F138" s="88"/>
      <c r="G138" s="139"/>
    </row>
    <row r="139" spans="1:7" ht="56.25" customHeight="1" x14ac:dyDescent="0.25">
      <c r="A139" s="135"/>
      <c r="B139" s="83" t="s">
        <v>136</v>
      </c>
      <c r="C139" s="82" t="s">
        <v>20</v>
      </c>
      <c r="D139" s="88">
        <v>8464.7999999999993</v>
      </c>
      <c r="E139" s="88">
        <v>353.6</v>
      </c>
      <c r="F139" s="88">
        <f t="shared" si="3"/>
        <v>4.1772989320480107</v>
      </c>
      <c r="G139" s="82" t="s">
        <v>350</v>
      </c>
    </row>
    <row r="140" spans="1:7" ht="35.25" customHeight="1" x14ac:dyDescent="0.25">
      <c r="A140" s="135" t="s">
        <v>31</v>
      </c>
      <c r="B140" s="147" t="s">
        <v>478</v>
      </c>
      <c r="C140" s="82" t="s">
        <v>19</v>
      </c>
      <c r="D140" s="88">
        <v>8182.8</v>
      </c>
      <c r="E140" s="88">
        <v>0</v>
      </c>
      <c r="F140" s="88">
        <f t="shared" si="3"/>
        <v>0</v>
      </c>
      <c r="G140" s="139" t="s">
        <v>562</v>
      </c>
    </row>
    <row r="141" spans="1:7" ht="106.5" customHeight="1" x14ac:dyDescent="0.25">
      <c r="A141" s="135"/>
      <c r="B141" s="147"/>
      <c r="C141" s="82" t="s">
        <v>20</v>
      </c>
      <c r="D141" s="88">
        <v>0</v>
      </c>
      <c r="E141" s="88">
        <v>0</v>
      </c>
      <c r="F141" s="88">
        <v>0</v>
      </c>
      <c r="G141" s="139"/>
    </row>
    <row r="142" spans="1:7" s="64" customFormat="1" ht="87" customHeight="1" x14ac:dyDescent="0.25">
      <c r="A142" s="135"/>
      <c r="B142" s="76" t="s">
        <v>490</v>
      </c>
      <c r="C142" s="75" t="s">
        <v>20</v>
      </c>
      <c r="D142" s="63">
        <v>5222.5</v>
      </c>
      <c r="E142" s="63">
        <v>110.2</v>
      </c>
      <c r="F142" s="63">
        <f t="shared" si="1"/>
        <v>2.1101005265677357</v>
      </c>
      <c r="G142" s="87" t="s">
        <v>491</v>
      </c>
    </row>
    <row r="143" spans="1:7" ht="84.75" customHeight="1" x14ac:dyDescent="0.25">
      <c r="A143" s="135"/>
      <c r="B143" s="83" t="s">
        <v>488</v>
      </c>
      <c r="C143" s="82" t="s">
        <v>20</v>
      </c>
      <c r="D143" s="88">
        <v>500</v>
      </c>
      <c r="E143" s="88">
        <v>96.9</v>
      </c>
      <c r="F143" s="88">
        <f t="shared" si="1"/>
        <v>19.38</v>
      </c>
      <c r="G143" s="82" t="s">
        <v>489</v>
      </c>
    </row>
    <row r="144" spans="1:7" ht="30.75" customHeight="1" x14ac:dyDescent="0.25">
      <c r="A144" s="148" t="s">
        <v>28</v>
      </c>
      <c r="B144" s="147" t="s">
        <v>266</v>
      </c>
      <c r="C144" s="82" t="s">
        <v>19</v>
      </c>
      <c r="D144" s="88">
        <v>7063.5</v>
      </c>
      <c r="E144" s="88">
        <v>0</v>
      </c>
      <c r="F144" s="88">
        <f t="shared" si="1"/>
        <v>0</v>
      </c>
      <c r="G144" s="139" t="s">
        <v>557</v>
      </c>
    </row>
    <row r="145" spans="1:7" ht="129.75" customHeight="1" x14ac:dyDescent="0.25">
      <c r="A145" s="148"/>
      <c r="B145" s="147"/>
      <c r="C145" s="82" t="s">
        <v>20</v>
      </c>
      <c r="D145" s="88">
        <v>371.9</v>
      </c>
      <c r="E145" s="88">
        <v>0</v>
      </c>
      <c r="F145" s="88">
        <f t="shared" si="1"/>
        <v>0</v>
      </c>
      <c r="G145" s="139"/>
    </row>
    <row r="146" spans="1:7" s="64" customFormat="1" ht="78.75" customHeight="1" x14ac:dyDescent="0.25">
      <c r="A146" s="148"/>
      <c r="B146" s="76" t="s">
        <v>202</v>
      </c>
      <c r="C146" s="110" t="s">
        <v>20</v>
      </c>
      <c r="D146" s="110">
        <v>3529.2</v>
      </c>
      <c r="E146" s="110">
        <v>184.9</v>
      </c>
      <c r="F146" s="63">
        <f>E146/D146*100</f>
        <v>5.2391476821942655</v>
      </c>
      <c r="G146" s="75" t="s">
        <v>395</v>
      </c>
    </row>
    <row r="147" spans="1:7" ht="36.75" customHeight="1" x14ac:dyDescent="0.25">
      <c r="A147" s="135" t="s">
        <v>29</v>
      </c>
      <c r="B147" s="135" t="s">
        <v>321</v>
      </c>
      <c r="C147" s="82" t="s">
        <v>19</v>
      </c>
      <c r="D147" s="88">
        <v>11126.3</v>
      </c>
      <c r="E147" s="88">
        <v>0</v>
      </c>
      <c r="F147" s="88">
        <f t="shared" si="1"/>
        <v>0</v>
      </c>
      <c r="G147" s="139" t="s">
        <v>563</v>
      </c>
    </row>
    <row r="148" spans="1:7" ht="122.25" customHeight="1" x14ac:dyDescent="0.25">
      <c r="A148" s="135"/>
      <c r="B148" s="135"/>
      <c r="C148" s="82" t="s">
        <v>20</v>
      </c>
      <c r="D148" s="88">
        <v>2871.7</v>
      </c>
      <c r="E148" s="88">
        <v>0</v>
      </c>
      <c r="F148" s="88">
        <f t="shared" si="1"/>
        <v>0</v>
      </c>
      <c r="G148" s="139"/>
    </row>
    <row r="149" spans="1:7" ht="84.75" customHeight="1" x14ac:dyDescent="0.25">
      <c r="A149" s="135"/>
      <c r="B149" s="83" t="s">
        <v>187</v>
      </c>
      <c r="C149" s="82" t="s">
        <v>20</v>
      </c>
      <c r="D149" s="88">
        <v>3456.5</v>
      </c>
      <c r="E149" s="88">
        <v>845.4</v>
      </c>
      <c r="F149" s="88">
        <f t="shared" si="1"/>
        <v>24.458267033125995</v>
      </c>
      <c r="G149" s="82" t="s">
        <v>406</v>
      </c>
    </row>
    <row r="150" spans="1:7" ht="39" customHeight="1" x14ac:dyDescent="0.25">
      <c r="A150" s="135" t="s">
        <v>30</v>
      </c>
      <c r="B150" s="147" t="s">
        <v>257</v>
      </c>
      <c r="C150" s="82" t="s">
        <v>19</v>
      </c>
      <c r="D150" s="88">
        <v>9808</v>
      </c>
      <c r="E150" s="88">
        <v>0</v>
      </c>
      <c r="F150" s="88">
        <f>E150/D150*100</f>
        <v>0</v>
      </c>
      <c r="G150" s="139" t="s">
        <v>362</v>
      </c>
    </row>
    <row r="151" spans="1:7" ht="127.5" customHeight="1" x14ac:dyDescent="0.25">
      <c r="A151" s="135"/>
      <c r="B151" s="147"/>
      <c r="C151" s="82" t="s">
        <v>20</v>
      </c>
      <c r="D151" s="88">
        <v>626</v>
      </c>
      <c r="E151" s="88">
        <v>0</v>
      </c>
      <c r="F151" s="88">
        <f>E151/D151*100</f>
        <v>0</v>
      </c>
      <c r="G151" s="139"/>
    </row>
    <row r="152" spans="1:7" ht="85.5" customHeight="1" x14ac:dyDescent="0.25">
      <c r="A152" s="135"/>
      <c r="B152" s="83" t="s">
        <v>120</v>
      </c>
      <c r="C152" s="82" t="s">
        <v>20</v>
      </c>
      <c r="D152" s="88">
        <v>4968</v>
      </c>
      <c r="E152" s="88">
        <v>0</v>
      </c>
      <c r="F152" s="88">
        <f t="shared" si="1"/>
        <v>0</v>
      </c>
      <c r="G152" s="82"/>
    </row>
    <row r="153" spans="1:7" ht="82.5" customHeight="1" x14ac:dyDescent="0.25">
      <c r="A153" s="135"/>
      <c r="B153" s="83" t="s">
        <v>127</v>
      </c>
      <c r="C153" s="82" t="s">
        <v>20</v>
      </c>
      <c r="D153" s="88">
        <v>7856.1</v>
      </c>
      <c r="E153" s="88">
        <v>339</v>
      </c>
      <c r="F153" s="88">
        <f t="shared" si="1"/>
        <v>4.3151181884140986</v>
      </c>
      <c r="G153" s="87" t="s">
        <v>355</v>
      </c>
    </row>
    <row r="154" spans="1:7" ht="88.5" customHeight="1" x14ac:dyDescent="0.25">
      <c r="A154" s="148" t="s">
        <v>32</v>
      </c>
      <c r="B154" s="147" t="s">
        <v>249</v>
      </c>
      <c r="C154" s="82" t="s">
        <v>19</v>
      </c>
      <c r="D154" s="88">
        <v>6639.3</v>
      </c>
      <c r="E154" s="88">
        <v>0</v>
      </c>
      <c r="F154" s="88">
        <f t="shared" si="1"/>
        <v>0</v>
      </c>
      <c r="G154" s="139" t="s">
        <v>365</v>
      </c>
    </row>
    <row r="155" spans="1:7" ht="79.5" customHeight="1" x14ac:dyDescent="0.25">
      <c r="A155" s="148"/>
      <c r="B155" s="147"/>
      <c r="C155" s="82" t="s">
        <v>20</v>
      </c>
      <c r="D155" s="88">
        <v>499.7</v>
      </c>
      <c r="E155" s="88">
        <v>0</v>
      </c>
      <c r="F155" s="88">
        <f t="shared" si="1"/>
        <v>0</v>
      </c>
      <c r="G155" s="139"/>
    </row>
    <row r="156" spans="1:7" s="64" customFormat="1" ht="90" customHeight="1" x14ac:dyDescent="0.25">
      <c r="A156" s="148"/>
      <c r="B156" s="76" t="s">
        <v>152</v>
      </c>
      <c r="C156" s="75" t="s">
        <v>20</v>
      </c>
      <c r="D156" s="63">
        <v>6565.1</v>
      </c>
      <c r="E156" s="63">
        <v>1586.1</v>
      </c>
      <c r="F156" s="63">
        <f>E156/D156*100</f>
        <v>24.159571065177985</v>
      </c>
      <c r="G156" s="82" t="s">
        <v>344</v>
      </c>
    </row>
    <row r="157" spans="1:7" s="64" customFormat="1" ht="86.25" customHeight="1" x14ac:dyDescent="0.25">
      <c r="A157" s="148"/>
      <c r="B157" s="76" t="s">
        <v>151</v>
      </c>
      <c r="C157" s="75" t="s">
        <v>20</v>
      </c>
      <c r="D157" s="63">
        <v>100</v>
      </c>
      <c r="E157" s="63">
        <v>0</v>
      </c>
      <c r="F157" s="63">
        <f t="shared" si="1"/>
        <v>0</v>
      </c>
      <c r="G157" s="75"/>
    </row>
    <row r="158" spans="1:7" s="64" customFormat="1" ht="32.25" customHeight="1" x14ac:dyDescent="0.25">
      <c r="A158" s="135" t="s">
        <v>33</v>
      </c>
      <c r="B158" s="147" t="s">
        <v>462</v>
      </c>
      <c r="C158" s="82" t="s">
        <v>19</v>
      </c>
      <c r="D158" s="63">
        <v>13665</v>
      </c>
      <c r="E158" s="63">
        <v>0</v>
      </c>
      <c r="F158" s="63">
        <f>E158/D158*100</f>
        <v>0</v>
      </c>
      <c r="G158" s="140" t="s">
        <v>558</v>
      </c>
    </row>
    <row r="159" spans="1:7" s="64" customFormat="1" ht="142.5" customHeight="1" x14ac:dyDescent="0.25">
      <c r="A159" s="135"/>
      <c r="B159" s="147"/>
      <c r="C159" s="82" t="s">
        <v>20</v>
      </c>
      <c r="D159" s="63">
        <v>1028.5999999999999</v>
      </c>
      <c r="E159" s="63">
        <v>0</v>
      </c>
      <c r="F159" s="63">
        <f>E159/D159*100</f>
        <v>0</v>
      </c>
      <c r="G159" s="140"/>
    </row>
    <row r="160" spans="1:7" s="64" customFormat="1" ht="201" hidden="1" customHeight="1" x14ac:dyDescent="0.25">
      <c r="A160" s="135"/>
      <c r="B160" s="84" t="s">
        <v>243</v>
      </c>
      <c r="C160" s="82" t="s">
        <v>19</v>
      </c>
      <c r="D160" s="63"/>
      <c r="E160" s="63"/>
      <c r="F160" s="63" t="e">
        <f>E160/D160*100</f>
        <v>#DIV/0!</v>
      </c>
      <c r="G160" s="75" t="s">
        <v>332</v>
      </c>
    </row>
    <row r="161" spans="1:7" s="64" customFormat="1" ht="82.5" customHeight="1" x14ac:dyDescent="0.25">
      <c r="A161" s="135"/>
      <c r="B161" s="76" t="s">
        <v>463</v>
      </c>
      <c r="C161" s="75" t="s">
        <v>20</v>
      </c>
      <c r="D161" s="63">
        <v>12450.9</v>
      </c>
      <c r="E161" s="63">
        <v>1128.0999999999999</v>
      </c>
      <c r="F161" s="63">
        <f t="shared" si="1"/>
        <v>9.0603892088122144</v>
      </c>
      <c r="G161" s="75" t="s">
        <v>551</v>
      </c>
    </row>
    <row r="162" spans="1:7" s="111" customFormat="1" ht="138" customHeight="1" x14ac:dyDescent="0.25">
      <c r="A162" s="76" t="s">
        <v>34</v>
      </c>
      <c r="B162" s="76" t="s">
        <v>224</v>
      </c>
      <c r="C162" s="75" t="s">
        <v>20</v>
      </c>
      <c r="D162" s="75">
        <v>179990.39999999999</v>
      </c>
      <c r="E162" s="75">
        <v>545.29999999999995</v>
      </c>
      <c r="F162" s="63">
        <f>E162/D162*100</f>
        <v>0.30296060234323607</v>
      </c>
      <c r="G162" s="75" t="s">
        <v>420</v>
      </c>
    </row>
    <row r="163" spans="1:7" s="111" customFormat="1" ht="59.25" customHeight="1" x14ac:dyDescent="0.25">
      <c r="A163" s="150" t="s">
        <v>35</v>
      </c>
      <c r="B163" s="147" t="s">
        <v>448</v>
      </c>
      <c r="C163" s="82" t="s">
        <v>19</v>
      </c>
      <c r="D163" s="88">
        <v>20591</v>
      </c>
      <c r="E163" s="88">
        <v>0</v>
      </c>
      <c r="F163" s="88">
        <f t="shared" ref="F163:F164" si="4">E163/D163*100</f>
        <v>0</v>
      </c>
      <c r="G163" s="142" t="s">
        <v>559</v>
      </c>
    </row>
    <row r="164" spans="1:7" s="111" customFormat="1" ht="185.25" customHeight="1" x14ac:dyDescent="0.25">
      <c r="A164" s="152"/>
      <c r="B164" s="147"/>
      <c r="C164" s="82" t="s">
        <v>20</v>
      </c>
      <c r="D164" s="88">
        <v>1084.9000000000001</v>
      </c>
      <c r="E164" s="88">
        <v>0</v>
      </c>
      <c r="F164" s="88">
        <f t="shared" si="4"/>
        <v>0</v>
      </c>
      <c r="G164" s="144"/>
    </row>
    <row r="165" spans="1:7" s="64" customFormat="1" ht="78" customHeight="1" x14ac:dyDescent="0.25">
      <c r="A165" s="152"/>
      <c r="B165" s="112" t="s">
        <v>91</v>
      </c>
      <c r="C165" s="108" t="s">
        <v>20</v>
      </c>
      <c r="D165" s="109">
        <v>32485.9</v>
      </c>
      <c r="E165" s="109">
        <v>0</v>
      </c>
      <c r="F165" s="109">
        <f>E165/D165*100</f>
        <v>0</v>
      </c>
      <c r="G165" s="108"/>
    </row>
    <row r="166" spans="1:7" s="64" customFormat="1" ht="87.75" customHeight="1" x14ac:dyDescent="0.25">
      <c r="A166" s="151"/>
      <c r="B166" s="76" t="s">
        <v>90</v>
      </c>
      <c r="C166" s="75" t="s">
        <v>20</v>
      </c>
      <c r="D166" s="88">
        <v>5192.3999999999996</v>
      </c>
      <c r="E166" s="88">
        <v>865.4</v>
      </c>
      <c r="F166" s="63">
        <f t="shared" si="1"/>
        <v>16.666666666666668</v>
      </c>
      <c r="G166" s="75" t="s">
        <v>440</v>
      </c>
    </row>
    <row r="167" spans="1:7" s="64" customFormat="1" ht="67.5" customHeight="1" x14ac:dyDescent="0.25">
      <c r="A167" s="135" t="s">
        <v>36</v>
      </c>
      <c r="B167" s="148" t="s">
        <v>515</v>
      </c>
      <c r="C167" s="75" t="s">
        <v>19</v>
      </c>
      <c r="D167" s="88">
        <v>9829</v>
      </c>
      <c r="E167" s="88">
        <v>0</v>
      </c>
      <c r="F167" s="63">
        <f t="shared" si="1"/>
        <v>0</v>
      </c>
      <c r="G167" s="140" t="s">
        <v>560</v>
      </c>
    </row>
    <row r="168" spans="1:7" s="64" customFormat="1" ht="70.5" customHeight="1" x14ac:dyDescent="0.25">
      <c r="A168" s="153"/>
      <c r="B168" s="153"/>
      <c r="C168" s="75" t="s">
        <v>20</v>
      </c>
      <c r="D168" s="88">
        <v>22000</v>
      </c>
      <c r="E168" s="88">
        <v>0</v>
      </c>
      <c r="F168" s="63">
        <f>E168/D168*100</f>
        <v>0</v>
      </c>
      <c r="G168" s="140"/>
    </row>
    <row r="169" spans="1:7" s="64" customFormat="1" ht="79.5" customHeight="1" x14ac:dyDescent="0.25">
      <c r="A169" s="153"/>
      <c r="B169" s="76" t="s">
        <v>516</v>
      </c>
      <c r="C169" s="75" t="s">
        <v>20</v>
      </c>
      <c r="D169" s="63">
        <f>25716.3-22000</f>
        <v>3716.2999999999993</v>
      </c>
      <c r="E169" s="63">
        <v>571.9</v>
      </c>
      <c r="F169" s="63">
        <f t="shared" si="1"/>
        <v>15.388962139762668</v>
      </c>
      <c r="G169" s="75" t="s">
        <v>517</v>
      </c>
    </row>
    <row r="170" spans="1:7" s="64" customFormat="1" ht="93.75" customHeight="1" x14ac:dyDescent="0.25">
      <c r="A170" s="153"/>
      <c r="B170" s="76" t="s">
        <v>518</v>
      </c>
      <c r="C170" s="75" t="s">
        <v>20</v>
      </c>
      <c r="D170" s="63">
        <v>3418.9</v>
      </c>
      <c r="E170" s="63">
        <v>1121.2</v>
      </c>
      <c r="F170" s="63">
        <f t="shared" si="1"/>
        <v>32.794173564596804</v>
      </c>
      <c r="G170" s="75" t="s">
        <v>519</v>
      </c>
    </row>
    <row r="171" spans="1:7" ht="56.25" customHeight="1" x14ac:dyDescent="0.25">
      <c r="A171" s="136" t="s">
        <v>78</v>
      </c>
      <c r="B171" s="136"/>
      <c r="C171" s="85" t="s">
        <v>104</v>
      </c>
      <c r="D171" s="50">
        <f>SUM(D131:D170)</f>
        <v>418138.8000000001</v>
      </c>
      <c r="E171" s="50">
        <f>SUM(E131:E170)</f>
        <v>8323.9</v>
      </c>
      <c r="F171" s="50">
        <f>E171/D171*100</f>
        <v>1.9907026087988005</v>
      </c>
      <c r="G171" s="139"/>
    </row>
    <row r="172" spans="1:7" ht="57.75" customHeight="1" x14ac:dyDescent="0.25">
      <c r="A172" s="136"/>
      <c r="B172" s="136"/>
      <c r="C172" s="85" t="s">
        <v>19</v>
      </c>
      <c r="D172" s="50">
        <f>D131+D137+D140+D144+D147+D150+D154+D158+D160+D167</f>
        <v>72555.8</v>
      </c>
      <c r="E172" s="50">
        <f>E131+E137+E140+E144+E147+E150+E154+E158+E160+E167</f>
        <v>0</v>
      </c>
      <c r="F172" s="50">
        <v>0</v>
      </c>
      <c r="G172" s="139"/>
    </row>
    <row r="173" spans="1:7" ht="60.75" customHeight="1" x14ac:dyDescent="0.25">
      <c r="A173" s="136"/>
      <c r="B173" s="136"/>
      <c r="C173" s="85" t="s">
        <v>20</v>
      </c>
      <c r="D173" s="50">
        <f>D132+D133+D136+D138+D139+D141+D142+D143+D145+D146+D148+D149+D151+D152+D153+D155+D156+D157+D159+D161+D162+D165+D166+D168+D169+D170</f>
        <v>316128.90000000002</v>
      </c>
      <c r="E173" s="50">
        <f>E132+E133+E136+E138+E139+E141+E142+E143+E145+E146+E148+E149+E151+E152+E153+E155+E156+E157+E159+E161+E162+E165+E166+E168+E169+E170</f>
        <v>8323.9</v>
      </c>
      <c r="F173" s="50">
        <f>E173/D173*100</f>
        <v>2.6330715097544068</v>
      </c>
      <c r="G173" s="139"/>
    </row>
    <row r="174" spans="1:7" ht="33.75" customHeight="1" x14ac:dyDescent="0.25">
      <c r="A174" s="141" t="s">
        <v>53</v>
      </c>
      <c r="B174" s="141"/>
      <c r="C174" s="141"/>
      <c r="D174" s="141"/>
      <c r="E174" s="141"/>
      <c r="F174" s="141"/>
      <c r="G174" s="141"/>
    </row>
    <row r="175" spans="1:7" ht="88.5" customHeight="1" x14ac:dyDescent="0.25">
      <c r="A175" s="83" t="s">
        <v>25</v>
      </c>
      <c r="B175" s="83" t="s">
        <v>284</v>
      </c>
      <c r="C175" s="82" t="s">
        <v>20</v>
      </c>
      <c r="D175" s="88">
        <v>10</v>
      </c>
      <c r="E175" s="88">
        <v>0</v>
      </c>
      <c r="F175" s="88">
        <v>0</v>
      </c>
      <c r="G175" s="82"/>
    </row>
    <row r="176" spans="1:7" ht="105.75" customHeight="1" x14ac:dyDescent="0.25">
      <c r="A176" s="83" t="s">
        <v>26</v>
      </c>
      <c r="B176" s="83" t="s">
        <v>368</v>
      </c>
      <c r="C176" s="82" t="s">
        <v>20</v>
      </c>
      <c r="D176" s="88">
        <v>10</v>
      </c>
      <c r="E176" s="88">
        <v>0</v>
      </c>
      <c r="F176" s="88">
        <v>0</v>
      </c>
      <c r="G176" s="87"/>
    </row>
    <row r="177" spans="1:7" ht="83.25" customHeight="1" x14ac:dyDescent="0.25">
      <c r="A177" s="83" t="s">
        <v>27</v>
      </c>
      <c r="B177" s="83" t="s">
        <v>60</v>
      </c>
      <c r="C177" s="82" t="s">
        <v>20</v>
      </c>
      <c r="D177" s="88">
        <v>10</v>
      </c>
      <c r="E177" s="88">
        <v>0</v>
      </c>
      <c r="F177" s="88">
        <f t="shared" ref="F177:F186" si="5">E177/D177*100</f>
        <v>0</v>
      </c>
      <c r="G177" s="82"/>
    </row>
    <row r="178" spans="1:7" ht="81.75" customHeight="1" x14ac:dyDescent="0.25">
      <c r="A178" s="83" t="s">
        <v>31</v>
      </c>
      <c r="B178" s="83" t="s">
        <v>492</v>
      </c>
      <c r="C178" s="82" t="s">
        <v>20</v>
      </c>
      <c r="D178" s="88">
        <v>50</v>
      </c>
      <c r="E178" s="88">
        <v>0</v>
      </c>
      <c r="F178" s="88">
        <f t="shared" si="5"/>
        <v>0</v>
      </c>
      <c r="G178" s="82"/>
    </row>
    <row r="179" spans="1:7" ht="86.25" customHeight="1" x14ac:dyDescent="0.25">
      <c r="A179" s="83" t="s">
        <v>28</v>
      </c>
      <c r="B179" s="83" t="s">
        <v>203</v>
      </c>
      <c r="C179" s="82" t="s">
        <v>20</v>
      </c>
      <c r="D179" s="88">
        <v>8.4</v>
      </c>
      <c r="E179" s="88">
        <v>0</v>
      </c>
      <c r="F179" s="88">
        <f t="shared" si="5"/>
        <v>0</v>
      </c>
      <c r="G179" s="82"/>
    </row>
    <row r="180" spans="1:7" ht="80.25" customHeight="1" x14ac:dyDescent="0.25">
      <c r="A180" s="83" t="s">
        <v>29</v>
      </c>
      <c r="B180" s="83" t="s">
        <v>188</v>
      </c>
      <c r="C180" s="82" t="s">
        <v>20</v>
      </c>
      <c r="D180" s="88">
        <v>2</v>
      </c>
      <c r="E180" s="88">
        <v>0</v>
      </c>
      <c r="F180" s="88">
        <f t="shared" si="5"/>
        <v>0</v>
      </c>
      <c r="G180" s="82"/>
    </row>
    <row r="181" spans="1:7" ht="84.75" customHeight="1" x14ac:dyDescent="0.25">
      <c r="A181" s="83" t="s">
        <v>30</v>
      </c>
      <c r="B181" s="83" t="s">
        <v>128</v>
      </c>
      <c r="C181" s="82" t="s">
        <v>20</v>
      </c>
      <c r="D181" s="88">
        <v>5</v>
      </c>
      <c r="E181" s="88">
        <v>0</v>
      </c>
      <c r="F181" s="88">
        <f t="shared" si="5"/>
        <v>0</v>
      </c>
      <c r="G181" s="82"/>
    </row>
    <row r="182" spans="1:7" ht="86.25" customHeight="1" x14ac:dyDescent="0.25">
      <c r="A182" s="83" t="s">
        <v>32</v>
      </c>
      <c r="B182" s="83" t="s">
        <v>330</v>
      </c>
      <c r="C182" s="82" t="s">
        <v>20</v>
      </c>
      <c r="D182" s="88">
        <v>4</v>
      </c>
      <c r="E182" s="88">
        <v>0</v>
      </c>
      <c r="F182" s="88">
        <f t="shared" si="5"/>
        <v>0</v>
      </c>
      <c r="G182" s="82"/>
    </row>
    <row r="183" spans="1:7" ht="83.25" customHeight="1" x14ac:dyDescent="0.25">
      <c r="A183" s="83" t="s">
        <v>33</v>
      </c>
      <c r="B183" s="83" t="s">
        <v>464</v>
      </c>
      <c r="C183" s="82" t="s">
        <v>20</v>
      </c>
      <c r="D183" s="88">
        <v>20</v>
      </c>
      <c r="E183" s="88">
        <v>0</v>
      </c>
      <c r="F183" s="88">
        <f t="shared" si="5"/>
        <v>0</v>
      </c>
      <c r="G183" s="82"/>
    </row>
    <row r="184" spans="1:7" ht="93" customHeight="1" x14ac:dyDescent="0.25">
      <c r="A184" s="83" t="s">
        <v>34</v>
      </c>
      <c r="B184" s="83" t="s">
        <v>225</v>
      </c>
      <c r="C184" s="82" t="s">
        <v>20</v>
      </c>
      <c r="D184" s="88">
        <v>20</v>
      </c>
      <c r="E184" s="88">
        <v>20</v>
      </c>
      <c r="F184" s="88">
        <f t="shared" si="5"/>
        <v>100</v>
      </c>
      <c r="G184" s="82" t="s">
        <v>421</v>
      </c>
    </row>
    <row r="185" spans="1:7" ht="85.5" customHeight="1" x14ac:dyDescent="0.25">
      <c r="A185" s="83" t="s">
        <v>35</v>
      </c>
      <c r="B185" s="83" t="s">
        <v>92</v>
      </c>
      <c r="C185" s="82" t="s">
        <v>20</v>
      </c>
      <c r="D185" s="88">
        <v>50</v>
      </c>
      <c r="E185" s="88">
        <v>0</v>
      </c>
      <c r="F185" s="88">
        <f t="shared" si="5"/>
        <v>0</v>
      </c>
      <c r="G185" s="82"/>
    </row>
    <row r="186" spans="1:7" ht="90" customHeight="1" x14ac:dyDescent="0.25">
      <c r="A186" s="83" t="s">
        <v>36</v>
      </c>
      <c r="B186" s="83" t="s">
        <v>520</v>
      </c>
      <c r="C186" s="82" t="s">
        <v>20</v>
      </c>
      <c r="D186" s="88">
        <v>2</v>
      </c>
      <c r="E186" s="88">
        <v>0</v>
      </c>
      <c r="F186" s="88">
        <f t="shared" si="5"/>
        <v>0</v>
      </c>
      <c r="G186" s="82"/>
    </row>
    <row r="187" spans="1:7" ht="65.25" customHeight="1" x14ac:dyDescent="0.25">
      <c r="A187" s="136" t="s">
        <v>78</v>
      </c>
      <c r="B187" s="136"/>
      <c r="C187" s="85" t="s">
        <v>104</v>
      </c>
      <c r="D187" s="50">
        <f>SUM(D175:D186)</f>
        <v>191.4</v>
      </c>
      <c r="E187" s="50">
        <f>SUM(E175:E186)</f>
        <v>20</v>
      </c>
      <c r="F187" s="50">
        <f>E187/D187*100</f>
        <v>10.449320794148379</v>
      </c>
      <c r="G187" s="139"/>
    </row>
    <row r="188" spans="1:7" ht="60.75" customHeight="1" x14ac:dyDescent="0.25">
      <c r="A188" s="136"/>
      <c r="B188" s="136"/>
      <c r="C188" s="85" t="s">
        <v>20</v>
      </c>
      <c r="D188" s="50">
        <f>D175+D176+D177+D178+D179+D180+D181+D182+D183+D184+D185+D186</f>
        <v>191.4</v>
      </c>
      <c r="E188" s="50">
        <f>E175+E176+E177+E178+E179+E180+E181+E182+E183+E184+E185+E186</f>
        <v>20</v>
      </c>
      <c r="F188" s="50">
        <f>E188/D188*100</f>
        <v>10.449320794148379</v>
      </c>
      <c r="G188" s="139"/>
    </row>
    <row r="189" spans="1:7" ht="36" customHeight="1" x14ac:dyDescent="0.25">
      <c r="A189" s="141" t="s">
        <v>111</v>
      </c>
      <c r="B189" s="141"/>
      <c r="C189" s="141"/>
      <c r="D189" s="141"/>
      <c r="E189" s="141"/>
      <c r="F189" s="141"/>
      <c r="G189" s="141"/>
    </row>
    <row r="190" spans="1:7" ht="189.75" customHeight="1" x14ac:dyDescent="0.25">
      <c r="A190" s="83" t="s">
        <v>25</v>
      </c>
      <c r="B190" s="83" t="s">
        <v>43</v>
      </c>
      <c r="C190" s="82" t="s">
        <v>20</v>
      </c>
      <c r="D190" s="88">
        <v>8793</v>
      </c>
      <c r="E190" s="88">
        <v>1949.8</v>
      </c>
      <c r="F190" s="88">
        <f t="shared" ref="F190:F222" si="6">E190/D190*100</f>
        <v>22.174456954395541</v>
      </c>
      <c r="G190" s="113" t="s">
        <v>385</v>
      </c>
    </row>
    <row r="191" spans="1:7" ht="3.75" hidden="1" customHeight="1" x14ac:dyDescent="0.25">
      <c r="A191" s="137" t="s">
        <v>26</v>
      </c>
      <c r="B191" s="84"/>
      <c r="C191" s="82"/>
      <c r="D191" s="88"/>
      <c r="E191" s="88"/>
      <c r="F191" s="88"/>
      <c r="G191" s="82"/>
    </row>
    <row r="192" spans="1:7" ht="269.25" customHeight="1" x14ac:dyDescent="0.25">
      <c r="A192" s="137"/>
      <c r="B192" s="86" t="s">
        <v>371</v>
      </c>
      <c r="C192" s="82" t="s">
        <v>20</v>
      </c>
      <c r="D192" s="88">
        <v>3347</v>
      </c>
      <c r="E192" s="88">
        <v>1693</v>
      </c>
      <c r="F192" s="88">
        <f t="shared" si="6"/>
        <v>50.582611293695848</v>
      </c>
      <c r="G192" s="82" t="s">
        <v>372</v>
      </c>
    </row>
    <row r="193" spans="1:7" s="64" customFormat="1" ht="120.75" customHeight="1" x14ac:dyDescent="0.25">
      <c r="A193" s="76" t="s">
        <v>27</v>
      </c>
      <c r="B193" s="76" t="s">
        <v>275</v>
      </c>
      <c r="C193" s="75" t="s">
        <v>20</v>
      </c>
      <c r="D193" s="63">
        <v>22101.200000000001</v>
      </c>
      <c r="E193" s="63">
        <v>7711.3</v>
      </c>
      <c r="F193" s="63">
        <f t="shared" si="6"/>
        <v>34.890865654353611</v>
      </c>
      <c r="G193" s="75" t="s">
        <v>348</v>
      </c>
    </row>
    <row r="194" spans="1:7" ht="37.5" hidden="1" customHeight="1" x14ac:dyDescent="0.25">
      <c r="A194" s="135" t="s">
        <v>31</v>
      </c>
      <c r="B194" s="135" t="s">
        <v>493</v>
      </c>
      <c r="C194" s="82" t="s">
        <v>19</v>
      </c>
      <c r="D194" s="88"/>
      <c r="E194" s="88"/>
      <c r="F194" s="88" t="e">
        <f t="shared" si="6"/>
        <v>#DIV/0!</v>
      </c>
      <c r="G194" s="82"/>
    </row>
    <row r="195" spans="1:7" ht="96.75" customHeight="1" x14ac:dyDescent="0.25">
      <c r="A195" s="135"/>
      <c r="B195" s="135"/>
      <c r="C195" s="82" t="s">
        <v>20</v>
      </c>
      <c r="D195" s="88">
        <v>10566</v>
      </c>
      <c r="E195" s="88">
        <v>2705.3</v>
      </c>
      <c r="F195" s="88">
        <f t="shared" si="6"/>
        <v>25.603823585084236</v>
      </c>
      <c r="G195" s="82" t="s">
        <v>555</v>
      </c>
    </row>
    <row r="196" spans="1:7" ht="87" customHeight="1" x14ac:dyDescent="0.25">
      <c r="A196" s="135"/>
      <c r="B196" s="83" t="s">
        <v>495</v>
      </c>
      <c r="C196" s="82" t="s">
        <v>20</v>
      </c>
      <c r="D196" s="88">
        <v>100</v>
      </c>
      <c r="E196" s="88">
        <v>0</v>
      </c>
      <c r="F196" s="88">
        <v>0</v>
      </c>
      <c r="G196" s="82"/>
    </row>
    <row r="197" spans="1:7" ht="63.75" customHeight="1" x14ac:dyDescent="0.25">
      <c r="A197" s="137" t="s">
        <v>28</v>
      </c>
      <c r="B197" s="86" t="s">
        <v>205</v>
      </c>
      <c r="C197" s="106" t="s">
        <v>20</v>
      </c>
      <c r="D197" s="107">
        <v>1389.4</v>
      </c>
      <c r="E197" s="107">
        <v>453.5</v>
      </c>
      <c r="F197" s="107">
        <f>E197/D197*100</f>
        <v>32.639988484237797</v>
      </c>
      <c r="G197" s="106" t="s">
        <v>396</v>
      </c>
    </row>
    <row r="198" spans="1:7" ht="90.75" hidden="1" customHeight="1" x14ac:dyDescent="0.25">
      <c r="A198" s="137"/>
      <c r="B198" s="137" t="s">
        <v>206</v>
      </c>
      <c r="C198" s="75" t="s">
        <v>274</v>
      </c>
      <c r="D198" s="63"/>
      <c r="E198" s="63"/>
      <c r="F198" s="88" t="e">
        <f>E198/D198*100</f>
        <v>#DIV/0!</v>
      </c>
      <c r="G198" s="82"/>
    </row>
    <row r="199" spans="1:7" ht="162" customHeight="1" x14ac:dyDescent="0.25">
      <c r="A199" s="137"/>
      <c r="B199" s="137"/>
      <c r="C199" s="82" t="s">
        <v>20</v>
      </c>
      <c r="D199" s="88">
        <v>3530.6</v>
      </c>
      <c r="E199" s="88">
        <v>999.6</v>
      </c>
      <c r="F199" s="88">
        <f t="shared" si="6"/>
        <v>28.312468135727642</v>
      </c>
      <c r="G199" s="82" t="s">
        <v>397</v>
      </c>
    </row>
    <row r="200" spans="1:7" ht="162.75" hidden="1" customHeight="1" x14ac:dyDescent="0.25">
      <c r="A200" s="135" t="s">
        <v>29</v>
      </c>
      <c r="B200" s="83" t="s">
        <v>264</v>
      </c>
      <c r="C200" s="82" t="s">
        <v>239</v>
      </c>
      <c r="D200" s="88"/>
      <c r="E200" s="88"/>
      <c r="F200" s="88" t="e">
        <f t="shared" si="6"/>
        <v>#DIV/0!</v>
      </c>
      <c r="G200" s="82"/>
    </row>
    <row r="201" spans="1:7" ht="109.5" customHeight="1" x14ac:dyDescent="0.25">
      <c r="A201" s="135"/>
      <c r="B201" s="83" t="s">
        <v>191</v>
      </c>
      <c r="C201" s="82" t="s">
        <v>20</v>
      </c>
      <c r="D201" s="88">
        <v>1681</v>
      </c>
      <c r="E201" s="88">
        <v>522.5</v>
      </c>
      <c r="F201" s="88">
        <f t="shared" si="6"/>
        <v>31.082688875669245</v>
      </c>
      <c r="G201" s="82" t="s">
        <v>409</v>
      </c>
    </row>
    <row r="202" spans="1:7" s="64" customFormat="1" ht="78" customHeight="1" x14ac:dyDescent="0.25">
      <c r="A202" s="150" t="s">
        <v>30</v>
      </c>
      <c r="B202" s="163" t="s">
        <v>361</v>
      </c>
      <c r="C202" s="75" t="s">
        <v>19</v>
      </c>
      <c r="D202" s="63">
        <v>3104.4</v>
      </c>
      <c r="E202" s="63">
        <v>0</v>
      </c>
      <c r="F202" s="63">
        <f t="shared" si="6"/>
        <v>0</v>
      </c>
      <c r="G202" s="142" t="s">
        <v>364</v>
      </c>
    </row>
    <row r="203" spans="1:7" s="64" customFormat="1" ht="89.25" customHeight="1" x14ac:dyDescent="0.25">
      <c r="A203" s="152"/>
      <c r="B203" s="164"/>
      <c r="C203" s="75" t="s">
        <v>20</v>
      </c>
      <c r="D203" s="63">
        <v>233.7</v>
      </c>
      <c r="E203" s="63">
        <v>0</v>
      </c>
      <c r="F203" s="63">
        <f t="shared" si="6"/>
        <v>0</v>
      </c>
      <c r="G203" s="144"/>
    </row>
    <row r="204" spans="1:7" ht="114" customHeight="1" x14ac:dyDescent="0.25">
      <c r="A204" s="152"/>
      <c r="B204" s="83" t="s">
        <v>131</v>
      </c>
      <c r="C204" s="82" t="s">
        <v>20</v>
      </c>
      <c r="D204" s="88">
        <v>9121.7000000000007</v>
      </c>
      <c r="E204" s="88">
        <v>3446.4</v>
      </c>
      <c r="F204" s="88">
        <f t="shared" si="6"/>
        <v>37.782430906519615</v>
      </c>
      <c r="G204" s="82" t="s">
        <v>357</v>
      </c>
    </row>
    <row r="205" spans="1:7" ht="82.5" customHeight="1" x14ac:dyDescent="0.25">
      <c r="A205" s="152"/>
      <c r="B205" s="163" t="s">
        <v>363</v>
      </c>
      <c r="C205" s="75" t="s">
        <v>19</v>
      </c>
      <c r="D205" s="88">
        <v>18650</v>
      </c>
      <c r="E205" s="88">
        <v>0</v>
      </c>
      <c r="F205" s="63">
        <f t="shared" si="6"/>
        <v>0</v>
      </c>
      <c r="G205" s="157" t="s">
        <v>564</v>
      </c>
    </row>
    <row r="206" spans="1:7" ht="89.25" customHeight="1" x14ac:dyDescent="0.25">
      <c r="A206" s="152"/>
      <c r="B206" s="164"/>
      <c r="C206" s="75" t="s">
        <v>20</v>
      </c>
      <c r="D206" s="88">
        <v>1200</v>
      </c>
      <c r="E206" s="88">
        <v>0</v>
      </c>
      <c r="F206" s="63">
        <f t="shared" si="6"/>
        <v>0</v>
      </c>
      <c r="G206" s="158"/>
    </row>
    <row r="207" spans="1:7" ht="89.25" customHeight="1" x14ac:dyDescent="0.25">
      <c r="A207" s="151"/>
      <c r="B207" s="83" t="s">
        <v>358</v>
      </c>
      <c r="C207" s="82" t="s">
        <v>20</v>
      </c>
      <c r="D207" s="88">
        <v>10</v>
      </c>
      <c r="E207" s="88">
        <v>0</v>
      </c>
      <c r="F207" s="88">
        <f t="shared" ref="F207" si="7">E207/D207*100</f>
        <v>0</v>
      </c>
      <c r="G207" s="82"/>
    </row>
    <row r="208" spans="1:7" ht="57.75" customHeight="1" x14ac:dyDescent="0.25">
      <c r="A208" s="135" t="s">
        <v>32</v>
      </c>
      <c r="B208" s="83" t="s">
        <v>140</v>
      </c>
      <c r="C208" s="82" t="s">
        <v>20</v>
      </c>
      <c r="D208" s="88">
        <v>454</v>
      </c>
      <c r="E208" s="88">
        <v>0</v>
      </c>
      <c r="F208" s="88">
        <f t="shared" si="6"/>
        <v>0</v>
      </c>
      <c r="G208" s="82"/>
    </row>
    <row r="209" spans="1:7" ht="111" customHeight="1" x14ac:dyDescent="0.25">
      <c r="A209" s="135"/>
      <c r="B209" s="83" t="s">
        <v>296</v>
      </c>
      <c r="C209" s="82" t="s">
        <v>20</v>
      </c>
      <c r="D209" s="88">
        <v>10688.3</v>
      </c>
      <c r="E209" s="88">
        <v>2972.5</v>
      </c>
      <c r="F209" s="88">
        <f t="shared" si="6"/>
        <v>27.810783754198521</v>
      </c>
      <c r="G209" s="82" t="s">
        <v>340</v>
      </c>
    </row>
    <row r="210" spans="1:7" ht="0.75" hidden="1" customHeight="1" x14ac:dyDescent="0.25">
      <c r="A210" s="137" t="s">
        <v>33</v>
      </c>
      <c r="B210" s="135" t="s">
        <v>246</v>
      </c>
      <c r="C210" s="82" t="s">
        <v>19</v>
      </c>
      <c r="D210" s="88"/>
      <c r="E210" s="88"/>
      <c r="F210" s="88" t="e">
        <f t="shared" si="6"/>
        <v>#DIV/0!</v>
      </c>
      <c r="G210" s="139"/>
    </row>
    <row r="211" spans="1:7" ht="238.5" hidden="1" customHeight="1" x14ac:dyDescent="0.25">
      <c r="A211" s="137"/>
      <c r="B211" s="135"/>
      <c r="C211" s="82" t="s">
        <v>20</v>
      </c>
      <c r="D211" s="88"/>
      <c r="E211" s="88"/>
      <c r="F211" s="88" t="e">
        <f t="shared" si="6"/>
        <v>#DIV/0!</v>
      </c>
      <c r="G211" s="139"/>
    </row>
    <row r="212" spans="1:7" ht="171.75" hidden="1" customHeight="1" x14ac:dyDescent="0.25">
      <c r="A212" s="137"/>
      <c r="B212" s="83" t="s">
        <v>277</v>
      </c>
      <c r="C212" s="82" t="s">
        <v>19</v>
      </c>
      <c r="D212" s="88"/>
      <c r="E212" s="88"/>
      <c r="F212" s="88" t="e">
        <f t="shared" si="6"/>
        <v>#DIV/0!</v>
      </c>
      <c r="G212" s="82"/>
    </row>
    <row r="213" spans="1:7" ht="132" customHeight="1" x14ac:dyDescent="0.25">
      <c r="A213" s="137"/>
      <c r="B213" s="86" t="s">
        <v>466</v>
      </c>
      <c r="C213" s="82" t="s">
        <v>20</v>
      </c>
      <c r="D213" s="88">
        <v>5395.7</v>
      </c>
      <c r="E213" s="88">
        <v>1525.4</v>
      </c>
      <c r="F213" s="88">
        <f t="shared" si="6"/>
        <v>28.270659969976098</v>
      </c>
      <c r="G213" s="82" t="s">
        <v>467</v>
      </c>
    </row>
    <row r="214" spans="1:7" ht="84.75" hidden="1" customHeight="1" x14ac:dyDescent="0.25">
      <c r="A214" s="137"/>
      <c r="B214" s="83" t="s">
        <v>241</v>
      </c>
      <c r="C214" s="82" t="s">
        <v>20</v>
      </c>
      <c r="D214" s="88">
        <v>0</v>
      </c>
      <c r="E214" s="88">
        <v>0</v>
      </c>
      <c r="F214" s="88">
        <v>0</v>
      </c>
      <c r="G214" s="82" t="s">
        <v>285</v>
      </c>
    </row>
    <row r="215" spans="1:7" ht="79.5" hidden="1" customHeight="1" x14ac:dyDescent="0.25">
      <c r="A215" s="137"/>
      <c r="B215" s="83" t="s">
        <v>314</v>
      </c>
      <c r="C215" s="82" t="s">
        <v>20</v>
      </c>
      <c r="D215" s="88">
        <v>0</v>
      </c>
      <c r="E215" s="88">
        <v>0</v>
      </c>
      <c r="F215" s="88">
        <v>0</v>
      </c>
      <c r="G215" s="82" t="s">
        <v>285</v>
      </c>
    </row>
    <row r="216" spans="1:7" ht="184.5" customHeight="1" x14ac:dyDescent="0.25">
      <c r="A216" s="150" t="s">
        <v>34</v>
      </c>
      <c r="B216" s="86" t="s">
        <v>229</v>
      </c>
      <c r="C216" s="82" t="s">
        <v>20</v>
      </c>
      <c r="D216" s="88">
        <v>112959</v>
      </c>
      <c r="E216" s="88">
        <v>2558.9</v>
      </c>
      <c r="F216" s="88">
        <f t="shared" si="6"/>
        <v>2.2653352101204862</v>
      </c>
      <c r="G216" s="82" t="s">
        <v>422</v>
      </c>
    </row>
    <row r="217" spans="1:7" ht="85.5" customHeight="1" x14ac:dyDescent="0.25">
      <c r="A217" s="151"/>
      <c r="B217" s="86" t="s">
        <v>430</v>
      </c>
      <c r="C217" s="82" t="s">
        <v>20</v>
      </c>
      <c r="D217" s="88">
        <v>14411</v>
      </c>
      <c r="E217" s="88">
        <v>3310.8</v>
      </c>
      <c r="F217" s="88">
        <f t="shared" ref="F217" si="8">E217/D217*100</f>
        <v>22.974116993962944</v>
      </c>
      <c r="G217" s="106" t="s">
        <v>431</v>
      </c>
    </row>
    <row r="218" spans="1:7" ht="408" customHeight="1" x14ac:dyDescent="0.25">
      <c r="A218" s="160" t="s">
        <v>35</v>
      </c>
      <c r="B218" s="137" t="s">
        <v>96</v>
      </c>
      <c r="C218" s="106" t="s">
        <v>20</v>
      </c>
      <c r="D218" s="107">
        <v>26715.7</v>
      </c>
      <c r="E218" s="107">
        <v>6549.8</v>
      </c>
      <c r="F218" s="107">
        <f t="shared" si="6"/>
        <v>24.516669973086984</v>
      </c>
      <c r="G218" s="106" t="s">
        <v>441</v>
      </c>
    </row>
    <row r="219" spans="1:7" s="64" customFormat="1" ht="0.75" hidden="1" customHeight="1" x14ac:dyDescent="0.25">
      <c r="A219" s="161"/>
      <c r="B219" s="137"/>
      <c r="C219" s="75" t="s">
        <v>274</v>
      </c>
      <c r="D219" s="63"/>
      <c r="E219" s="63"/>
      <c r="F219" s="63" t="e">
        <f t="shared" si="6"/>
        <v>#DIV/0!</v>
      </c>
      <c r="G219" s="75"/>
    </row>
    <row r="220" spans="1:7" ht="106.5" customHeight="1" x14ac:dyDescent="0.25">
      <c r="A220" s="162"/>
      <c r="B220" s="83" t="s">
        <v>97</v>
      </c>
      <c r="C220" s="82" t="s">
        <v>20</v>
      </c>
      <c r="D220" s="88">
        <v>3650.3</v>
      </c>
      <c r="E220" s="88">
        <v>564</v>
      </c>
      <c r="F220" s="88">
        <f t="shared" si="6"/>
        <v>15.450784866997234</v>
      </c>
      <c r="G220" s="82" t="s">
        <v>442</v>
      </c>
    </row>
    <row r="221" spans="1:7" ht="54.75" customHeight="1" x14ac:dyDescent="0.25">
      <c r="A221" s="137" t="s">
        <v>36</v>
      </c>
      <c r="B221" s="137" t="s">
        <v>526</v>
      </c>
      <c r="C221" s="82" t="s">
        <v>20</v>
      </c>
      <c r="D221" s="88">
        <v>5467.9</v>
      </c>
      <c r="E221" s="88">
        <v>754.2</v>
      </c>
      <c r="F221" s="88">
        <f t="shared" si="6"/>
        <v>13.79322957625414</v>
      </c>
      <c r="G221" s="82" t="s">
        <v>527</v>
      </c>
    </row>
    <row r="222" spans="1:7" s="64" customFormat="1" ht="0.75" hidden="1" customHeight="1" x14ac:dyDescent="0.25">
      <c r="A222" s="137"/>
      <c r="B222" s="137"/>
      <c r="C222" s="75" t="s">
        <v>274</v>
      </c>
      <c r="D222" s="63"/>
      <c r="E222" s="63"/>
      <c r="F222" s="88" t="e">
        <f t="shared" si="6"/>
        <v>#DIV/0!</v>
      </c>
      <c r="G222" s="75"/>
    </row>
    <row r="223" spans="1:7" s="64" customFormat="1" ht="65.25" hidden="1" customHeight="1" x14ac:dyDescent="0.25">
      <c r="A223" s="137"/>
      <c r="B223" s="86" t="s">
        <v>311</v>
      </c>
      <c r="C223" s="75" t="s">
        <v>20</v>
      </c>
      <c r="D223" s="63"/>
      <c r="E223" s="63"/>
      <c r="F223" s="88">
        <v>0</v>
      </c>
      <c r="G223" s="82"/>
    </row>
    <row r="224" spans="1:7" ht="54" customHeight="1" x14ac:dyDescent="0.25">
      <c r="A224" s="136" t="s">
        <v>78</v>
      </c>
      <c r="B224" s="136"/>
      <c r="C224" s="85" t="s">
        <v>104</v>
      </c>
      <c r="D224" s="50">
        <f>SUM(D190:D222)</f>
        <v>263569.90000000002</v>
      </c>
      <c r="E224" s="50">
        <f>SUM(E190:E222)</f>
        <v>37717</v>
      </c>
      <c r="F224" s="50">
        <f>E224/D224*100</f>
        <v>14.310055890297033</v>
      </c>
      <c r="G224" s="159"/>
    </row>
    <row r="225" spans="1:7" ht="53.25" customHeight="1" x14ac:dyDescent="0.25">
      <c r="A225" s="136"/>
      <c r="B225" s="136"/>
      <c r="C225" s="85" t="s">
        <v>19</v>
      </c>
      <c r="D225" s="50">
        <f>D191+D194+D198+D200+D210+D212+D219+D202+D205+D222</f>
        <v>21754.400000000001</v>
      </c>
      <c r="E225" s="50">
        <f>E191+E194+E198+E200+E210+E212+E219+E202+E205+E222</f>
        <v>0</v>
      </c>
      <c r="F225" s="50">
        <f>E225/D225*100</f>
        <v>0</v>
      </c>
      <c r="G225" s="159"/>
    </row>
    <row r="226" spans="1:7" ht="58.5" customHeight="1" x14ac:dyDescent="0.25">
      <c r="A226" s="136"/>
      <c r="B226" s="136"/>
      <c r="C226" s="85" t="s">
        <v>20</v>
      </c>
      <c r="D226" s="50">
        <f>D190+D192+D193+D195+D196+D197+D199+D201+D204+D208+D209+D211+D213+D214+D216+D218+D220+D221+D222+D223+D215+D207+D203+D206+D217</f>
        <v>241815.5</v>
      </c>
      <c r="E226" s="50">
        <f>E190+E192+E193+E195+E196+E197+E199+E201+E204+E208+E209+E211+E213+E214+E216+E218+E220+E221+E222+E223+E215+E207+E203+E206+E217</f>
        <v>37717.000000000007</v>
      </c>
      <c r="F226" s="50">
        <f>E226/D226*100</f>
        <v>15.59742861809934</v>
      </c>
      <c r="G226" s="159"/>
    </row>
    <row r="227" spans="1:7" ht="43.5" customHeight="1" x14ac:dyDescent="0.25">
      <c r="A227" s="141" t="s">
        <v>54</v>
      </c>
      <c r="B227" s="141"/>
      <c r="C227" s="141"/>
      <c r="D227" s="141"/>
      <c r="E227" s="141"/>
      <c r="F227" s="141"/>
      <c r="G227" s="141"/>
    </row>
    <row r="228" spans="1:7" ht="81.75" customHeight="1" x14ac:dyDescent="0.25">
      <c r="A228" s="83" t="s">
        <v>31</v>
      </c>
      <c r="B228" s="83" t="s">
        <v>496</v>
      </c>
      <c r="C228" s="82" t="s">
        <v>20</v>
      </c>
      <c r="D228" s="88">
        <v>50</v>
      </c>
      <c r="E228" s="88">
        <v>0</v>
      </c>
      <c r="F228" s="88">
        <v>0</v>
      </c>
      <c r="G228" s="82"/>
    </row>
    <row r="229" spans="1:7" ht="58.5" hidden="1" customHeight="1" x14ac:dyDescent="0.25">
      <c r="A229" s="135" t="s">
        <v>29</v>
      </c>
      <c r="B229" s="135" t="s">
        <v>189</v>
      </c>
      <c r="C229" s="82" t="s">
        <v>274</v>
      </c>
      <c r="D229" s="88"/>
      <c r="E229" s="88"/>
      <c r="F229" s="88" t="e">
        <f t="shared" si="1"/>
        <v>#DIV/0!</v>
      </c>
      <c r="G229" s="82"/>
    </row>
    <row r="230" spans="1:7" ht="91.5" customHeight="1" x14ac:dyDescent="0.25">
      <c r="A230" s="135"/>
      <c r="B230" s="135"/>
      <c r="C230" s="82" t="s">
        <v>20</v>
      </c>
      <c r="D230" s="88">
        <v>50</v>
      </c>
      <c r="E230" s="88">
        <v>48.9</v>
      </c>
      <c r="F230" s="88">
        <f>E230/D230*100</f>
        <v>97.8</v>
      </c>
      <c r="G230" s="82" t="s">
        <v>407</v>
      </c>
    </row>
    <row r="231" spans="1:7" ht="57" customHeight="1" x14ac:dyDescent="0.25">
      <c r="A231" s="83" t="s">
        <v>34</v>
      </c>
      <c r="B231" s="83" t="s">
        <v>227</v>
      </c>
      <c r="C231" s="82" t="s">
        <v>20</v>
      </c>
      <c r="D231" s="88">
        <v>5000</v>
      </c>
      <c r="E231" s="88">
        <v>391.5</v>
      </c>
      <c r="F231" s="88">
        <f t="shared" si="1"/>
        <v>7.8299999999999992</v>
      </c>
      <c r="G231" s="82" t="s">
        <v>423</v>
      </c>
    </row>
    <row r="232" spans="1:7" ht="57" customHeight="1" x14ac:dyDescent="0.25">
      <c r="A232" s="150" t="s">
        <v>35</v>
      </c>
      <c r="B232" s="150" t="s">
        <v>449</v>
      </c>
      <c r="C232" s="106" t="s">
        <v>239</v>
      </c>
      <c r="D232" s="107">
        <v>20000</v>
      </c>
      <c r="E232" s="107">
        <v>0</v>
      </c>
      <c r="F232" s="107">
        <f t="shared" si="1"/>
        <v>0</v>
      </c>
      <c r="G232" s="157" t="s">
        <v>556</v>
      </c>
    </row>
    <row r="233" spans="1:7" ht="73.5" customHeight="1" x14ac:dyDescent="0.25">
      <c r="A233" s="152"/>
      <c r="B233" s="151"/>
      <c r="C233" s="106" t="s">
        <v>20</v>
      </c>
      <c r="D233" s="107">
        <v>1816.5</v>
      </c>
      <c r="E233" s="107">
        <v>0</v>
      </c>
      <c r="F233" s="107">
        <f t="shared" si="1"/>
        <v>0</v>
      </c>
      <c r="G233" s="158"/>
    </row>
    <row r="234" spans="1:7" ht="58.5" customHeight="1" x14ac:dyDescent="0.25">
      <c r="A234" s="152"/>
      <c r="B234" s="105" t="s">
        <v>94</v>
      </c>
      <c r="C234" s="106" t="s">
        <v>20</v>
      </c>
      <c r="D234" s="107">
        <v>5375</v>
      </c>
      <c r="E234" s="107">
        <v>0</v>
      </c>
      <c r="F234" s="107">
        <f t="shared" si="1"/>
        <v>0</v>
      </c>
      <c r="G234" s="106"/>
    </row>
    <row r="235" spans="1:7" ht="409.6" customHeight="1" x14ac:dyDescent="0.25">
      <c r="A235" s="151"/>
      <c r="B235" s="105" t="s">
        <v>114</v>
      </c>
      <c r="C235" s="106" t="s">
        <v>20</v>
      </c>
      <c r="D235" s="107">
        <v>27547.3</v>
      </c>
      <c r="E235" s="107">
        <v>864.5</v>
      </c>
      <c r="F235" s="107">
        <f t="shared" si="1"/>
        <v>3.1382385932559633</v>
      </c>
      <c r="G235" s="106" t="s">
        <v>443</v>
      </c>
    </row>
    <row r="236" spans="1:7" ht="56.25" customHeight="1" x14ac:dyDescent="0.25">
      <c r="A236" s="83" t="s">
        <v>36</v>
      </c>
      <c r="B236" s="83" t="s">
        <v>521</v>
      </c>
      <c r="C236" s="82" t="s">
        <v>20</v>
      </c>
      <c r="D236" s="88">
        <v>150</v>
      </c>
      <c r="E236" s="88">
        <v>35.6</v>
      </c>
      <c r="F236" s="88">
        <f t="shared" si="1"/>
        <v>23.733333333333334</v>
      </c>
      <c r="G236" s="82" t="s">
        <v>333</v>
      </c>
    </row>
    <row r="237" spans="1:7" ht="54.75" customHeight="1" x14ac:dyDescent="0.25">
      <c r="A237" s="136" t="s">
        <v>78</v>
      </c>
      <c r="B237" s="136"/>
      <c r="C237" s="85" t="s">
        <v>104</v>
      </c>
      <c r="D237" s="50">
        <f>SUM(D228:D236)</f>
        <v>59988.800000000003</v>
      </c>
      <c r="E237" s="50">
        <f>SUM(E228:E236)</f>
        <v>1340.5</v>
      </c>
      <c r="F237" s="50">
        <f>E237/D237*100</f>
        <v>2.2345837889739419</v>
      </c>
      <c r="G237" s="139"/>
    </row>
    <row r="238" spans="1:7" ht="55.5" customHeight="1" x14ac:dyDescent="0.25">
      <c r="A238" s="136"/>
      <c r="B238" s="136"/>
      <c r="C238" s="85" t="s">
        <v>239</v>
      </c>
      <c r="D238" s="50">
        <f>D229+D232</f>
        <v>20000</v>
      </c>
      <c r="E238" s="50">
        <f>E229+E232</f>
        <v>0</v>
      </c>
      <c r="F238" s="50">
        <f>E238/D238*100</f>
        <v>0</v>
      </c>
      <c r="G238" s="139"/>
    </row>
    <row r="239" spans="1:7" ht="54" customHeight="1" x14ac:dyDescent="0.25">
      <c r="A239" s="136"/>
      <c r="B239" s="136"/>
      <c r="C239" s="85" t="s">
        <v>20</v>
      </c>
      <c r="D239" s="50">
        <f>D228+D231+D234+D235+D236+D230+D233</f>
        <v>39988.800000000003</v>
      </c>
      <c r="E239" s="50">
        <f>E228+E231+E234+E235+E236+E230+E233</f>
        <v>1340.5</v>
      </c>
      <c r="F239" s="50">
        <f>E239/D239*100</f>
        <v>3.3521886128115872</v>
      </c>
      <c r="G239" s="139"/>
    </row>
    <row r="240" spans="1:7" ht="35.25" customHeight="1" x14ac:dyDescent="0.25">
      <c r="A240" s="141" t="s">
        <v>55</v>
      </c>
      <c r="B240" s="141"/>
      <c r="C240" s="141"/>
      <c r="D240" s="141"/>
      <c r="E240" s="141"/>
      <c r="F240" s="141"/>
      <c r="G240" s="141"/>
    </row>
    <row r="241" spans="1:7" ht="1.5" hidden="1" customHeight="1" x14ac:dyDescent="0.25">
      <c r="A241" s="83" t="s">
        <v>25</v>
      </c>
      <c r="B241" s="83" t="s">
        <v>49</v>
      </c>
      <c r="C241" s="82" t="s">
        <v>20</v>
      </c>
      <c r="D241" s="88"/>
      <c r="E241" s="88"/>
      <c r="F241" s="88" t="e">
        <f t="shared" si="1"/>
        <v>#DIV/0!</v>
      </c>
      <c r="G241" s="87"/>
    </row>
    <row r="242" spans="1:7" ht="0.75" customHeight="1" x14ac:dyDescent="0.25">
      <c r="A242" s="135" t="s">
        <v>29</v>
      </c>
      <c r="B242" s="135" t="s">
        <v>259</v>
      </c>
      <c r="C242" s="82" t="s">
        <v>19</v>
      </c>
      <c r="D242" s="88"/>
      <c r="E242" s="88"/>
      <c r="F242" s="88" t="e">
        <f>E242/D242*100</f>
        <v>#DIV/0!</v>
      </c>
      <c r="G242" s="154"/>
    </row>
    <row r="243" spans="1:7" ht="175.5" hidden="1" customHeight="1" x14ac:dyDescent="0.25">
      <c r="A243" s="135"/>
      <c r="B243" s="135"/>
      <c r="C243" s="82" t="s">
        <v>20</v>
      </c>
      <c r="D243" s="88"/>
      <c r="E243" s="88"/>
      <c r="F243" s="88" t="e">
        <f>E243/D243*100</f>
        <v>#DIV/0!</v>
      </c>
      <c r="G243" s="154"/>
    </row>
    <row r="244" spans="1:7" ht="34.5" hidden="1" customHeight="1" x14ac:dyDescent="0.25">
      <c r="A244" s="135"/>
      <c r="B244" s="135" t="s">
        <v>261</v>
      </c>
      <c r="C244" s="82" t="s">
        <v>19</v>
      </c>
      <c r="D244" s="88"/>
      <c r="E244" s="88"/>
      <c r="F244" s="88" t="e">
        <f>E244/D244*100</f>
        <v>#DIV/0!</v>
      </c>
      <c r="G244" s="154"/>
    </row>
    <row r="245" spans="1:7" ht="106.5" hidden="1" customHeight="1" x14ac:dyDescent="0.25">
      <c r="A245" s="135"/>
      <c r="B245" s="135"/>
      <c r="C245" s="82" t="s">
        <v>20</v>
      </c>
      <c r="D245" s="88"/>
      <c r="E245" s="88"/>
      <c r="F245" s="88" t="e">
        <f>E245/D245*100</f>
        <v>#DIV/0!</v>
      </c>
      <c r="G245" s="154"/>
    </row>
    <row r="246" spans="1:7" ht="60.75" customHeight="1" x14ac:dyDescent="0.25">
      <c r="A246" s="135"/>
      <c r="B246" s="83" t="s">
        <v>190</v>
      </c>
      <c r="C246" s="82" t="s">
        <v>20</v>
      </c>
      <c r="D246" s="88">
        <v>205.3</v>
      </c>
      <c r="E246" s="88">
        <v>205.3</v>
      </c>
      <c r="F246" s="88">
        <f>E246/D246*100</f>
        <v>100</v>
      </c>
      <c r="G246" s="87" t="s">
        <v>408</v>
      </c>
    </row>
    <row r="247" spans="1:7" s="64" customFormat="1" ht="1.5" hidden="1" customHeight="1" x14ac:dyDescent="0.25">
      <c r="A247" s="76" t="s">
        <v>30</v>
      </c>
      <c r="B247" s="76" t="s">
        <v>129</v>
      </c>
      <c r="C247" s="75" t="s">
        <v>20</v>
      </c>
      <c r="D247" s="63">
        <v>0</v>
      </c>
      <c r="E247" s="63">
        <v>0</v>
      </c>
      <c r="F247" s="63">
        <v>0</v>
      </c>
      <c r="G247" s="82"/>
    </row>
    <row r="248" spans="1:7" ht="60" customHeight="1" x14ac:dyDescent="0.25">
      <c r="A248" s="83" t="s">
        <v>34</v>
      </c>
      <c r="B248" s="83" t="s">
        <v>226</v>
      </c>
      <c r="C248" s="82" t="s">
        <v>20</v>
      </c>
      <c r="D248" s="88">
        <v>11000</v>
      </c>
      <c r="E248" s="88">
        <v>0</v>
      </c>
      <c r="F248" s="88">
        <f>E248/D248*100</f>
        <v>0</v>
      </c>
      <c r="G248" s="87"/>
    </row>
    <row r="249" spans="1:7" ht="58.5" customHeight="1" x14ac:dyDescent="0.25">
      <c r="A249" s="83" t="s">
        <v>35</v>
      </c>
      <c r="B249" s="83" t="s">
        <v>95</v>
      </c>
      <c r="C249" s="82" t="s">
        <v>20</v>
      </c>
      <c r="D249" s="88">
        <v>1850</v>
      </c>
      <c r="E249" s="88">
        <v>0</v>
      </c>
      <c r="F249" s="88">
        <v>0</v>
      </c>
      <c r="G249" s="87"/>
    </row>
    <row r="250" spans="1:7" ht="55.5" customHeight="1" x14ac:dyDescent="0.25">
      <c r="A250" s="83" t="s">
        <v>36</v>
      </c>
      <c r="B250" s="83" t="s">
        <v>522</v>
      </c>
      <c r="C250" s="82" t="s">
        <v>20</v>
      </c>
      <c r="D250" s="88">
        <v>657.6</v>
      </c>
      <c r="E250" s="88">
        <v>87</v>
      </c>
      <c r="F250" s="88">
        <f>E250/D250*100</f>
        <v>13.229927007299269</v>
      </c>
      <c r="G250" s="87" t="s">
        <v>523</v>
      </c>
    </row>
    <row r="251" spans="1:7" ht="52.5" customHeight="1" x14ac:dyDescent="0.25">
      <c r="A251" s="136" t="s">
        <v>78</v>
      </c>
      <c r="B251" s="136"/>
      <c r="C251" s="85" t="s">
        <v>104</v>
      </c>
      <c r="D251" s="50">
        <f>SUM(D241:D250)</f>
        <v>13712.9</v>
      </c>
      <c r="E251" s="50">
        <f>SUM(E241:E250)</f>
        <v>292.3</v>
      </c>
      <c r="F251" s="50">
        <f>E251/D251*100</f>
        <v>2.131569544006009</v>
      </c>
      <c r="G251" s="139"/>
    </row>
    <row r="252" spans="1:7" ht="52.5" customHeight="1" x14ac:dyDescent="0.25">
      <c r="A252" s="136"/>
      <c r="B252" s="136"/>
      <c r="C252" s="85" t="s">
        <v>239</v>
      </c>
      <c r="D252" s="50">
        <f>D242+D244</f>
        <v>0</v>
      </c>
      <c r="E252" s="50">
        <f>E242+E244</f>
        <v>0</v>
      </c>
      <c r="F252" s="50">
        <v>0</v>
      </c>
      <c r="G252" s="139"/>
    </row>
    <row r="253" spans="1:7" ht="58.5" customHeight="1" x14ac:dyDescent="0.25">
      <c r="A253" s="136"/>
      <c r="B253" s="136"/>
      <c r="C253" s="85" t="s">
        <v>20</v>
      </c>
      <c r="D253" s="50">
        <f>D241+D243+D245+D246+D247+D248+D249+D250</f>
        <v>13712.9</v>
      </c>
      <c r="E253" s="50">
        <f>E241+E243+E245+E246+E247+E248+E249+E250</f>
        <v>292.3</v>
      </c>
      <c r="F253" s="50">
        <f>E253/D253*100</f>
        <v>2.131569544006009</v>
      </c>
      <c r="G253" s="139"/>
    </row>
    <row r="254" spans="1:7" ht="42" customHeight="1" x14ac:dyDescent="0.25">
      <c r="A254" s="141" t="s">
        <v>56</v>
      </c>
      <c r="B254" s="141"/>
      <c r="C254" s="141"/>
      <c r="D254" s="141"/>
      <c r="E254" s="141"/>
      <c r="F254" s="141"/>
      <c r="G254" s="141"/>
    </row>
    <row r="255" spans="1:7" ht="72" hidden="1" customHeight="1" x14ac:dyDescent="0.25">
      <c r="A255" s="83" t="s">
        <v>25</v>
      </c>
      <c r="B255" s="83" t="s">
        <v>48</v>
      </c>
      <c r="C255" s="82" t="s">
        <v>20</v>
      </c>
      <c r="D255" s="88"/>
      <c r="E255" s="88"/>
      <c r="F255" s="88" t="e">
        <f>E255/D255*100</f>
        <v>#DIV/0!</v>
      </c>
      <c r="G255" s="87"/>
    </row>
    <row r="256" spans="1:7" s="64" customFormat="1" ht="66" customHeight="1" x14ac:dyDescent="0.25">
      <c r="A256" s="148" t="s">
        <v>31</v>
      </c>
      <c r="B256" s="76" t="s">
        <v>576</v>
      </c>
      <c r="C256" s="75" t="s">
        <v>20</v>
      </c>
      <c r="D256" s="63">
        <v>40</v>
      </c>
      <c r="E256" s="63">
        <v>0</v>
      </c>
      <c r="F256" s="63">
        <v>0</v>
      </c>
      <c r="G256" s="82"/>
    </row>
    <row r="257" spans="1:7" s="64" customFormat="1" ht="82.5" customHeight="1" x14ac:dyDescent="0.25">
      <c r="A257" s="148"/>
      <c r="B257" s="76" t="s">
        <v>577</v>
      </c>
      <c r="C257" s="75" t="s">
        <v>20</v>
      </c>
      <c r="D257" s="63">
        <v>15</v>
      </c>
      <c r="E257" s="63">
        <v>0</v>
      </c>
      <c r="F257" s="63">
        <v>0</v>
      </c>
      <c r="G257" s="82"/>
    </row>
    <row r="258" spans="1:7" s="64" customFormat="1" ht="88.5" hidden="1" customHeight="1" x14ac:dyDescent="0.25">
      <c r="A258" s="76" t="s">
        <v>28</v>
      </c>
      <c r="B258" s="76" t="s">
        <v>334</v>
      </c>
      <c r="C258" s="75" t="s">
        <v>20</v>
      </c>
      <c r="D258" s="63">
        <v>0</v>
      </c>
      <c r="E258" s="63">
        <v>0</v>
      </c>
      <c r="F258" s="63">
        <v>0</v>
      </c>
      <c r="G258" s="82" t="s">
        <v>285</v>
      </c>
    </row>
    <row r="259" spans="1:7" ht="112.5" customHeight="1" x14ac:dyDescent="0.25">
      <c r="A259" s="135" t="s">
        <v>29</v>
      </c>
      <c r="B259" s="83" t="s">
        <v>192</v>
      </c>
      <c r="C259" s="82" t="s">
        <v>20</v>
      </c>
      <c r="D259" s="88">
        <v>80</v>
      </c>
      <c r="E259" s="88">
        <v>23.1</v>
      </c>
      <c r="F259" s="88">
        <f t="shared" ref="F259:F265" si="9">E259/D259*100</f>
        <v>28.875</v>
      </c>
      <c r="G259" s="87" t="s">
        <v>410</v>
      </c>
    </row>
    <row r="260" spans="1:7" ht="80.25" customHeight="1" x14ac:dyDescent="0.25">
      <c r="A260" s="135"/>
      <c r="B260" s="83" t="s">
        <v>325</v>
      </c>
      <c r="C260" s="82" t="s">
        <v>20</v>
      </c>
      <c r="D260" s="88">
        <v>50</v>
      </c>
      <c r="E260" s="88">
        <v>49.8</v>
      </c>
      <c r="F260" s="88">
        <f t="shared" si="9"/>
        <v>99.6</v>
      </c>
      <c r="G260" s="87" t="s">
        <v>336</v>
      </c>
    </row>
    <row r="261" spans="1:7" ht="103.5" customHeight="1" x14ac:dyDescent="0.25">
      <c r="A261" s="83" t="s">
        <v>34</v>
      </c>
      <c r="B261" s="83" t="s">
        <v>269</v>
      </c>
      <c r="C261" s="82" t="s">
        <v>20</v>
      </c>
      <c r="D261" s="77">
        <v>7050</v>
      </c>
      <c r="E261" s="88">
        <v>5140.6000000000004</v>
      </c>
      <c r="F261" s="88">
        <f t="shared" si="9"/>
        <v>72.916312056737596</v>
      </c>
      <c r="G261" s="87" t="s">
        <v>424</v>
      </c>
    </row>
    <row r="262" spans="1:7" ht="0.75" hidden="1" customHeight="1" x14ac:dyDescent="0.25">
      <c r="A262" s="86" t="s">
        <v>35</v>
      </c>
      <c r="B262" s="86" t="s">
        <v>93</v>
      </c>
      <c r="C262" s="82" t="s">
        <v>20</v>
      </c>
      <c r="D262" s="77">
        <v>0</v>
      </c>
      <c r="E262" s="88">
        <v>0</v>
      </c>
      <c r="F262" s="88" t="e">
        <f t="shared" si="9"/>
        <v>#DIV/0!</v>
      </c>
      <c r="G262" s="87"/>
    </row>
    <row r="263" spans="1:7" ht="59.25" customHeight="1" x14ac:dyDescent="0.25">
      <c r="A263" s="83" t="s">
        <v>36</v>
      </c>
      <c r="B263" s="83" t="s">
        <v>524</v>
      </c>
      <c r="C263" s="82" t="s">
        <v>20</v>
      </c>
      <c r="D263" s="88">
        <v>2150</v>
      </c>
      <c r="E263" s="88">
        <v>1097.2</v>
      </c>
      <c r="F263" s="88">
        <f t="shared" si="9"/>
        <v>51.032558139534892</v>
      </c>
      <c r="G263" s="87" t="s">
        <v>525</v>
      </c>
    </row>
    <row r="264" spans="1:7" ht="53.25" customHeight="1" x14ac:dyDescent="0.25">
      <c r="A264" s="136" t="s">
        <v>78</v>
      </c>
      <c r="B264" s="136"/>
      <c r="C264" s="85" t="s">
        <v>104</v>
      </c>
      <c r="D264" s="50">
        <f>SUM(D255:D263)</f>
        <v>9385</v>
      </c>
      <c r="E264" s="50">
        <f>SUM(E255:E263)</f>
        <v>6310.7</v>
      </c>
      <c r="F264" s="50">
        <f t="shared" si="9"/>
        <v>67.242408098028775</v>
      </c>
      <c r="G264" s="139"/>
    </row>
    <row r="265" spans="1:7" ht="54.75" customHeight="1" x14ac:dyDescent="0.25">
      <c r="A265" s="136"/>
      <c r="B265" s="136"/>
      <c r="C265" s="85" t="s">
        <v>20</v>
      </c>
      <c r="D265" s="50">
        <f>D255+D256+D257+D259+D260+D261+D262+D263+D258</f>
        <v>9385</v>
      </c>
      <c r="E265" s="50">
        <f>E255+E256+E257+E259+E260+E261+E262+E263+E258</f>
        <v>6310.7</v>
      </c>
      <c r="F265" s="50">
        <f t="shared" si="9"/>
        <v>67.242408098028775</v>
      </c>
      <c r="G265" s="139"/>
    </row>
    <row r="266" spans="1:7" s="53" customFormat="1" ht="38.25" customHeight="1" x14ac:dyDescent="0.25">
      <c r="A266" s="146" t="s">
        <v>236</v>
      </c>
      <c r="B266" s="146"/>
      <c r="C266" s="146"/>
      <c r="D266" s="146"/>
      <c r="E266" s="146"/>
      <c r="F266" s="146"/>
      <c r="G266" s="146"/>
    </row>
    <row r="267" spans="1:7" ht="88.5" customHeight="1" x14ac:dyDescent="0.25">
      <c r="A267" s="83" t="s">
        <v>25</v>
      </c>
      <c r="B267" s="83" t="s">
        <v>390</v>
      </c>
      <c r="C267" s="82" t="s">
        <v>20</v>
      </c>
      <c r="D267" s="88">
        <v>50</v>
      </c>
      <c r="E267" s="88">
        <v>0</v>
      </c>
      <c r="F267" s="88">
        <v>0</v>
      </c>
      <c r="G267" s="82"/>
    </row>
    <row r="268" spans="1:7" ht="66.75" hidden="1" customHeight="1" x14ac:dyDescent="0.25">
      <c r="A268" s="83" t="s">
        <v>26</v>
      </c>
      <c r="B268" s="83" t="s">
        <v>280</v>
      </c>
      <c r="C268" s="82" t="s">
        <v>20</v>
      </c>
      <c r="D268" s="88"/>
      <c r="E268" s="88"/>
      <c r="F268" s="88" t="e">
        <f t="shared" ref="F268:F285" si="10">E268/D268*100</f>
        <v>#DIV/0!</v>
      </c>
      <c r="G268" s="82"/>
    </row>
    <row r="269" spans="1:7" ht="2.25" hidden="1" customHeight="1" x14ac:dyDescent="0.25">
      <c r="A269" s="135" t="s">
        <v>31</v>
      </c>
      <c r="B269" s="135" t="s">
        <v>254</v>
      </c>
      <c r="C269" s="82" t="s">
        <v>171</v>
      </c>
      <c r="D269" s="88"/>
      <c r="E269" s="88"/>
      <c r="F269" s="88" t="e">
        <f t="shared" si="10"/>
        <v>#DIV/0!</v>
      </c>
      <c r="G269" s="139"/>
    </row>
    <row r="270" spans="1:7" ht="44.25" hidden="1" customHeight="1" x14ac:dyDescent="0.25">
      <c r="A270" s="135"/>
      <c r="B270" s="135"/>
      <c r="C270" s="82" t="s">
        <v>239</v>
      </c>
      <c r="D270" s="88"/>
      <c r="E270" s="88"/>
      <c r="F270" s="88" t="e">
        <f t="shared" si="10"/>
        <v>#DIV/0!</v>
      </c>
      <c r="G270" s="139"/>
    </row>
    <row r="271" spans="1:7" ht="48" hidden="1" customHeight="1" x14ac:dyDescent="0.25">
      <c r="A271" s="135"/>
      <c r="B271" s="135"/>
      <c r="C271" s="82" t="s">
        <v>20</v>
      </c>
      <c r="D271" s="88"/>
      <c r="E271" s="88"/>
      <c r="F271" s="88" t="e">
        <f t="shared" si="10"/>
        <v>#DIV/0!</v>
      </c>
      <c r="G271" s="139"/>
    </row>
    <row r="272" spans="1:7" ht="64.5" customHeight="1" x14ac:dyDescent="0.25">
      <c r="A272" s="135"/>
      <c r="B272" s="83" t="s">
        <v>255</v>
      </c>
      <c r="C272" s="82" t="s">
        <v>20</v>
      </c>
      <c r="D272" s="88">
        <v>100</v>
      </c>
      <c r="E272" s="88">
        <v>0</v>
      </c>
      <c r="F272" s="88">
        <f t="shared" si="10"/>
        <v>0</v>
      </c>
      <c r="G272" s="82"/>
    </row>
    <row r="273" spans="1:7" ht="1.5" hidden="1" customHeight="1" x14ac:dyDescent="0.25">
      <c r="A273" s="135" t="s">
        <v>28</v>
      </c>
      <c r="B273" s="135" t="s">
        <v>267</v>
      </c>
      <c r="C273" s="82" t="s">
        <v>171</v>
      </c>
      <c r="D273" s="88"/>
      <c r="E273" s="88"/>
      <c r="F273" s="88"/>
      <c r="G273" s="139"/>
    </row>
    <row r="274" spans="1:7" ht="45.75" hidden="1" customHeight="1" x14ac:dyDescent="0.25">
      <c r="A274" s="135"/>
      <c r="B274" s="135"/>
      <c r="C274" s="82" t="s">
        <v>239</v>
      </c>
      <c r="D274" s="88"/>
      <c r="E274" s="88"/>
      <c r="F274" s="88"/>
      <c r="G274" s="139"/>
    </row>
    <row r="275" spans="1:7" ht="69" hidden="1" customHeight="1" x14ac:dyDescent="0.25">
      <c r="A275" s="135"/>
      <c r="B275" s="135"/>
      <c r="C275" s="82" t="s">
        <v>20</v>
      </c>
      <c r="D275" s="88"/>
      <c r="E275" s="88"/>
      <c r="F275" s="88"/>
      <c r="G275" s="139"/>
    </row>
    <row r="276" spans="1:7" ht="79.5" customHeight="1" x14ac:dyDescent="0.25">
      <c r="A276" s="135"/>
      <c r="B276" s="83" t="s">
        <v>268</v>
      </c>
      <c r="C276" s="82" t="s">
        <v>20</v>
      </c>
      <c r="D276" s="88">
        <v>50</v>
      </c>
      <c r="E276" s="88">
        <v>40</v>
      </c>
      <c r="F276" s="88">
        <f t="shared" si="10"/>
        <v>80</v>
      </c>
      <c r="G276" s="82" t="s">
        <v>398</v>
      </c>
    </row>
    <row r="277" spans="1:7" ht="78" customHeight="1" x14ac:dyDescent="0.25">
      <c r="A277" s="83" t="s">
        <v>29</v>
      </c>
      <c r="B277" s="83" t="s">
        <v>263</v>
      </c>
      <c r="C277" s="82" t="s">
        <v>20</v>
      </c>
      <c r="D277" s="88">
        <v>97.7</v>
      </c>
      <c r="E277" s="88">
        <v>97.7</v>
      </c>
      <c r="F277" s="88">
        <f t="shared" si="10"/>
        <v>100</v>
      </c>
      <c r="G277" s="87" t="s">
        <v>411</v>
      </c>
    </row>
    <row r="278" spans="1:7" ht="92.25" customHeight="1" x14ac:dyDescent="0.25">
      <c r="A278" s="83" t="s">
        <v>30</v>
      </c>
      <c r="B278" s="83" t="s">
        <v>258</v>
      </c>
      <c r="C278" s="82" t="s">
        <v>20</v>
      </c>
      <c r="D278" s="88">
        <v>750</v>
      </c>
      <c r="E278" s="88">
        <v>0</v>
      </c>
      <c r="F278" s="88">
        <f t="shared" si="10"/>
        <v>0</v>
      </c>
      <c r="G278" s="82"/>
    </row>
    <row r="279" spans="1:7" ht="3" hidden="1" customHeight="1" x14ac:dyDescent="0.25">
      <c r="A279" s="135" t="s">
        <v>32</v>
      </c>
      <c r="B279" s="135" t="s">
        <v>251</v>
      </c>
      <c r="C279" s="82" t="s">
        <v>171</v>
      </c>
      <c r="D279" s="88"/>
      <c r="E279" s="88"/>
      <c r="F279" s="88" t="e">
        <f t="shared" si="10"/>
        <v>#DIV/0!</v>
      </c>
      <c r="G279" s="139"/>
    </row>
    <row r="280" spans="1:7" ht="43.5" hidden="1" customHeight="1" x14ac:dyDescent="0.25">
      <c r="A280" s="135"/>
      <c r="B280" s="135"/>
      <c r="C280" s="82" t="s">
        <v>239</v>
      </c>
      <c r="D280" s="88"/>
      <c r="E280" s="88"/>
      <c r="F280" s="88" t="e">
        <f t="shared" si="10"/>
        <v>#DIV/0!</v>
      </c>
      <c r="G280" s="139"/>
    </row>
    <row r="281" spans="1:7" ht="39" hidden="1" customHeight="1" x14ac:dyDescent="0.25">
      <c r="A281" s="135"/>
      <c r="B281" s="135"/>
      <c r="C281" s="82" t="s">
        <v>20</v>
      </c>
      <c r="D281" s="88"/>
      <c r="E281" s="88"/>
      <c r="F281" s="88" t="e">
        <f t="shared" si="10"/>
        <v>#DIV/0!</v>
      </c>
      <c r="G281" s="139"/>
    </row>
    <row r="282" spans="1:7" ht="64.5" customHeight="1" x14ac:dyDescent="0.25">
      <c r="A282" s="135"/>
      <c r="B282" s="83" t="s">
        <v>137</v>
      </c>
      <c r="C282" s="82" t="s">
        <v>20</v>
      </c>
      <c r="D282" s="88">
        <v>450</v>
      </c>
      <c r="E282" s="88">
        <v>0</v>
      </c>
      <c r="F282" s="88">
        <f t="shared" si="10"/>
        <v>0</v>
      </c>
      <c r="G282" s="87"/>
    </row>
    <row r="283" spans="1:7" ht="1.5" hidden="1" customHeight="1" x14ac:dyDescent="0.25">
      <c r="A283" s="135" t="s">
        <v>33</v>
      </c>
      <c r="B283" s="135" t="s">
        <v>247</v>
      </c>
      <c r="C283" s="82" t="s">
        <v>171</v>
      </c>
      <c r="D283" s="88"/>
      <c r="E283" s="88"/>
      <c r="F283" s="88" t="e">
        <f t="shared" si="10"/>
        <v>#DIV/0!</v>
      </c>
      <c r="G283" s="139"/>
    </row>
    <row r="284" spans="1:7" ht="36.75" hidden="1" customHeight="1" x14ac:dyDescent="0.25">
      <c r="A284" s="135"/>
      <c r="B284" s="135"/>
      <c r="C284" s="82" t="s">
        <v>239</v>
      </c>
      <c r="D284" s="88"/>
      <c r="E284" s="88"/>
      <c r="F284" s="88" t="e">
        <f t="shared" si="10"/>
        <v>#DIV/0!</v>
      </c>
      <c r="G284" s="139"/>
    </row>
    <row r="285" spans="1:7" ht="65.25" hidden="1" customHeight="1" x14ac:dyDescent="0.25">
      <c r="A285" s="135"/>
      <c r="B285" s="135"/>
      <c r="C285" s="82" t="s">
        <v>20</v>
      </c>
      <c r="D285" s="88"/>
      <c r="E285" s="88"/>
      <c r="F285" s="88" t="e">
        <f t="shared" si="10"/>
        <v>#DIV/0!</v>
      </c>
      <c r="G285" s="139"/>
    </row>
    <row r="286" spans="1:7" ht="85.5" customHeight="1" x14ac:dyDescent="0.25">
      <c r="A286" s="135"/>
      <c r="B286" s="83" t="s">
        <v>240</v>
      </c>
      <c r="C286" s="82" t="s">
        <v>20</v>
      </c>
      <c r="D286" s="88">
        <v>191.2</v>
      </c>
      <c r="E286" s="88">
        <v>144.4</v>
      </c>
      <c r="F286" s="88">
        <f t="shared" ref="F286:F291" si="11">E286/D286*100</f>
        <v>75.523012552301267</v>
      </c>
      <c r="G286" s="82" t="s">
        <v>475</v>
      </c>
    </row>
    <row r="287" spans="1:7" ht="61.5" customHeight="1" x14ac:dyDescent="0.25">
      <c r="A287" s="83" t="s">
        <v>34</v>
      </c>
      <c r="B287" s="83" t="s">
        <v>160</v>
      </c>
      <c r="C287" s="82" t="s">
        <v>20</v>
      </c>
      <c r="D287" s="88">
        <v>500</v>
      </c>
      <c r="E287" s="88">
        <v>0</v>
      </c>
      <c r="F287" s="88">
        <f t="shared" si="11"/>
        <v>0</v>
      </c>
      <c r="G287" s="82"/>
    </row>
    <row r="288" spans="1:7" ht="63" hidden="1" customHeight="1" x14ac:dyDescent="0.25">
      <c r="A288" s="137" t="s">
        <v>35</v>
      </c>
      <c r="B288" s="135" t="s">
        <v>270</v>
      </c>
      <c r="C288" s="82" t="s">
        <v>171</v>
      </c>
      <c r="D288" s="88"/>
      <c r="E288" s="88"/>
      <c r="F288" s="88" t="e">
        <f t="shared" si="11"/>
        <v>#DIV/0!</v>
      </c>
      <c r="G288" s="139"/>
    </row>
    <row r="289" spans="1:7" ht="39" hidden="1" customHeight="1" x14ac:dyDescent="0.25">
      <c r="A289" s="137"/>
      <c r="B289" s="135"/>
      <c r="C289" s="82" t="s">
        <v>239</v>
      </c>
      <c r="D289" s="88"/>
      <c r="E289" s="88"/>
      <c r="F289" s="88" t="e">
        <f t="shared" si="11"/>
        <v>#DIV/0!</v>
      </c>
      <c r="G289" s="139"/>
    </row>
    <row r="290" spans="1:7" ht="310.5" hidden="1" customHeight="1" x14ac:dyDescent="0.25">
      <c r="A290" s="137"/>
      <c r="B290" s="135"/>
      <c r="C290" s="82" t="s">
        <v>20</v>
      </c>
      <c r="D290" s="88"/>
      <c r="E290" s="88"/>
      <c r="F290" s="88" t="e">
        <f t="shared" si="11"/>
        <v>#DIV/0!</v>
      </c>
      <c r="G290" s="139"/>
    </row>
    <row r="291" spans="1:7" ht="83.25" customHeight="1" x14ac:dyDescent="0.25">
      <c r="A291" s="137"/>
      <c r="B291" s="86" t="s">
        <v>271</v>
      </c>
      <c r="C291" s="82" t="s">
        <v>20</v>
      </c>
      <c r="D291" s="88">
        <v>5869</v>
      </c>
      <c r="E291" s="88">
        <v>0</v>
      </c>
      <c r="F291" s="88">
        <f t="shared" si="11"/>
        <v>0</v>
      </c>
      <c r="G291" s="82"/>
    </row>
    <row r="292" spans="1:7" ht="78" customHeight="1" x14ac:dyDescent="0.25">
      <c r="A292" s="83" t="s">
        <v>36</v>
      </c>
      <c r="B292" s="83" t="s">
        <v>528</v>
      </c>
      <c r="C292" s="82" t="s">
        <v>20</v>
      </c>
      <c r="D292" s="88">
        <v>40</v>
      </c>
      <c r="E292" s="88">
        <v>0</v>
      </c>
      <c r="F292" s="88">
        <v>0</v>
      </c>
      <c r="G292" s="82"/>
    </row>
    <row r="293" spans="1:7" ht="57.75" customHeight="1" x14ac:dyDescent="0.25">
      <c r="A293" s="136" t="s">
        <v>78</v>
      </c>
      <c r="B293" s="136"/>
      <c r="C293" s="85" t="s">
        <v>104</v>
      </c>
      <c r="D293" s="50">
        <f>SUM(D267:D292)</f>
        <v>8097.9</v>
      </c>
      <c r="E293" s="50">
        <f>SUM(E267:E292)</f>
        <v>282.10000000000002</v>
      </c>
      <c r="F293" s="50">
        <f>E293/D293*100</f>
        <v>3.4836192099186212</v>
      </c>
      <c r="G293" s="82"/>
    </row>
    <row r="294" spans="1:7" ht="57.75" customHeight="1" x14ac:dyDescent="0.25">
      <c r="A294" s="136"/>
      <c r="B294" s="136"/>
      <c r="C294" s="85" t="s">
        <v>171</v>
      </c>
      <c r="D294" s="50">
        <f>D269+D273+D279+D283+D288</f>
        <v>0</v>
      </c>
      <c r="E294" s="50">
        <f>E269+E273+E279+E283+E288</f>
        <v>0</v>
      </c>
      <c r="F294" s="50">
        <v>0</v>
      </c>
      <c r="G294" s="82"/>
    </row>
    <row r="295" spans="1:7" ht="52.5" customHeight="1" x14ac:dyDescent="0.25">
      <c r="A295" s="136"/>
      <c r="B295" s="136"/>
      <c r="C295" s="85" t="s">
        <v>239</v>
      </c>
      <c r="D295" s="50">
        <f>D270+D274+D280+D284+D289</f>
        <v>0</v>
      </c>
      <c r="E295" s="50">
        <f>E270+E274+E280+E284+E289</f>
        <v>0</v>
      </c>
      <c r="F295" s="50">
        <v>0</v>
      </c>
      <c r="G295" s="82"/>
    </row>
    <row r="296" spans="1:7" ht="60" customHeight="1" x14ac:dyDescent="0.25">
      <c r="A296" s="136"/>
      <c r="B296" s="136"/>
      <c r="C296" s="85" t="s">
        <v>20</v>
      </c>
      <c r="D296" s="50">
        <f>D267+D268+D271+D272+D275+D276+D277+D278+D281+D282+D285+D286+D287+D290+D291+D292</f>
        <v>8097.9</v>
      </c>
      <c r="E296" s="50">
        <f>E267+E268+E271+E272+E275+E276+E277+E278+E281+E282+E285+E286+E287+E290+E291+E292</f>
        <v>282.10000000000002</v>
      </c>
      <c r="F296" s="50">
        <f>E296/D296*100</f>
        <v>3.4836192099186212</v>
      </c>
      <c r="G296" s="82"/>
    </row>
    <row r="297" spans="1:7" ht="33" customHeight="1" x14ac:dyDescent="0.25">
      <c r="A297" s="141" t="s">
        <v>57</v>
      </c>
      <c r="B297" s="141"/>
      <c r="C297" s="141"/>
      <c r="D297" s="141"/>
      <c r="E297" s="141"/>
      <c r="F297" s="141"/>
      <c r="G297" s="141"/>
    </row>
    <row r="298" spans="1:7" s="64" customFormat="1" ht="84.75" customHeight="1" x14ac:dyDescent="0.25">
      <c r="A298" s="76" t="s">
        <v>31</v>
      </c>
      <c r="B298" s="76" t="s">
        <v>497</v>
      </c>
      <c r="C298" s="75" t="s">
        <v>20</v>
      </c>
      <c r="D298" s="63">
        <v>100</v>
      </c>
      <c r="E298" s="63">
        <v>98.4</v>
      </c>
      <c r="F298" s="63">
        <f t="shared" ref="F298:F307" si="12">E298/D298*100</f>
        <v>98.4</v>
      </c>
      <c r="G298" s="87" t="s">
        <v>487</v>
      </c>
    </row>
    <row r="299" spans="1:7" ht="64.5" hidden="1" customHeight="1" x14ac:dyDescent="0.25">
      <c r="A299" s="83" t="s">
        <v>30</v>
      </c>
      <c r="B299" s="83" t="s">
        <v>130</v>
      </c>
      <c r="C299" s="82" t="s">
        <v>20</v>
      </c>
      <c r="D299" s="88">
        <v>0</v>
      </c>
      <c r="E299" s="88">
        <v>0</v>
      </c>
      <c r="F299" s="88">
        <v>0</v>
      </c>
      <c r="G299" s="82"/>
    </row>
    <row r="300" spans="1:7" ht="39.75" hidden="1" customHeight="1" x14ac:dyDescent="0.25">
      <c r="A300" s="135" t="s">
        <v>35</v>
      </c>
      <c r="B300" s="135" t="s">
        <v>295</v>
      </c>
      <c r="C300" s="82" t="s">
        <v>171</v>
      </c>
      <c r="D300" s="88"/>
      <c r="E300" s="88"/>
      <c r="F300" s="88" t="e">
        <f t="shared" si="12"/>
        <v>#DIV/0!</v>
      </c>
      <c r="G300" s="139"/>
    </row>
    <row r="301" spans="1:7" ht="87.75" hidden="1" customHeight="1" x14ac:dyDescent="0.25">
      <c r="A301" s="135"/>
      <c r="B301" s="135"/>
      <c r="C301" s="82" t="s">
        <v>19</v>
      </c>
      <c r="D301" s="88"/>
      <c r="E301" s="88"/>
      <c r="F301" s="88" t="e">
        <f t="shared" si="12"/>
        <v>#DIV/0!</v>
      </c>
      <c r="G301" s="139"/>
    </row>
    <row r="302" spans="1:7" ht="99" hidden="1" customHeight="1" x14ac:dyDescent="0.25">
      <c r="A302" s="135"/>
      <c r="B302" s="135"/>
      <c r="C302" s="82" t="s">
        <v>20</v>
      </c>
      <c r="D302" s="88"/>
      <c r="E302" s="88"/>
      <c r="F302" s="88" t="e">
        <f t="shared" si="12"/>
        <v>#DIV/0!</v>
      </c>
      <c r="G302" s="139"/>
    </row>
    <row r="303" spans="1:7" ht="87" customHeight="1" x14ac:dyDescent="0.25">
      <c r="A303" s="135"/>
      <c r="B303" s="83" t="s">
        <v>138</v>
      </c>
      <c r="C303" s="82" t="s">
        <v>20</v>
      </c>
      <c r="D303" s="88">
        <v>3934.4</v>
      </c>
      <c r="E303" s="88">
        <v>0</v>
      </c>
      <c r="F303" s="88">
        <f t="shared" si="12"/>
        <v>0</v>
      </c>
      <c r="G303" s="82"/>
    </row>
    <row r="304" spans="1:7" ht="54" customHeight="1" x14ac:dyDescent="0.25">
      <c r="A304" s="136" t="s">
        <v>78</v>
      </c>
      <c r="B304" s="136"/>
      <c r="C304" s="85" t="s">
        <v>104</v>
      </c>
      <c r="D304" s="50">
        <f>SUM(D298:D303)</f>
        <v>4034.4</v>
      </c>
      <c r="E304" s="50">
        <f>SUM(E298:E303)</f>
        <v>98.4</v>
      </c>
      <c r="F304" s="50">
        <f t="shared" si="12"/>
        <v>2.4390243902439024</v>
      </c>
      <c r="G304" s="139"/>
    </row>
    <row r="305" spans="1:7" ht="49.5" customHeight="1" x14ac:dyDescent="0.25">
      <c r="A305" s="136"/>
      <c r="B305" s="136"/>
      <c r="C305" s="85" t="s">
        <v>171</v>
      </c>
      <c r="D305" s="50">
        <f>D300</f>
        <v>0</v>
      </c>
      <c r="E305" s="50">
        <f>E300</f>
        <v>0</v>
      </c>
      <c r="F305" s="50">
        <v>0</v>
      </c>
      <c r="G305" s="139"/>
    </row>
    <row r="306" spans="1:7" ht="54.75" customHeight="1" x14ac:dyDescent="0.25">
      <c r="A306" s="136"/>
      <c r="B306" s="136"/>
      <c r="C306" s="85" t="s">
        <v>19</v>
      </c>
      <c r="D306" s="50">
        <f>D301</f>
        <v>0</v>
      </c>
      <c r="E306" s="50">
        <f>E301</f>
        <v>0</v>
      </c>
      <c r="F306" s="50">
        <v>0</v>
      </c>
      <c r="G306" s="139"/>
    </row>
    <row r="307" spans="1:7" ht="61.5" customHeight="1" x14ac:dyDescent="0.25">
      <c r="A307" s="136"/>
      <c r="B307" s="136"/>
      <c r="C307" s="85" t="s">
        <v>20</v>
      </c>
      <c r="D307" s="50">
        <f>D302+D299+D303+D298</f>
        <v>4034.4</v>
      </c>
      <c r="E307" s="50">
        <f>E302+E299+E303+E298</f>
        <v>98.4</v>
      </c>
      <c r="F307" s="50">
        <f t="shared" si="12"/>
        <v>2.4390243902439024</v>
      </c>
      <c r="G307" s="139"/>
    </row>
    <row r="308" spans="1:7" ht="43.5" customHeight="1" x14ac:dyDescent="0.25">
      <c r="A308" s="141" t="s">
        <v>52</v>
      </c>
      <c r="B308" s="141"/>
      <c r="C308" s="141"/>
      <c r="D308" s="141"/>
      <c r="E308" s="141"/>
      <c r="F308" s="141"/>
      <c r="G308" s="141"/>
    </row>
    <row r="309" spans="1:7" ht="63" customHeight="1" x14ac:dyDescent="0.25">
      <c r="A309" s="83" t="s">
        <v>25</v>
      </c>
      <c r="B309" s="83" t="s">
        <v>46</v>
      </c>
      <c r="C309" s="82" t="s">
        <v>20</v>
      </c>
      <c r="D309" s="88">
        <v>60</v>
      </c>
      <c r="E309" s="88">
        <v>0</v>
      </c>
      <c r="F309" s="88">
        <f t="shared" ref="F309:F319" si="13">E309/D309*100</f>
        <v>0</v>
      </c>
      <c r="G309" s="82"/>
    </row>
    <row r="310" spans="1:7" ht="67.5" customHeight="1" x14ac:dyDescent="0.25">
      <c r="A310" s="83" t="s">
        <v>26</v>
      </c>
      <c r="B310" s="83" t="s">
        <v>373</v>
      </c>
      <c r="C310" s="82" t="s">
        <v>20</v>
      </c>
      <c r="D310" s="88">
        <v>160</v>
      </c>
      <c r="E310" s="88">
        <v>0</v>
      </c>
      <c r="F310" s="88">
        <f t="shared" si="13"/>
        <v>0</v>
      </c>
      <c r="G310" s="82"/>
    </row>
    <row r="311" spans="1:7" ht="55.5" customHeight="1" x14ac:dyDescent="0.25">
      <c r="A311" s="83" t="s">
        <v>27</v>
      </c>
      <c r="B311" s="83" t="s">
        <v>64</v>
      </c>
      <c r="C311" s="82" t="s">
        <v>20</v>
      </c>
      <c r="D311" s="88">
        <v>25</v>
      </c>
      <c r="E311" s="88">
        <v>0</v>
      </c>
      <c r="F311" s="88">
        <f t="shared" si="13"/>
        <v>0</v>
      </c>
      <c r="G311" s="82"/>
    </row>
    <row r="312" spans="1:7" ht="84" customHeight="1" x14ac:dyDescent="0.25">
      <c r="A312" s="83" t="s">
        <v>31</v>
      </c>
      <c r="B312" s="83" t="s">
        <v>498</v>
      </c>
      <c r="C312" s="82" t="s">
        <v>20</v>
      </c>
      <c r="D312" s="88">
        <v>400</v>
      </c>
      <c r="E312" s="88">
        <v>320</v>
      </c>
      <c r="F312" s="88">
        <f t="shared" si="13"/>
        <v>80</v>
      </c>
      <c r="G312" s="82" t="s">
        <v>554</v>
      </c>
    </row>
    <row r="313" spans="1:7" ht="57.75" customHeight="1" x14ac:dyDescent="0.25">
      <c r="A313" s="83" t="s">
        <v>28</v>
      </c>
      <c r="B313" s="83" t="s">
        <v>207</v>
      </c>
      <c r="C313" s="82" t="s">
        <v>20</v>
      </c>
      <c r="D313" s="88">
        <v>58.1</v>
      </c>
      <c r="E313" s="88">
        <v>0</v>
      </c>
      <c r="F313" s="88">
        <f t="shared" si="13"/>
        <v>0</v>
      </c>
      <c r="G313" s="82"/>
    </row>
    <row r="314" spans="1:7" ht="67.5" customHeight="1" x14ac:dyDescent="0.25">
      <c r="A314" s="83" t="s">
        <v>29</v>
      </c>
      <c r="B314" s="83" t="s">
        <v>193</v>
      </c>
      <c r="C314" s="82" t="s">
        <v>20</v>
      </c>
      <c r="D314" s="88">
        <v>23.4</v>
      </c>
      <c r="E314" s="88">
        <v>0</v>
      </c>
      <c r="F314" s="88">
        <f t="shared" si="13"/>
        <v>0</v>
      </c>
      <c r="G314" s="82"/>
    </row>
    <row r="315" spans="1:7" ht="54.75" customHeight="1" x14ac:dyDescent="0.25">
      <c r="A315" s="83" t="s">
        <v>32</v>
      </c>
      <c r="B315" s="83" t="s">
        <v>72</v>
      </c>
      <c r="C315" s="82" t="s">
        <v>20</v>
      </c>
      <c r="D315" s="88">
        <v>133.80000000000001</v>
      </c>
      <c r="E315" s="88">
        <v>0</v>
      </c>
      <c r="F315" s="88">
        <f t="shared" si="13"/>
        <v>0</v>
      </c>
      <c r="G315" s="82"/>
    </row>
    <row r="316" spans="1:7" ht="55.5" customHeight="1" x14ac:dyDescent="0.25">
      <c r="A316" s="83" t="s">
        <v>33</v>
      </c>
      <c r="B316" s="83" t="s">
        <v>468</v>
      </c>
      <c r="C316" s="82" t="s">
        <v>20</v>
      </c>
      <c r="D316" s="88">
        <v>70</v>
      </c>
      <c r="E316" s="88">
        <v>0</v>
      </c>
      <c r="F316" s="88">
        <f t="shared" si="13"/>
        <v>0</v>
      </c>
      <c r="G316" s="82"/>
    </row>
    <row r="317" spans="1:7" s="64" customFormat="1" ht="60.75" customHeight="1" x14ac:dyDescent="0.25">
      <c r="A317" s="76" t="s">
        <v>34</v>
      </c>
      <c r="B317" s="76" t="s">
        <v>228</v>
      </c>
      <c r="C317" s="75" t="s">
        <v>20</v>
      </c>
      <c r="D317" s="114">
        <v>440</v>
      </c>
      <c r="E317" s="63">
        <v>440</v>
      </c>
      <c r="F317" s="63">
        <f t="shared" si="13"/>
        <v>100</v>
      </c>
      <c r="G317" s="75" t="s">
        <v>425</v>
      </c>
    </row>
    <row r="318" spans="1:7" ht="63" customHeight="1" x14ac:dyDescent="0.25">
      <c r="A318" s="83" t="s">
        <v>35</v>
      </c>
      <c r="B318" s="83" t="s">
        <v>98</v>
      </c>
      <c r="C318" s="82" t="s">
        <v>20</v>
      </c>
      <c r="D318" s="88">
        <v>4289.2</v>
      </c>
      <c r="E318" s="88">
        <v>955.8</v>
      </c>
      <c r="F318" s="88">
        <f t="shared" si="13"/>
        <v>22.28387578103143</v>
      </c>
      <c r="G318" s="82" t="s">
        <v>444</v>
      </c>
    </row>
    <row r="319" spans="1:7" ht="85.5" customHeight="1" x14ac:dyDescent="0.25">
      <c r="A319" s="83" t="s">
        <v>36</v>
      </c>
      <c r="B319" s="83" t="s">
        <v>529</v>
      </c>
      <c r="C319" s="82" t="s">
        <v>20</v>
      </c>
      <c r="D319" s="88">
        <v>40</v>
      </c>
      <c r="E319" s="88">
        <v>0</v>
      </c>
      <c r="F319" s="88">
        <f t="shared" si="13"/>
        <v>0</v>
      </c>
      <c r="G319" s="82"/>
    </row>
    <row r="320" spans="1:7" ht="59.25" customHeight="1" x14ac:dyDescent="0.25">
      <c r="A320" s="136" t="s">
        <v>78</v>
      </c>
      <c r="B320" s="136"/>
      <c r="C320" s="85" t="s">
        <v>104</v>
      </c>
      <c r="D320" s="50">
        <f>SUM(D309:D319)</f>
        <v>5699.5</v>
      </c>
      <c r="E320" s="50">
        <f>SUM(E309:E319)</f>
        <v>1715.8</v>
      </c>
      <c r="F320" s="50">
        <f>E320/D320*100</f>
        <v>30.104395122379156</v>
      </c>
      <c r="G320" s="139"/>
    </row>
    <row r="321" spans="1:7" ht="62.25" customHeight="1" x14ac:dyDescent="0.25">
      <c r="A321" s="136"/>
      <c r="B321" s="136"/>
      <c r="C321" s="85" t="s">
        <v>20</v>
      </c>
      <c r="D321" s="50">
        <f>D309+D310+D311+D312+D313+D314+D315+D316+D317+D318+D319</f>
        <v>5699.5</v>
      </c>
      <c r="E321" s="50">
        <f>E309+E310+E311+E312+E313+E314+E315+E316+E317+E318+E319</f>
        <v>1715.8</v>
      </c>
      <c r="F321" s="50">
        <f>E321/D321*100</f>
        <v>30.104395122379156</v>
      </c>
      <c r="G321" s="139"/>
    </row>
    <row r="322" spans="1:7" ht="38.25" customHeight="1" x14ac:dyDescent="0.25">
      <c r="A322" s="141" t="s">
        <v>109</v>
      </c>
      <c r="B322" s="141"/>
      <c r="C322" s="141"/>
      <c r="D322" s="141"/>
      <c r="E322" s="141"/>
      <c r="F322" s="141"/>
      <c r="G322" s="141"/>
    </row>
    <row r="323" spans="1:7" ht="66.75" customHeight="1" x14ac:dyDescent="0.25">
      <c r="A323" s="135" t="s">
        <v>25</v>
      </c>
      <c r="B323" s="83" t="s">
        <v>47</v>
      </c>
      <c r="C323" s="82" t="s">
        <v>20</v>
      </c>
      <c r="D323" s="88">
        <v>6533.5</v>
      </c>
      <c r="E323" s="63">
        <v>1122.5999999999999</v>
      </c>
      <c r="F323" s="88">
        <f t="shared" ref="F323:F371" si="14">E323/D323*100</f>
        <v>17.182214739419912</v>
      </c>
      <c r="G323" s="82" t="s">
        <v>283</v>
      </c>
    </row>
    <row r="324" spans="1:7" ht="88.5" customHeight="1" x14ac:dyDescent="0.25">
      <c r="A324" s="135"/>
      <c r="B324" s="83" t="s">
        <v>42</v>
      </c>
      <c r="C324" s="82" t="s">
        <v>20</v>
      </c>
      <c r="D324" s="88">
        <v>1788.8</v>
      </c>
      <c r="E324" s="88">
        <v>0</v>
      </c>
      <c r="F324" s="88">
        <f t="shared" si="14"/>
        <v>0</v>
      </c>
      <c r="G324" s="82"/>
    </row>
    <row r="325" spans="1:7" ht="3.75" hidden="1" customHeight="1" x14ac:dyDescent="0.25">
      <c r="A325" s="135"/>
      <c r="B325" s="83" t="s">
        <v>51</v>
      </c>
      <c r="C325" s="82" t="s">
        <v>20</v>
      </c>
      <c r="D325" s="88">
        <v>0</v>
      </c>
      <c r="E325" s="88">
        <v>0</v>
      </c>
      <c r="F325" s="88">
        <v>0</v>
      </c>
      <c r="G325" s="82" t="s">
        <v>285</v>
      </c>
    </row>
    <row r="326" spans="1:7" ht="1.5" hidden="1" customHeight="1" x14ac:dyDescent="0.25">
      <c r="A326" s="137" t="s">
        <v>26</v>
      </c>
      <c r="B326" s="135" t="s">
        <v>278</v>
      </c>
      <c r="C326" s="82" t="s">
        <v>19</v>
      </c>
      <c r="D326" s="88"/>
      <c r="E326" s="88"/>
      <c r="F326" s="88" t="e">
        <f t="shared" si="14"/>
        <v>#DIV/0!</v>
      </c>
      <c r="G326" s="139"/>
    </row>
    <row r="327" spans="1:7" ht="106.5" hidden="1" customHeight="1" x14ac:dyDescent="0.25">
      <c r="A327" s="137"/>
      <c r="B327" s="135"/>
      <c r="C327" s="82" t="s">
        <v>118</v>
      </c>
      <c r="D327" s="88"/>
      <c r="E327" s="88"/>
      <c r="F327" s="88" t="e">
        <f t="shared" si="14"/>
        <v>#DIV/0!</v>
      </c>
      <c r="G327" s="139"/>
    </row>
    <row r="328" spans="1:7" ht="11.25" hidden="1" customHeight="1" x14ac:dyDescent="0.25">
      <c r="A328" s="137"/>
      <c r="B328" s="135" t="s">
        <v>375</v>
      </c>
      <c r="C328" s="82" t="s">
        <v>274</v>
      </c>
      <c r="D328" s="88"/>
      <c r="E328" s="88"/>
      <c r="F328" s="88" t="e">
        <f t="shared" si="14"/>
        <v>#DIV/0!</v>
      </c>
      <c r="G328" s="82"/>
    </row>
    <row r="329" spans="1:7" ht="156.75" customHeight="1" x14ac:dyDescent="0.25">
      <c r="A329" s="137"/>
      <c r="B329" s="135"/>
      <c r="C329" s="82" t="s">
        <v>20</v>
      </c>
      <c r="D329" s="88">
        <v>16671.2</v>
      </c>
      <c r="E329" s="88">
        <v>4202.8999999999996</v>
      </c>
      <c r="F329" s="88">
        <f t="shared" si="14"/>
        <v>25.210542732376791</v>
      </c>
      <c r="G329" s="82" t="s">
        <v>374</v>
      </c>
    </row>
    <row r="330" spans="1:7" ht="3" hidden="1" customHeight="1" x14ac:dyDescent="0.25">
      <c r="A330" s="137" t="s">
        <v>27</v>
      </c>
      <c r="B330" s="137" t="s">
        <v>248</v>
      </c>
      <c r="C330" s="82" t="s">
        <v>171</v>
      </c>
      <c r="D330" s="88">
        <v>0</v>
      </c>
      <c r="E330" s="88">
        <v>0</v>
      </c>
      <c r="F330" s="88">
        <v>0</v>
      </c>
      <c r="G330" s="139" t="s">
        <v>352</v>
      </c>
    </row>
    <row r="331" spans="1:7" ht="60.75" customHeight="1" x14ac:dyDescent="0.25">
      <c r="A331" s="137"/>
      <c r="B331" s="137"/>
      <c r="C331" s="82" t="s">
        <v>19</v>
      </c>
      <c r="D331" s="88">
        <v>3018</v>
      </c>
      <c r="E331" s="88">
        <v>0</v>
      </c>
      <c r="F331" s="88">
        <f t="shared" si="14"/>
        <v>0</v>
      </c>
      <c r="G331" s="139"/>
    </row>
    <row r="332" spans="1:7" ht="240.75" customHeight="1" x14ac:dyDescent="0.25">
      <c r="A332" s="137"/>
      <c r="B332" s="137"/>
      <c r="C332" s="82" t="s">
        <v>20</v>
      </c>
      <c r="D332" s="88">
        <v>227.2</v>
      </c>
      <c r="E332" s="88">
        <v>0</v>
      </c>
      <c r="F332" s="88">
        <f t="shared" si="14"/>
        <v>0</v>
      </c>
      <c r="G332" s="139"/>
    </row>
    <row r="333" spans="1:7" ht="91.5" customHeight="1" x14ac:dyDescent="0.25">
      <c r="A333" s="137"/>
      <c r="B333" s="137" t="s">
        <v>61</v>
      </c>
      <c r="C333" s="82" t="s">
        <v>20</v>
      </c>
      <c r="D333" s="88">
        <v>9577.7000000000007</v>
      </c>
      <c r="E333" s="88">
        <v>2038</v>
      </c>
      <c r="F333" s="88">
        <f t="shared" si="14"/>
        <v>21.27859506979755</v>
      </c>
      <c r="G333" s="82" t="s">
        <v>346</v>
      </c>
    </row>
    <row r="334" spans="1:7" ht="60" hidden="1" customHeight="1" x14ac:dyDescent="0.25">
      <c r="A334" s="137"/>
      <c r="B334" s="137"/>
      <c r="C334" s="82" t="s">
        <v>274</v>
      </c>
      <c r="D334" s="88">
        <v>0</v>
      </c>
      <c r="E334" s="88">
        <v>0</v>
      </c>
      <c r="F334" s="88">
        <v>0</v>
      </c>
      <c r="G334" s="82"/>
    </row>
    <row r="335" spans="1:7" ht="115.5" customHeight="1" x14ac:dyDescent="0.25">
      <c r="A335" s="137"/>
      <c r="B335" s="115" t="s">
        <v>281</v>
      </c>
      <c r="C335" s="82" t="s">
        <v>20</v>
      </c>
      <c r="D335" s="88">
        <v>850</v>
      </c>
      <c r="E335" s="88">
        <v>315.8</v>
      </c>
      <c r="F335" s="88">
        <f t="shared" si="14"/>
        <v>37.152941176470591</v>
      </c>
      <c r="G335" s="82" t="s">
        <v>351</v>
      </c>
    </row>
    <row r="336" spans="1:7" ht="1.5" hidden="1" customHeight="1" x14ac:dyDescent="0.25">
      <c r="A336" s="135" t="s">
        <v>31</v>
      </c>
      <c r="B336" s="135" t="s">
        <v>256</v>
      </c>
      <c r="C336" s="82" t="s">
        <v>171</v>
      </c>
      <c r="D336" s="88"/>
      <c r="E336" s="88"/>
      <c r="F336" s="88" t="e">
        <f t="shared" si="14"/>
        <v>#DIV/0!</v>
      </c>
      <c r="G336" s="139"/>
    </row>
    <row r="337" spans="1:7" ht="40.5" hidden="1" customHeight="1" x14ac:dyDescent="0.25">
      <c r="A337" s="135"/>
      <c r="B337" s="135"/>
      <c r="C337" s="82" t="s">
        <v>19</v>
      </c>
      <c r="D337" s="88"/>
      <c r="E337" s="88"/>
      <c r="F337" s="88" t="e">
        <f t="shared" si="14"/>
        <v>#DIV/0!</v>
      </c>
      <c r="G337" s="139"/>
    </row>
    <row r="338" spans="1:7" ht="48" hidden="1" customHeight="1" x14ac:dyDescent="0.25">
      <c r="A338" s="135"/>
      <c r="B338" s="135"/>
      <c r="C338" s="82" t="s">
        <v>20</v>
      </c>
      <c r="D338" s="88"/>
      <c r="E338" s="88"/>
      <c r="F338" s="88" t="e">
        <f t="shared" si="14"/>
        <v>#DIV/0!</v>
      </c>
      <c r="G338" s="139"/>
    </row>
    <row r="339" spans="1:7" ht="81.75" customHeight="1" x14ac:dyDescent="0.25">
      <c r="A339" s="135"/>
      <c r="B339" s="83" t="s">
        <v>499</v>
      </c>
      <c r="C339" s="82" t="s">
        <v>20</v>
      </c>
      <c r="D339" s="63">
        <v>11588.4</v>
      </c>
      <c r="E339" s="63">
        <v>2400</v>
      </c>
      <c r="F339" s="88">
        <f t="shared" si="14"/>
        <v>20.710365537951745</v>
      </c>
      <c r="G339" s="82" t="s">
        <v>500</v>
      </c>
    </row>
    <row r="340" spans="1:7" ht="109.5" customHeight="1" x14ac:dyDescent="0.25">
      <c r="A340" s="135"/>
      <c r="B340" s="115" t="s">
        <v>501</v>
      </c>
      <c r="C340" s="82" t="s">
        <v>20</v>
      </c>
      <c r="D340" s="88">
        <v>500</v>
      </c>
      <c r="E340" s="88">
        <v>0</v>
      </c>
      <c r="F340" s="88">
        <f t="shared" si="14"/>
        <v>0</v>
      </c>
      <c r="G340" s="82"/>
    </row>
    <row r="341" spans="1:7" ht="54.75" customHeight="1" x14ac:dyDescent="0.25">
      <c r="A341" s="150" t="s">
        <v>28</v>
      </c>
      <c r="B341" s="165" t="s">
        <v>399</v>
      </c>
      <c r="C341" s="82" t="s">
        <v>171</v>
      </c>
      <c r="D341" s="88">
        <v>1885.9</v>
      </c>
      <c r="E341" s="88">
        <v>0</v>
      </c>
      <c r="F341" s="88">
        <f t="shared" ref="F341" si="15">E341/D341*100</f>
        <v>0</v>
      </c>
      <c r="G341" s="157" t="s">
        <v>553</v>
      </c>
    </row>
    <row r="342" spans="1:7" ht="38.25" customHeight="1" x14ac:dyDescent="0.25">
      <c r="A342" s="152"/>
      <c r="B342" s="166"/>
      <c r="C342" s="82" t="s">
        <v>239</v>
      </c>
      <c r="D342" s="88">
        <v>595.5</v>
      </c>
      <c r="E342" s="88">
        <v>0</v>
      </c>
      <c r="F342" s="88">
        <f t="shared" si="14"/>
        <v>0</v>
      </c>
      <c r="G342" s="168"/>
    </row>
    <row r="343" spans="1:7" ht="55.5" customHeight="1" x14ac:dyDescent="0.25">
      <c r="A343" s="152"/>
      <c r="B343" s="167"/>
      <c r="C343" s="82" t="s">
        <v>20</v>
      </c>
      <c r="D343" s="88">
        <v>306.7</v>
      </c>
      <c r="E343" s="88">
        <v>0</v>
      </c>
      <c r="F343" s="88">
        <f t="shared" si="14"/>
        <v>0</v>
      </c>
      <c r="G343" s="158"/>
    </row>
    <row r="344" spans="1:7" ht="112.5" customHeight="1" x14ac:dyDescent="0.25">
      <c r="A344" s="152"/>
      <c r="B344" s="86" t="s">
        <v>208</v>
      </c>
      <c r="C344" s="82" t="s">
        <v>20</v>
      </c>
      <c r="D344" s="88">
        <f>13282.3-306.7</f>
        <v>12975.599999999999</v>
      </c>
      <c r="E344" s="88">
        <v>2510</v>
      </c>
      <c r="F344" s="88">
        <f t="shared" si="14"/>
        <v>19.343999506766547</v>
      </c>
      <c r="G344" s="82" t="s">
        <v>400</v>
      </c>
    </row>
    <row r="345" spans="1:7" ht="113.25" customHeight="1" x14ac:dyDescent="0.25">
      <c r="A345" s="151"/>
      <c r="B345" s="83" t="s">
        <v>209</v>
      </c>
      <c r="C345" s="82" t="s">
        <v>20</v>
      </c>
      <c r="D345" s="88">
        <v>101</v>
      </c>
      <c r="E345" s="88">
        <v>0</v>
      </c>
      <c r="F345" s="88">
        <f t="shared" si="14"/>
        <v>0</v>
      </c>
      <c r="G345" s="82"/>
    </row>
    <row r="346" spans="1:7" ht="59.25" hidden="1" customHeight="1" x14ac:dyDescent="0.25">
      <c r="A346" s="135" t="s">
        <v>29</v>
      </c>
      <c r="B346" s="135" t="s">
        <v>174</v>
      </c>
      <c r="C346" s="82" t="s">
        <v>274</v>
      </c>
      <c r="D346" s="88"/>
      <c r="E346" s="88"/>
      <c r="F346" s="88" t="e">
        <f t="shared" si="14"/>
        <v>#DIV/0!</v>
      </c>
      <c r="G346" s="82"/>
    </row>
    <row r="347" spans="1:7" ht="81" customHeight="1" x14ac:dyDescent="0.25">
      <c r="A347" s="135"/>
      <c r="B347" s="135"/>
      <c r="C347" s="82" t="s">
        <v>20</v>
      </c>
      <c r="D347" s="88">
        <v>9404.2000000000007</v>
      </c>
      <c r="E347" s="88">
        <v>2432</v>
      </c>
      <c r="F347" s="88">
        <f t="shared" si="14"/>
        <v>25.860785606431168</v>
      </c>
      <c r="G347" s="82" t="s">
        <v>412</v>
      </c>
    </row>
    <row r="348" spans="1:7" ht="86.25" customHeight="1" x14ac:dyDescent="0.25">
      <c r="A348" s="135"/>
      <c r="B348" s="83" t="s">
        <v>195</v>
      </c>
      <c r="C348" s="82" t="s">
        <v>20</v>
      </c>
      <c r="D348" s="88">
        <v>100</v>
      </c>
      <c r="E348" s="88">
        <v>0</v>
      </c>
      <c r="F348" s="88">
        <f t="shared" si="14"/>
        <v>0</v>
      </c>
      <c r="G348" s="82"/>
    </row>
    <row r="349" spans="1:7" ht="87" customHeight="1" x14ac:dyDescent="0.25">
      <c r="A349" s="135" t="s">
        <v>30</v>
      </c>
      <c r="B349" s="83" t="s">
        <v>119</v>
      </c>
      <c r="C349" s="82" t="s">
        <v>20</v>
      </c>
      <c r="D349" s="88">
        <v>14359</v>
      </c>
      <c r="E349" s="88">
        <v>3400</v>
      </c>
      <c r="F349" s="88">
        <f t="shared" si="14"/>
        <v>23.678529145483669</v>
      </c>
      <c r="G349" s="82" t="s">
        <v>359</v>
      </c>
    </row>
    <row r="350" spans="1:7" ht="56.25" customHeight="1" x14ac:dyDescent="0.25">
      <c r="A350" s="135"/>
      <c r="B350" s="83" t="s">
        <v>132</v>
      </c>
      <c r="C350" s="82" t="s">
        <v>20</v>
      </c>
      <c r="D350" s="88">
        <v>430</v>
      </c>
      <c r="E350" s="88">
        <v>25</v>
      </c>
      <c r="F350" s="88">
        <f t="shared" si="14"/>
        <v>5.8139534883720927</v>
      </c>
      <c r="G350" s="82" t="s">
        <v>360</v>
      </c>
    </row>
    <row r="351" spans="1:7" ht="87" customHeight="1" x14ac:dyDescent="0.25">
      <c r="A351" s="135" t="s">
        <v>32</v>
      </c>
      <c r="B351" s="83" t="s">
        <v>73</v>
      </c>
      <c r="C351" s="82" t="s">
        <v>20</v>
      </c>
      <c r="D351" s="88">
        <v>8727.6</v>
      </c>
      <c r="E351" s="88">
        <v>2522.5</v>
      </c>
      <c r="F351" s="88">
        <f t="shared" si="14"/>
        <v>28.902561987258814</v>
      </c>
      <c r="G351" s="82" t="s">
        <v>341</v>
      </c>
    </row>
    <row r="352" spans="1:7" ht="120" customHeight="1" x14ac:dyDescent="0.25">
      <c r="A352" s="135"/>
      <c r="B352" s="83" t="s">
        <v>75</v>
      </c>
      <c r="C352" s="82" t="s">
        <v>20</v>
      </c>
      <c r="D352" s="88">
        <v>310</v>
      </c>
      <c r="E352" s="88">
        <v>80</v>
      </c>
      <c r="F352" s="88">
        <f t="shared" si="14"/>
        <v>25.806451612903224</v>
      </c>
      <c r="G352" s="75" t="s">
        <v>342</v>
      </c>
    </row>
    <row r="353" spans="1:7" ht="113.25" customHeight="1" x14ac:dyDescent="0.25">
      <c r="A353" s="135" t="s">
        <v>33</v>
      </c>
      <c r="B353" s="137" t="s">
        <v>469</v>
      </c>
      <c r="C353" s="82" t="s">
        <v>20</v>
      </c>
      <c r="D353" s="88">
        <v>13070.3</v>
      </c>
      <c r="E353" s="88">
        <v>2607</v>
      </c>
      <c r="F353" s="88">
        <f t="shared" si="14"/>
        <v>19.945984407396924</v>
      </c>
      <c r="G353" s="82" t="s">
        <v>470</v>
      </c>
    </row>
    <row r="354" spans="1:7" ht="101.25" hidden="1" customHeight="1" x14ac:dyDescent="0.25">
      <c r="A354" s="135"/>
      <c r="B354" s="137"/>
      <c r="C354" s="82" t="s">
        <v>274</v>
      </c>
      <c r="D354" s="88"/>
      <c r="E354" s="88"/>
      <c r="F354" s="88" t="e">
        <f t="shared" si="14"/>
        <v>#DIV/0!</v>
      </c>
      <c r="G354" s="82"/>
    </row>
    <row r="355" spans="1:7" ht="115.5" customHeight="1" x14ac:dyDescent="0.25">
      <c r="A355" s="135"/>
      <c r="B355" s="83" t="s">
        <v>472</v>
      </c>
      <c r="C355" s="82" t="s">
        <v>20</v>
      </c>
      <c r="D355" s="88">
        <v>50</v>
      </c>
      <c r="E355" s="88">
        <v>21.1</v>
      </c>
      <c r="F355" s="88">
        <f t="shared" si="14"/>
        <v>42.2</v>
      </c>
      <c r="G355" s="82" t="s">
        <v>471</v>
      </c>
    </row>
    <row r="356" spans="1:7" ht="409.6" customHeight="1" x14ac:dyDescent="0.25">
      <c r="A356" s="135" t="s">
        <v>34</v>
      </c>
      <c r="B356" s="150" t="s">
        <v>162</v>
      </c>
      <c r="C356" s="157" t="s">
        <v>20</v>
      </c>
      <c r="D356" s="173">
        <v>31287.599999999999</v>
      </c>
      <c r="E356" s="171">
        <v>9600</v>
      </c>
      <c r="F356" s="169">
        <f t="shared" si="14"/>
        <v>30.683082115598516</v>
      </c>
      <c r="G356" s="157" t="s">
        <v>426</v>
      </c>
    </row>
    <row r="357" spans="1:7" ht="174.75" customHeight="1" x14ac:dyDescent="0.25">
      <c r="A357" s="135"/>
      <c r="B357" s="151"/>
      <c r="C357" s="158"/>
      <c r="D357" s="174"/>
      <c r="E357" s="172"/>
      <c r="F357" s="170"/>
      <c r="G357" s="158"/>
    </row>
    <row r="358" spans="1:7" ht="78.75" customHeight="1" x14ac:dyDescent="0.25">
      <c r="A358" s="135"/>
      <c r="B358" s="83" t="s">
        <v>163</v>
      </c>
      <c r="C358" s="82" t="s">
        <v>20</v>
      </c>
      <c r="D358" s="88">
        <v>3500</v>
      </c>
      <c r="E358" s="88">
        <v>22.3</v>
      </c>
      <c r="F358" s="88">
        <f t="shared" si="14"/>
        <v>0.63714285714285712</v>
      </c>
      <c r="G358" s="82" t="s">
        <v>427</v>
      </c>
    </row>
    <row r="359" spans="1:7" ht="133.5" customHeight="1" x14ac:dyDescent="0.25">
      <c r="A359" s="137" t="s">
        <v>35</v>
      </c>
      <c r="B359" s="137" t="s">
        <v>99</v>
      </c>
      <c r="C359" s="82" t="s">
        <v>20</v>
      </c>
      <c r="D359" s="88">
        <v>36742.9</v>
      </c>
      <c r="E359" s="88">
        <v>7517.8</v>
      </c>
      <c r="F359" s="88">
        <f t="shared" si="14"/>
        <v>20.460551562342658</v>
      </c>
      <c r="G359" s="82" t="s">
        <v>445</v>
      </c>
    </row>
    <row r="360" spans="1:7" ht="111" hidden="1" customHeight="1" x14ac:dyDescent="0.25">
      <c r="A360" s="137"/>
      <c r="B360" s="137"/>
      <c r="C360" s="82" t="s">
        <v>274</v>
      </c>
      <c r="D360" s="88"/>
      <c r="E360" s="88"/>
      <c r="F360" s="88" t="e">
        <f t="shared" si="14"/>
        <v>#DIV/0!</v>
      </c>
      <c r="G360" s="82"/>
    </row>
    <row r="361" spans="1:7" ht="84.75" customHeight="1" x14ac:dyDescent="0.25">
      <c r="A361" s="135" t="s">
        <v>36</v>
      </c>
      <c r="B361" s="83" t="s">
        <v>532</v>
      </c>
      <c r="C361" s="82" t="s">
        <v>20</v>
      </c>
      <c r="D361" s="88">
        <v>4429.3999999999996</v>
      </c>
      <c r="E361" s="88">
        <v>1210.9000000000001</v>
      </c>
      <c r="F361" s="88">
        <f t="shared" si="14"/>
        <v>27.33778841378065</v>
      </c>
      <c r="G361" s="82" t="s">
        <v>533</v>
      </c>
    </row>
    <row r="362" spans="1:7" ht="63" customHeight="1" x14ac:dyDescent="0.25">
      <c r="A362" s="135"/>
      <c r="B362" s="83" t="s">
        <v>530</v>
      </c>
      <c r="C362" s="82" t="s">
        <v>20</v>
      </c>
      <c r="D362" s="88">
        <v>4799.2</v>
      </c>
      <c r="E362" s="88">
        <v>1195</v>
      </c>
      <c r="F362" s="88">
        <f t="shared" si="14"/>
        <v>24.899983330555091</v>
      </c>
      <c r="G362" s="82" t="s">
        <v>531</v>
      </c>
    </row>
    <row r="363" spans="1:7" ht="53.25" hidden="1" customHeight="1" x14ac:dyDescent="0.25">
      <c r="A363" s="135"/>
      <c r="B363" s="135" t="s">
        <v>238</v>
      </c>
      <c r="C363" s="82" t="s">
        <v>171</v>
      </c>
      <c r="D363" s="88"/>
      <c r="E363" s="88"/>
      <c r="F363" s="88" t="e">
        <f t="shared" si="14"/>
        <v>#DIV/0!</v>
      </c>
      <c r="G363" s="139"/>
    </row>
    <row r="364" spans="1:7" ht="34.5" hidden="1" customHeight="1" x14ac:dyDescent="0.25">
      <c r="A364" s="135"/>
      <c r="B364" s="135"/>
      <c r="C364" s="82" t="s">
        <v>19</v>
      </c>
      <c r="D364" s="88"/>
      <c r="E364" s="88"/>
      <c r="F364" s="88" t="e">
        <f t="shared" si="14"/>
        <v>#DIV/0!</v>
      </c>
      <c r="G364" s="139"/>
    </row>
    <row r="365" spans="1:7" ht="34.5" hidden="1" customHeight="1" x14ac:dyDescent="0.25">
      <c r="A365" s="135"/>
      <c r="B365" s="135"/>
      <c r="C365" s="82" t="s">
        <v>20</v>
      </c>
      <c r="D365" s="88"/>
      <c r="E365" s="88"/>
      <c r="F365" s="88" t="e">
        <f t="shared" si="14"/>
        <v>#DIV/0!</v>
      </c>
      <c r="G365" s="139"/>
    </row>
    <row r="366" spans="1:7" ht="57.75" customHeight="1" x14ac:dyDescent="0.25">
      <c r="A366" s="135"/>
      <c r="B366" s="83" t="s">
        <v>534</v>
      </c>
      <c r="C366" s="82" t="s">
        <v>20</v>
      </c>
      <c r="D366" s="88">
        <v>50</v>
      </c>
      <c r="E366" s="88">
        <v>0</v>
      </c>
      <c r="F366" s="88">
        <f t="shared" si="14"/>
        <v>0</v>
      </c>
      <c r="G366" s="82"/>
    </row>
    <row r="367" spans="1:7" ht="120.75" customHeight="1" x14ac:dyDescent="0.25">
      <c r="A367" s="135"/>
      <c r="B367" s="83" t="s">
        <v>535</v>
      </c>
      <c r="C367" s="82" t="s">
        <v>20</v>
      </c>
      <c r="D367" s="88">
        <v>500</v>
      </c>
      <c r="E367" s="88">
        <v>0</v>
      </c>
      <c r="F367" s="88">
        <f t="shared" si="14"/>
        <v>0</v>
      </c>
      <c r="G367" s="82"/>
    </row>
    <row r="368" spans="1:7" ht="49.5" customHeight="1" x14ac:dyDescent="0.25">
      <c r="A368" s="136" t="s">
        <v>78</v>
      </c>
      <c r="B368" s="136"/>
      <c r="C368" s="85" t="s">
        <v>104</v>
      </c>
      <c r="D368" s="50">
        <f>SUM(D323:D367)</f>
        <v>194379.7</v>
      </c>
      <c r="E368" s="50">
        <f>SUM(E323:E367)</f>
        <v>43222.9</v>
      </c>
      <c r="F368" s="50">
        <f t="shared" si="14"/>
        <v>22.236324060588629</v>
      </c>
      <c r="G368" s="139"/>
    </row>
    <row r="369" spans="1:7" ht="53.25" customHeight="1" x14ac:dyDescent="0.25">
      <c r="A369" s="136"/>
      <c r="B369" s="136"/>
      <c r="C369" s="85" t="s">
        <v>172</v>
      </c>
      <c r="D369" s="50">
        <f>D330+D336+D363</f>
        <v>0</v>
      </c>
      <c r="E369" s="50">
        <f>E330+E336+E363</f>
        <v>0</v>
      </c>
      <c r="F369" s="50">
        <v>0</v>
      </c>
      <c r="G369" s="139"/>
    </row>
    <row r="370" spans="1:7" ht="50.25" customHeight="1" x14ac:dyDescent="0.25">
      <c r="A370" s="136"/>
      <c r="B370" s="136"/>
      <c r="C370" s="85" t="s">
        <v>19</v>
      </c>
      <c r="D370" s="50">
        <f>D326+D328+D331+D334+D337+D346+D354+D360+D364</f>
        <v>3018</v>
      </c>
      <c r="E370" s="50">
        <f>E326+E328+E331+E334+E337+E346+E354+E360+E364</f>
        <v>0</v>
      </c>
      <c r="F370" s="50">
        <f t="shared" si="14"/>
        <v>0</v>
      </c>
      <c r="G370" s="139"/>
    </row>
    <row r="371" spans="1:7" ht="60" customHeight="1" x14ac:dyDescent="0.25">
      <c r="A371" s="136"/>
      <c r="B371" s="136"/>
      <c r="C371" s="85" t="s">
        <v>20</v>
      </c>
      <c r="D371" s="50">
        <f>D323+D324+D325+D329+D332+D333+D335+D338+D339+D340+D344+D345+D347+D348+D349+D350+D351+D352+D353+D355+D356+D358+D359+D361+D362+D365+D367+D366+D327</f>
        <v>188573.6</v>
      </c>
      <c r="E371" s="50">
        <f>E323+E324+E325+E329+E332+E333+E335+E338+E339+E340+E344+E345+E347+E348+E349+E350+E351+E352+E353+E355+E356+E358+E359+E361+E362+E365+E367+E366+E327</f>
        <v>43222.9</v>
      </c>
      <c r="F371" s="50">
        <f t="shared" si="14"/>
        <v>22.920970910031947</v>
      </c>
      <c r="G371" s="139"/>
    </row>
    <row r="372" spans="1:7" ht="40.5" customHeight="1" x14ac:dyDescent="0.25">
      <c r="A372" s="141" t="s">
        <v>110</v>
      </c>
      <c r="B372" s="141"/>
      <c r="C372" s="141"/>
      <c r="D372" s="141"/>
      <c r="E372" s="141"/>
      <c r="F372" s="141"/>
      <c r="G372" s="141"/>
    </row>
    <row r="373" spans="1:7" ht="83.25" customHeight="1" x14ac:dyDescent="0.25">
      <c r="A373" s="83" t="s">
        <v>25</v>
      </c>
      <c r="B373" s="83" t="s">
        <v>45</v>
      </c>
      <c r="C373" s="82" t="s">
        <v>20</v>
      </c>
      <c r="D373" s="88">
        <v>200</v>
      </c>
      <c r="E373" s="88">
        <v>24</v>
      </c>
      <c r="F373" s="88">
        <f t="shared" ref="F373:F383" si="16">E373/D373*100</f>
        <v>12</v>
      </c>
      <c r="G373" s="82" t="s">
        <v>387</v>
      </c>
    </row>
    <row r="374" spans="1:7" ht="89.25" customHeight="1" x14ac:dyDescent="0.25">
      <c r="A374" s="83" t="s">
        <v>26</v>
      </c>
      <c r="B374" s="83" t="s">
        <v>378</v>
      </c>
      <c r="C374" s="82" t="s">
        <v>20</v>
      </c>
      <c r="D374" s="88">
        <v>313</v>
      </c>
      <c r="E374" s="88">
        <v>51.8</v>
      </c>
      <c r="F374" s="63">
        <f t="shared" si="16"/>
        <v>16.549520766773163</v>
      </c>
      <c r="G374" s="113" t="s">
        <v>379</v>
      </c>
    </row>
    <row r="375" spans="1:7" s="64" customFormat="1" ht="91.5" customHeight="1" x14ac:dyDescent="0.25">
      <c r="A375" s="76" t="s">
        <v>27</v>
      </c>
      <c r="B375" s="76" t="s">
        <v>63</v>
      </c>
      <c r="C375" s="75" t="s">
        <v>20</v>
      </c>
      <c r="D375" s="63">
        <v>31.3</v>
      </c>
      <c r="E375" s="63">
        <v>7.4</v>
      </c>
      <c r="F375" s="63">
        <f t="shared" si="16"/>
        <v>23.642172523961662</v>
      </c>
      <c r="G375" s="75" t="s">
        <v>286</v>
      </c>
    </row>
    <row r="376" spans="1:7" ht="57" customHeight="1" x14ac:dyDescent="0.25">
      <c r="A376" s="83" t="s">
        <v>31</v>
      </c>
      <c r="B376" s="83" t="s">
        <v>502</v>
      </c>
      <c r="C376" s="82" t="s">
        <v>20</v>
      </c>
      <c r="D376" s="88">
        <v>100</v>
      </c>
      <c r="E376" s="88">
        <v>41</v>
      </c>
      <c r="F376" s="88">
        <v>0</v>
      </c>
      <c r="G376" s="82"/>
    </row>
    <row r="377" spans="1:7" ht="57" customHeight="1" x14ac:dyDescent="0.25">
      <c r="A377" s="83" t="s">
        <v>28</v>
      </c>
      <c r="B377" s="83" t="s">
        <v>211</v>
      </c>
      <c r="C377" s="82" t="s">
        <v>20</v>
      </c>
      <c r="D377" s="88">
        <v>699.4</v>
      </c>
      <c r="E377" s="88">
        <v>0</v>
      </c>
      <c r="F377" s="88">
        <f t="shared" si="16"/>
        <v>0</v>
      </c>
      <c r="G377" s="82"/>
    </row>
    <row r="378" spans="1:7" ht="144.75" hidden="1" customHeight="1" x14ac:dyDescent="0.25">
      <c r="A378" s="135" t="s">
        <v>29</v>
      </c>
      <c r="B378" s="83" t="s">
        <v>265</v>
      </c>
      <c r="C378" s="82" t="s">
        <v>19</v>
      </c>
      <c r="D378" s="88"/>
      <c r="E378" s="88"/>
      <c r="F378" s="88" t="e">
        <f t="shared" si="16"/>
        <v>#DIV/0!</v>
      </c>
      <c r="G378" s="82"/>
    </row>
    <row r="379" spans="1:7" ht="57.75" customHeight="1" x14ac:dyDescent="0.25">
      <c r="A379" s="135"/>
      <c r="B379" s="83" t="s">
        <v>196</v>
      </c>
      <c r="C379" s="82" t="s">
        <v>20</v>
      </c>
      <c r="D379" s="88">
        <v>79.400000000000006</v>
      </c>
      <c r="E379" s="88">
        <v>14.1</v>
      </c>
      <c r="F379" s="88">
        <f>E379/D379*100</f>
        <v>17.758186397984886</v>
      </c>
      <c r="G379" s="82" t="s">
        <v>413</v>
      </c>
    </row>
    <row r="380" spans="1:7" ht="98.25" customHeight="1" x14ac:dyDescent="0.25">
      <c r="A380" s="83" t="s">
        <v>30</v>
      </c>
      <c r="B380" s="83" t="s">
        <v>134</v>
      </c>
      <c r="C380" s="82" t="s">
        <v>20</v>
      </c>
      <c r="D380" s="88">
        <v>200</v>
      </c>
      <c r="E380" s="88">
        <v>200</v>
      </c>
      <c r="F380" s="88">
        <f>E380/D380*100</f>
        <v>100</v>
      </c>
      <c r="G380" s="82" t="s">
        <v>300</v>
      </c>
    </row>
    <row r="381" spans="1:7" ht="138" hidden="1" customHeight="1" x14ac:dyDescent="0.25">
      <c r="A381" s="135" t="s">
        <v>32</v>
      </c>
      <c r="B381" s="83" t="s">
        <v>252</v>
      </c>
      <c r="C381" s="82" t="s">
        <v>19</v>
      </c>
      <c r="D381" s="88"/>
      <c r="E381" s="88"/>
      <c r="F381" s="88" t="e">
        <f t="shared" si="16"/>
        <v>#DIV/0!</v>
      </c>
      <c r="G381" s="82"/>
    </row>
    <row r="382" spans="1:7" ht="106.5" hidden="1" customHeight="1" x14ac:dyDescent="0.25">
      <c r="A382" s="135"/>
      <c r="B382" s="135" t="s">
        <v>77</v>
      </c>
      <c r="C382" s="82" t="s">
        <v>274</v>
      </c>
      <c r="D382" s="88"/>
      <c r="E382" s="88"/>
      <c r="F382" s="88"/>
      <c r="G382" s="82"/>
    </row>
    <row r="383" spans="1:7" ht="58.5" customHeight="1" x14ac:dyDescent="0.25">
      <c r="A383" s="135"/>
      <c r="B383" s="135"/>
      <c r="C383" s="82" t="s">
        <v>20</v>
      </c>
      <c r="D383" s="88">
        <v>2498.5</v>
      </c>
      <c r="E383" s="88">
        <v>50</v>
      </c>
      <c r="F383" s="88">
        <f t="shared" si="16"/>
        <v>2.0012007204322591</v>
      </c>
      <c r="G383" s="82" t="s">
        <v>343</v>
      </c>
    </row>
    <row r="384" spans="1:7" ht="84" customHeight="1" x14ac:dyDescent="0.25">
      <c r="A384" s="83" t="s">
        <v>33</v>
      </c>
      <c r="B384" s="83" t="s">
        <v>476</v>
      </c>
      <c r="C384" s="82" t="s">
        <v>20</v>
      </c>
      <c r="D384" s="88">
        <v>5352</v>
      </c>
      <c r="E384" s="88">
        <v>978.8</v>
      </c>
      <c r="F384" s="88">
        <f t="shared" ref="F384:F390" si="17">E384/D384*100</f>
        <v>18.288490284005977</v>
      </c>
      <c r="G384" s="82" t="s">
        <v>477</v>
      </c>
    </row>
    <row r="385" spans="1:7" ht="158.25" customHeight="1" x14ac:dyDescent="0.25">
      <c r="A385" s="86" t="s">
        <v>34</v>
      </c>
      <c r="B385" s="86" t="s">
        <v>230</v>
      </c>
      <c r="C385" s="82" t="s">
        <v>20</v>
      </c>
      <c r="D385" s="88">
        <v>11090.8</v>
      </c>
      <c r="E385" s="88">
        <v>2000</v>
      </c>
      <c r="F385" s="88">
        <f t="shared" si="17"/>
        <v>18.03296425866484</v>
      </c>
      <c r="G385" s="82" t="s">
        <v>428</v>
      </c>
    </row>
    <row r="386" spans="1:7" ht="63.75" customHeight="1" x14ac:dyDescent="0.25">
      <c r="A386" s="83" t="s">
        <v>35</v>
      </c>
      <c r="B386" s="83" t="s">
        <v>103</v>
      </c>
      <c r="C386" s="82" t="s">
        <v>20</v>
      </c>
      <c r="D386" s="88">
        <v>15978.8</v>
      </c>
      <c r="E386" s="88">
        <v>3145.8</v>
      </c>
      <c r="F386" s="88">
        <f t="shared" si="17"/>
        <v>19.687335719828774</v>
      </c>
      <c r="G386" s="82" t="s">
        <v>446</v>
      </c>
    </row>
    <row r="387" spans="1:7" ht="60.75" customHeight="1" x14ac:dyDescent="0.25">
      <c r="A387" s="83" t="s">
        <v>36</v>
      </c>
      <c r="B387" s="83" t="s">
        <v>541</v>
      </c>
      <c r="C387" s="82" t="s">
        <v>20</v>
      </c>
      <c r="D387" s="88">
        <v>7</v>
      </c>
      <c r="E387" s="88">
        <v>0</v>
      </c>
      <c r="F387" s="88">
        <f t="shared" si="17"/>
        <v>0</v>
      </c>
      <c r="G387" s="82"/>
    </row>
    <row r="388" spans="1:7" ht="50.25" customHeight="1" x14ac:dyDescent="0.25">
      <c r="A388" s="136" t="s">
        <v>78</v>
      </c>
      <c r="B388" s="136"/>
      <c r="C388" s="85" t="s">
        <v>104</v>
      </c>
      <c r="D388" s="50">
        <f>SUM(D373:D387)</f>
        <v>36550.199999999997</v>
      </c>
      <c r="E388" s="50">
        <f>SUM(E373:E387)</f>
        <v>6512.9</v>
      </c>
      <c r="F388" s="50">
        <f t="shared" si="17"/>
        <v>17.819054341699907</v>
      </c>
      <c r="G388" s="139"/>
    </row>
    <row r="389" spans="1:7" ht="51" customHeight="1" x14ac:dyDescent="0.25">
      <c r="A389" s="136"/>
      <c r="B389" s="136"/>
      <c r="C389" s="85" t="s">
        <v>19</v>
      </c>
      <c r="D389" s="50">
        <f>D378+D381+D382</f>
        <v>0</v>
      </c>
      <c r="E389" s="50">
        <f>E378+E381+E382</f>
        <v>0</v>
      </c>
      <c r="F389" s="50">
        <v>0</v>
      </c>
      <c r="G389" s="139"/>
    </row>
    <row r="390" spans="1:7" ht="58.5" customHeight="1" x14ac:dyDescent="0.25">
      <c r="A390" s="136"/>
      <c r="B390" s="136"/>
      <c r="C390" s="85" t="s">
        <v>20</v>
      </c>
      <c r="D390" s="50">
        <f>D373+D374+D375+D376+D377+D380+D383+D384+D385+D386+D387+D379</f>
        <v>36550.200000000004</v>
      </c>
      <c r="E390" s="50">
        <f>E373+E374+E375+E376+E377+E380+E383+E384+E385+E386+E387+E379</f>
        <v>6512.9000000000005</v>
      </c>
      <c r="F390" s="50">
        <f t="shared" si="17"/>
        <v>17.819054341699907</v>
      </c>
      <c r="G390" s="139"/>
    </row>
    <row r="391" spans="1:7" ht="34.5" customHeight="1" x14ac:dyDescent="0.25">
      <c r="A391" s="141" t="s">
        <v>108</v>
      </c>
      <c r="B391" s="141"/>
      <c r="C391" s="141"/>
      <c r="D391" s="141"/>
      <c r="E391" s="141"/>
      <c r="F391" s="141"/>
      <c r="G391" s="141"/>
    </row>
    <row r="392" spans="1:7" ht="91.5" customHeight="1" x14ac:dyDescent="0.25">
      <c r="A392" s="83" t="s">
        <v>25</v>
      </c>
      <c r="B392" s="83" t="s">
        <v>41</v>
      </c>
      <c r="C392" s="82" t="s">
        <v>20</v>
      </c>
      <c r="D392" s="88">
        <v>50</v>
      </c>
      <c r="E392" s="88">
        <v>0</v>
      </c>
      <c r="F392" s="88">
        <v>0</v>
      </c>
      <c r="G392" s="82"/>
    </row>
    <row r="393" spans="1:7" ht="90" customHeight="1" x14ac:dyDescent="0.25">
      <c r="A393" s="83" t="s">
        <v>27</v>
      </c>
      <c r="B393" s="83" t="s">
        <v>153</v>
      </c>
      <c r="C393" s="82" t="s">
        <v>20</v>
      </c>
      <c r="D393" s="88">
        <v>100</v>
      </c>
      <c r="E393" s="88">
        <v>0</v>
      </c>
      <c r="F393" s="88">
        <f t="shared" ref="F393:F401" si="18">E393/D393*100</f>
        <v>0</v>
      </c>
      <c r="G393" s="82"/>
    </row>
    <row r="394" spans="1:7" ht="81.75" customHeight="1" x14ac:dyDescent="0.25">
      <c r="A394" s="83" t="s">
        <v>31</v>
      </c>
      <c r="B394" s="83" t="s">
        <v>503</v>
      </c>
      <c r="C394" s="82" t="s">
        <v>20</v>
      </c>
      <c r="D394" s="88">
        <v>50</v>
      </c>
      <c r="E394" s="88">
        <v>0</v>
      </c>
      <c r="F394" s="88">
        <v>0</v>
      </c>
      <c r="G394" s="82"/>
    </row>
    <row r="395" spans="1:7" ht="93" customHeight="1" x14ac:dyDescent="0.25">
      <c r="A395" s="83" t="s">
        <v>28</v>
      </c>
      <c r="B395" s="83" t="s">
        <v>212</v>
      </c>
      <c r="C395" s="82" t="s">
        <v>20</v>
      </c>
      <c r="D395" s="88">
        <v>55</v>
      </c>
      <c r="E395" s="88">
        <v>0</v>
      </c>
      <c r="F395" s="88">
        <v>0</v>
      </c>
      <c r="G395" s="82"/>
    </row>
    <row r="396" spans="1:7" ht="87.75" customHeight="1" x14ac:dyDescent="0.25">
      <c r="A396" s="83" t="s">
        <v>29</v>
      </c>
      <c r="B396" s="83" t="s">
        <v>180</v>
      </c>
      <c r="C396" s="82" t="s">
        <v>20</v>
      </c>
      <c r="D396" s="88">
        <v>100</v>
      </c>
      <c r="E396" s="88">
        <v>0</v>
      </c>
      <c r="F396" s="88">
        <f t="shared" si="18"/>
        <v>0</v>
      </c>
      <c r="G396" s="87"/>
    </row>
    <row r="397" spans="1:7" ht="67.5" customHeight="1" x14ac:dyDescent="0.25">
      <c r="A397" s="83" t="s">
        <v>32</v>
      </c>
      <c r="B397" s="83" t="s">
        <v>214</v>
      </c>
      <c r="C397" s="82" t="s">
        <v>20</v>
      </c>
      <c r="D397" s="88">
        <v>30</v>
      </c>
      <c r="E397" s="88">
        <v>0</v>
      </c>
      <c r="F397" s="88">
        <f t="shared" si="18"/>
        <v>0</v>
      </c>
      <c r="G397" s="82"/>
    </row>
    <row r="398" spans="1:7" ht="88.5" customHeight="1" x14ac:dyDescent="0.25">
      <c r="A398" s="83" t="s">
        <v>33</v>
      </c>
      <c r="B398" s="83" t="s">
        <v>458</v>
      </c>
      <c r="C398" s="82" t="s">
        <v>20</v>
      </c>
      <c r="D398" s="88">
        <v>20</v>
      </c>
      <c r="E398" s="88">
        <v>0</v>
      </c>
      <c r="F398" s="88">
        <f t="shared" si="18"/>
        <v>0</v>
      </c>
      <c r="G398" s="82"/>
    </row>
    <row r="399" spans="1:7" ht="90" customHeight="1" x14ac:dyDescent="0.25">
      <c r="A399" s="83" t="s">
        <v>34</v>
      </c>
      <c r="B399" s="83" t="s">
        <v>159</v>
      </c>
      <c r="C399" s="82" t="s">
        <v>20</v>
      </c>
      <c r="D399" s="88">
        <v>200</v>
      </c>
      <c r="E399" s="88">
        <v>0</v>
      </c>
      <c r="F399" s="88">
        <f t="shared" si="18"/>
        <v>0</v>
      </c>
      <c r="G399" s="82"/>
    </row>
    <row r="400" spans="1:7" ht="0.75" hidden="1" customHeight="1" x14ac:dyDescent="0.25">
      <c r="A400" s="83" t="s">
        <v>35</v>
      </c>
      <c r="B400" s="83" t="s">
        <v>102</v>
      </c>
      <c r="C400" s="82" t="s">
        <v>20</v>
      </c>
      <c r="D400" s="88"/>
      <c r="E400" s="88"/>
      <c r="F400" s="88" t="e">
        <f t="shared" si="18"/>
        <v>#DIV/0!</v>
      </c>
      <c r="G400" s="82"/>
    </row>
    <row r="401" spans="1:7" ht="90" customHeight="1" x14ac:dyDescent="0.25">
      <c r="A401" s="83" t="s">
        <v>36</v>
      </c>
      <c r="B401" s="83" t="s">
        <v>542</v>
      </c>
      <c r="C401" s="82" t="s">
        <v>20</v>
      </c>
      <c r="D401" s="88">
        <v>120</v>
      </c>
      <c r="E401" s="88">
        <v>120</v>
      </c>
      <c r="F401" s="88">
        <f t="shared" si="18"/>
        <v>100</v>
      </c>
      <c r="G401" s="82" t="s">
        <v>543</v>
      </c>
    </row>
    <row r="402" spans="1:7" ht="54.75" customHeight="1" x14ac:dyDescent="0.25">
      <c r="A402" s="136" t="s">
        <v>78</v>
      </c>
      <c r="B402" s="136"/>
      <c r="C402" s="85" t="s">
        <v>104</v>
      </c>
      <c r="D402" s="50">
        <f>SUM(D392:D401)</f>
        <v>725</v>
      </c>
      <c r="E402" s="50">
        <f>SUM(E392:E401)</f>
        <v>120</v>
      </c>
      <c r="F402" s="50">
        <f>E402/D402*100</f>
        <v>16.551724137931036</v>
      </c>
      <c r="G402" s="139"/>
    </row>
    <row r="403" spans="1:7" ht="54.75" customHeight="1" x14ac:dyDescent="0.25">
      <c r="A403" s="136"/>
      <c r="B403" s="136"/>
      <c r="C403" s="85" t="s">
        <v>20</v>
      </c>
      <c r="D403" s="50">
        <f>D392+D393+D394+D395+D396+D397+D398+D399+D400+D401</f>
        <v>725</v>
      </c>
      <c r="E403" s="50">
        <f>E392+E393+E394+E395+E396+E397+E398+E399+E400+E401</f>
        <v>120</v>
      </c>
      <c r="F403" s="50">
        <f>E403/D403*100</f>
        <v>16.551724137931036</v>
      </c>
      <c r="G403" s="139"/>
    </row>
    <row r="404" spans="1:7" ht="39.75" customHeight="1" x14ac:dyDescent="0.25">
      <c r="A404" s="141" t="s">
        <v>105</v>
      </c>
      <c r="B404" s="141"/>
      <c r="C404" s="141"/>
      <c r="D404" s="141"/>
      <c r="E404" s="141"/>
      <c r="F404" s="141"/>
      <c r="G404" s="141"/>
    </row>
    <row r="405" spans="1:7" ht="225" customHeight="1" x14ac:dyDescent="0.25">
      <c r="A405" s="83" t="s">
        <v>26</v>
      </c>
      <c r="B405" s="83" t="s">
        <v>369</v>
      </c>
      <c r="C405" s="82" t="s">
        <v>20</v>
      </c>
      <c r="D405" s="88">
        <v>130</v>
      </c>
      <c r="E405" s="88">
        <v>115</v>
      </c>
      <c r="F405" s="88">
        <f t="shared" ref="F405:F411" si="19">E405/D405*100</f>
        <v>88.461538461538453</v>
      </c>
      <c r="G405" s="82" t="s">
        <v>370</v>
      </c>
    </row>
    <row r="406" spans="1:7" s="64" customFormat="1" ht="114" customHeight="1" x14ac:dyDescent="0.25">
      <c r="A406" s="76" t="s">
        <v>31</v>
      </c>
      <c r="B406" s="76" t="s">
        <v>504</v>
      </c>
      <c r="C406" s="75" t="s">
        <v>20</v>
      </c>
      <c r="D406" s="63">
        <v>65</v>
      </c>
      <c r="E406" s="63">
        <v>30</v>
      </c>
      <c r="F406" s="88">
        <f t="shared" si="19"/>
        <v>46.153846153846153</v>
      </c>
      <c r="G406" s="82" t="s">
        <v>306</v>
      </c>
    </row>
    <row r="407" spans="1:7" ht="107.25" customHeight="1" x14ac:dyDescent="0.25">
      <c r="A407" s="83" t="s">
        <v>28</v>
      </c>
      <c r="B407" s="83" t="s">
        <v>213</v>
      </c>
      <c r="C407" s="82" t="s">
        <v>20</v>
      </c>
      <c r="D407" s="88">
        <v>50</v>
      </c>
      <c r="E407" s="88">
        <v>0</v>
      </c>
      <c r="F407" s="88">
        <f t="shared" si="19"/>
        <v>0</v>
      </c>
      <c r="G407" s="82"/>
    </row>
    <row r="408" spans="1:7" ht="111" customHeight="1" x14ac:dyDescent="0.25">
      <c r="A408" s="83" t="s">
        <v>30</v>
      </c>
      <c r="B408" s="83" t="s">
        <v>135</v>
      </c>
      <c r="C408" s="82" t="s">
        <v>20</v>
      </c>
      <c r="D408" s="88">
        <v>30</v>
      </c>
      <c r="E408" s="88">
        <v>0</v>
      </c>
      <c r="F408" s="88">
        <f t="shared" si="19"/>
        <v>0</v>
      </c>
      <c r="G408" s="87"/>
    </row>
    <row r="409" spans="1:7" ht="110.25" customHeight="1" x14ac:dyDescent="0.25">
      <c r="A409" s="83" t="s">
        <v>33</v>
      </c>
      <c r="B409" s="83" t="s">
        <v>473</v>
      </c>
      <c r="C409" s="82" t="s">
        <v>20</v>
      </c>
      <c r="D409" s="88">
        <v>50</v>
      </c>
      <c r="E409" s="88">
        <v>50</v>
      </c>
      <c r="F409" s="88">
        <f t="shared" si="19"/>
        <v>100</v>
      </c>
      <c r="G409" s="82" t="s">
        <v>306</v>
      </c>
    </row>
    <row r="410" spans="1:7" ht="111.75" customHeight="1" x14ac:dyDescent="0.25">
      <c r="A410" s="83" t="s">
        <v>34</v>
      </c>
      <c r="B410" s="83" t="s">
        <v>231</v>
      </c>
      <c r="C410" s="82" t="s">
        <v>20</v>
      </c>
      <c r="D410" s="88">
        <v>700</v>
      </c>
      <c r="E410" s="88">
        <v>600</v>
      </c>
      <c r="F410" s="88">
        <f t="shared" si="19"/>
        <v>85.714285714285708</v>
      </c>
      <c r="G410" s="82" t="s">
        <v>429</v>
      </c>
    </row>
    <row r="411" spans="1:7" ht="86.25" customHeight="1" x14ac:dyDescent="0.25">
      <c r="A411" s="83" t="s">
        <v>35</v>
      </c>
      <c r="B411" s="83" t="s">
        <v>101</v>
      </c>
      <c r="C411" s="82" t="s">
        <v>20</v>
      </c>
      <c r="D411" s="88">
        <v>158.4</v>
      </c>
      <c r="E411" s="88">
        <v>158.4</v>
      </c>
      <c r="F411" s="88">
        <f t="shared" si="19"/>
        <v>100</v>
      </c>
      <c r="G411" s="82" t="s">
        <v>327</v>
      </c>
    </row>
    <row r="412" spans="1:7" ht="109.5" customHeight="1" x14ac:dyDescent="0.25">
      <c r="A412" s="83" t="s">
        <v>36</v>
      </c>
      <c r="B412" s="83" t="s">
        <v>544</v>
      </c>
      <c r="C412" s="82" t="s">
        <v>20</v>
      </c>
      <c r="D412" s="88">
        <v>1</v>
      </c>
      <c r="E412" s="88">
        <v>0</v>
      </c>
      <c r="F412" s="88">
        <v>0</v>
      </c>
      <c r="G412" s="82"/>
    </row>
    <row r="413" spans="1:7" ht="61.5" customHeight="1" x14ac:dyDescent="0.25">
      <c r="A413" s="136" t="s">
        <v>78</v>
      </c>
      <c r="B413" s="136"/>
      <c r="C413" s="85" t="s">
        <v>104</v>
      </c>
      <c r="D413" s="50">
        <f>SUM(D405:D412)</f>
        <v>1184.4000000000001</v>
      </c>
      <c r="E413" s="50">
        <f>SUM(E405:E412)</f>
        <v>953.4</v>
      </c>
      <c r="F413" s="50">
        <f>E413/D413*100</f>
        <v>80.496453900709213</v>
      </c>
      <c r="G413" s="139"/>
    </row>
    <row r="414" spans="1:7" ht="57.75" customHeight="1" x14ac:dyDescent="0.25">
      <c r="A414" s="136"/>
      <c r="B414" s="136"/>
      <c r="C414" s="85" t="s">
        <v>20</v>
      </c>
      <c r="D414" s="50">
        <f>D405+D406+D407+D408+D409+D410+D411+D412</f>
        <v>1184.4000000000001</v>
      </c>
      <c r="E414" s="50">
        <f>E405+E406+E407+E408+E409+E410+E411+E412</f>
        <v>953.4</v>
      </c>
      <c r="F414" s="50">
        <f>E414/D414*100</f>
        <v>80.496453900709213</v>
      </c>
      <c r="G414" s="139"/>
    </row>
    <row r="415" spans="1:7" ht="41.25" customHeight="1" x14ac:dyDescent="0.25">
      <c r="A415" s="141" t="s">
        <v>58</v>
      </c>
      <c r="B415" s="141"/>
      <c r="C415" s="141"/>
      <c r="D415" s="141"/>
      <c r="E415" s="141"/>
      <c r="F415" s="141"/>
      <c r="G415" s="141"/>
    </row>
    <row r="416" spans="1:7" ht="81" customHeight="1" x14ac:dyDescent="0.25">
      <c r="A416" s="83" t="s">
        <v>35</v>
      </c>
      <c r="B416" s="83" t="s">
        <v>100</v>
      </c>
      <c r="C416" s="82" t="s">
        <v>20</v>
      </c>
      <c r="D416" s="88">
        <v>350</v>
      </c>
      <c r="E416" s="88">
        <v>65</v>
      </c>
      <c r="F416" s="88">
        <f>E416/D416*100</f>
        <v>18.571428571428573</v>
      </c>
      <c r="G416" s="82" t="s">
        <v>447</v>
      </c>
    </row>
    <row r="417" spans="1:7" ht="60" customHeight="1" x14ac:dyDescent="0.25">
      <c r="A417" s="136" t="s">
        <v>78</v>
      </c>
      <c r="B417" s="136"/>
      <c r="C417" s="85" t="s">
        <v>104</v>
      </c>
      <c r="D417" s="50">
        <f>SUM(D416:D416)</f>
        <v>350</v>
      </c>
      <c r="E417" s="50">
        <f>SUM(E416:E416)</f>
        <v>65</v>
      </c>
      <c r="F417" s="50">
        <f>E417/D417*100</f>
        <v>18.571428571428573</v>
      </c>
      <c r="G417" s="139"/>
    </row>
    <row r="418" spans="1:7" ht="54" customHeight="1" x14ac:dyDescent="0.25">
      <c r="A418" s="136"/>
      <c r="B418" s="136"/>
      <c r="C418" s="85" t="s">
        <v>20</v>
      </c>
      <c r="D418" s="50">
        <f>D416</f>
        <v>350</v>
      </c>
      <c r="E418" s="50">
        <f>E416</f>
        <v>65</v>
      </c>
      <c r="F418" s="50">
        <f>E418/D418*100</f>
        <v>18.571428571428573</v>
      </c>
      <c r="G418" s="139"/>
    </row>
    <row r="419" spans="1:7" s="78" customFormat="1" ht="33.75" customHeight="1" x14ac:dyDescent="0.25">
      <c r="A419" s="155" t="s">
        <v>112</v>
      </c>
      <c r="B419" s="155"/>
      <c r="C419" s="54"/>
      <c r="D419" s="55">
        <f>D73+D84+D115+D128+D171+D187+D224+D237+D251+D264+D304+D320+D368+D388+D402+D413+D417+D293</f>
        <v>1299310</v>
      </c>
      <c r="E419" s="55">
        <f>E73+E84+E115+E128+E171+E187+E224+E237+E251+E264+E304+E320+E368+E388+E402+E413+E417+E293</f>
        <v>163484.29999999999</v>
      </c>
      <c r="F419" s="65">
        <f>E419/D419*100</f>
        <v>12.582393732057785</v>
      </c>
      <c r="G419" s="66"/>
    </row>
    <row r="420" spans="1:7" s="64" customFormat="1" ht="51" customHeight="1" x14ac:dyDescent="0.25">
      <c r="A420" s="135" t="s">
        <v>2</v>
      </c>
      <c r="B420" s="135"/>
      <c r="C420" s="75" t="s">
        <v>171</v>
      </c>
      <c r="D420" s="57">
        <v>0</v>
      </c>
      <c r="E420" s="57">
        <v>0</v>
      </c>
      <c r="F420" s="88">
        <v>0</v>
      </c>
      <c r="G420" s="142"/>
    </row>
    <row r="421" spans="1:7" ht="32.25" customHeight="1" x14ac:dyDescent="0.25">
      <c r="A421" s="135"/>
      <c r="B421" s="135"/>
      <c r="C421" s="82" t="s">
        <v>19</v>
      </c>
      <c r="D421" s="58">
        <f>D131</f>
        <v>6241.9</v>
      </c>
      <c r="E421" s="58">
        <f>E131</f>
        <v>0</v>
      </c>
      <c r="F421" s="88">
        <f t="shared" ref="F421:F471" si="20">E421/D421*100</f>
        <v>0</v>
      </c>
      <c r="G421" s="143"/>
    </row>
    <row r="422" spans="1:7" ht="54.75" customHeight="1" x14ac:dyDescent="0.25">
      <c r="A422" s="135"/>
      <c r="B422" s="135"/>
      <c r="C422" s="82" t="s">
        <v>20</v>
      </c>
      <c r="D422" s="88">
        <f>D6+D7+D8+D9+D10+D76+D87+D132+D133+D175+D190+D241+D255+D267+D309+D323+D324+D325+D373+D392</f>
        <v>30734.5</v>
      </c>
      <c r="E422" s="88">
        <f>E6+E7+E8+E9+E10+E76+E87+E132+E133+E175+E190+E241+E255+E267+E309+E323+E324+E325+E373+E392</f>
        <v>5430.2000000000007</v>
      </c>
      <c r="F422" s="88">
        <f t="shared" si="20"/>
        <v>17.668092859815516</v>
      </c>
      <c r="G422" s="144"/>
    </row>
    <row r="423" spans="1:7" s="62" customFormat="1" ht="33" customHeight="1" x14ac:dyDescent="0.25">
      <c r="A423" s="135"/>
      <c r="B423" s="135"/>
      <c r="C423" s="59" t="s">
        <v>22</v>
      </c>
      <c r="D423" s="60">
        <f>D420+D421+D422</f>
        <v>36976.400000000001</v>
      </c>
      <c r="E423" s="60">
        <f>E420+E421+E422</f>
        <v>5430.2000000000007</v>
      </c>
      <c r="F423" s="60">
        <f t="shared" si="20"/>
        <v>14.685583236875413</v>
      </c>
      <c r="G423" s="61"/>
    </row>
    <row r="424" spans="1:7" s="64" customFormat="1" ht="52.5" x14ac:dyDescent="0.25">
      <c r="A424" s="135" t="s">
        <v>1</v>
      </c>
      <c r="B424" s="135"/>
      <c r="C424" s="75" t="s">
        <v>171</v>
      </c>
      <c r="D424" s="57">
        <v>0</v>
      </c>
      <c r="E424" s="57">
        <v>0</v>
      </c>
      <c r="F424" s="63">
        <v>0</v>
      </c>
      <c r="G424" s="140"/>
    </row>
    <row r="425" spans="1:7" ht="37.5" customHeight="1" x14ac:dyDescent="0.25">
      <c r="A425" s="135"/>
      <c r="B425" s="135"/>
      <c r="C425" s="82" t="s">
        <v>19</v>
      </c>
      <c r="D425" s="58">
        <f>D134</f>
        <v>7467</v>
      </c>
      <c r="E425" s="58">
        <f>E134</f>
        <v>0</v>
      </c>
      <c r="F425" s="88">
        <f t="shared" si="20"/>
        <v>0</v>
      </c>
      <c r="G425" s="140"/>
    </row>
    <row r="426" spans="1:7" ht="54.75" customHeight="1" x14ac:dyDescent="0.25">
      <c r="A426" s="135"/>
      <c r="B426" s="135"/>
      <c r="C426" s="82" t="s">
        <v>20</v>
      </c>
      <c r="D426" s="88">
        <f>D11+D12+D13+D88+D136+D176+D192+D268+D310+D329+D374+D405+D327+D135</f>
        <v>39053.300000000003</v>
      </c>
      <c r="E426" s="88">
        <f>E11+E12+E13+E88+E136+E176+E192+E268+E310+E329+E374+E405+E327+E135</f>
        <v>8711.7999999999993</v>
      </c>
      <c r="F426" s="88">
        <f t="shared" si="20"/>
        <v>22.307461853415713</v>
      </c>
      <c r="G426" s="140"/>
    </row>
    <row r="427" spans="1:7" s="62" customFormat="1" ht="32.25" customHeight="1" x14ac:dyDescent="0.25">
      <c r="A427" s="135"/>
      <c r="B427" s="135"/>
      <c r="C427" s="61" t="s">
        <v>22</v>
      </c>
      <c r="D427" s="60">
        <f>D424+D425+D426</f>
        <v>46520.3</v>
      </c>
      <c r="E427" s="60">
        <f>E424+E425+E426</f>
        <v>8711.7999999999993</v>
      </c>
      <c r="F427" s="116">
        <f t="shared" si="20"/>
        <v>18.726878373527253</v>
      </c>
      <c r="G427" s="61"/>
    </row>
    <row r="428" spans="1:7" s="64" customFormat="1" ht="52.5" x14ac:dyDescent="0.25">
      <c r="A428" s="135" t="s">
        <v>3</v>
      </c>
      <c r="B428" s="135"/>
      <c r="C428" s="75" t="s">
        <v>171</v>
      </c>
      <c r="D428" s="57">
        <f>D330</f>
        <v>0</v>
      </c>
      <c r="E428" s="57">
        <f>E330</f>
        <v>0</v>
      </c>
      <c r="F428" s="88">
        <v>0</v>
      </c>
      <c r="G428" s="140"/>
    </row>
    <row r="429" spans="1:7" ht="32.25" customHeight="1" x14ac:dyDescent="0.25">
      <c r="A429" s="135"/>
      <c r="B429" s="135"/>
      <c r="C429" s="82" t="s">
        <v>19</v>
      </c>
      <c r="D429" s="58">
        <f>D137+D331+D334</f>
        <v>3018</v>
      </c>
      <c r="E429" s="58">
        <f>E137+E331+E334</f>
        <v>0</v>
      </c>
      <c r="F429" s="88">
        <f t="shared" si="20"/>
        <v>0</v>
      </c>
      <c r="G429" s="140"/>
    </row>
    <row r="430" spans="1:7" ht="60" customHeight="1" x14ac:dyDescent="0.25">
      <c r="A430" s="135"/>
      <c r="B430" s="135"/>
      <c r="C430" s="82" t="s">
        <v>20</v>
      </c>
      <c r="D430" s="88">
        <f>D14+D15+D16+D17+D89+D139+D138+D177+D193+D311+D332+D333+D335+D375+D393</f>
        <v>51173.8</v>
      </c>
      <c r="E430" s="88">
        <f>E14+E15+E16+E17+E89+E139+E138+E177+E193+E311+E332+E333+E335+E375+E393</f>
        <v>12697.199999999999</v>
      </c>
      <c r="F430" s="88">
        <f t="shared" si="20"/>
        <v>24.811915472370625</v>
      </c>
      <c r="G430" s="140"/>
    </row>
    <row r="431" spans="1:7" s="62" customFormat="1" ht="36" customHeight="1" x14ac:dyDescent="0.25">
      <c r="A431" s="135"/>
      <c r="B431" s="135"/>
      <c r="C431" s="59" t="s">
        <v>22</v>
      </c>
      <c r="D431" s="60">
        <f>D428+D429+D430</f>
        <v>54191.8</v>
      </c>
      <c r="E431" s="60">
        <f>E428+E429+E430</f>
        <v>12697.199999999999</v>
      </c>
      <c r="F431" s="60">
        <f t="shared" si="20"/>
        <v>23.430113042932689</v>
      </c>
      <c r="G431" s="61"/>
    </row>
    <row r="432" spans="1:7" ht="51.75" customHeight="1" x14ac:dyDescent="0.25">
      <c r="A432" s="135" t="s">
        <v>4</v>
      </c>
      <c r="B432" s="135"/>
      <c r="C432" s="75" t="s">
        <v>171</v>
      </c>
      <c r="D432" s="57">
        <f>D269+D336</f>
        <v>0</v>
      </c>
      <c r="E432" s="57">
        <f>E269+E336</f>
        <v>0</v>
      </c>
      <c r="F432" s="88">
        <v>0</v>
      </c>
      <c r="G432" s="139"/>
    </row>
    <row r="433" spans="1:7" ht="36" customHeight="1" x14ac:dyDescent="0.25">
      <c r="A433" s="135"/>
      <c r="B433" s="135"/>
      <c r="C433" s="82" t="s">
        <v>19</v>
      </c>
      <c r="D433" s="58">
        <f>D140+D194+D270+D337</f>
        <v>8182.8</v>
      </c>
      <c r="E433" s="58">
        <f>E140+E194+E270+E337</f>
        <v>0</v>
      </c>
      <c r="F433" s="88">
        <f t="shared" si="20"/>
        <v>0</v>
      </c>
      <c r="G433" s="139"/>
    </row>
    <row r="434" spans="1:7" ht="54" customHeight="1" x14ac:dyDescent="0.25">
      <c r="A434" s="135"/>
      <c r="B434" s="135"/>
      <c r="C434" s="82" t="s">
        <v>20</v>
      </c>
      <c r="D434" s="88">
        <f>D18+D19+D20+D21+D22+D23+D77+D90+D118+D141+D142+D143+D178+D195+D196+D228+D256+D257+D271+D272+D298+D312+D338+D339+D340+D376+D394+D406</f>
        <v>45998.5</v>
      </c>
      <c r="E434" s="88">
        <f>E18+E19+E20+E21+E22+E23+E77+E90+E118+E141+E142+E143+E178+E195+E196+E228+E256+E257+E271+E272+E298+E312+E338+E339+E340+E376+E394+E406</f>
        <v>8774.1</v>
      </c>
      <c r="F434" s="88">
        <f t="shared" si="20"/>
        <v>19.074752437579487</v>
      </c>
      <c r="G434" s="139"/>
    </row>
    <row r="435" spans="1:7" s="62" customFormat="1" ht="36" customHeight="1" x14ac:dyDescent="0.25">
      <c r="A435" s="135"/>
      <c r="B435" s="135"/>
      <c r="C435" s="59" t="s">
        <v>22</v>
      </c>
      <c r="D435" s="60">
        <f>D432+D433+D434</f>
        <v>54181.3</v>
      </c>
      <c r="E435" s="60">
        <f>E432+E433+E434</f>
        <v>8774.1</v>
      </c>
      <c r="F435" s="60">
        <f t="shared" si="20"/>
        <v>16.193963599987448</v>
      </c>
      <c r="G435" s="61"/>
    </row>
    <row r="436" spans="1:7" ht="54.75" customHeight="1" x14ac:dyDescent="0.25">
      <c r="A436" s="135" t="s">
        <v>9</v>
      </c>
      <c r="B436" s="135"/>
      <c r="C436" s="75" t="s">
        <v>171</v>
      </c>
      <c r="D436" s="57">
        <v>0</v>
      </c>
      <c r="E436" s="57">
        <v>0</v>
      </c>
      <c r="F436" s="88">
        <v>0</v>
      </c>
      <c r="G436" s="139"/>
    </row>
    <row r="437" spans="1:7" ht="37.5" customHeight="1" x14ac:dyDescent="0.25">
      <c r="A437" s="135"/>
      <c r="B437" s="135"/>
      <c r="C437" s="82" t="s">
        <v>19</v>
      </c>
      <c r="D437" s="58">
        <f>D147+D200+D229+D242+D244+D346+D378</f>
        <v>11126.3</v>
      </c>
      <c r="E437" s="58">
        <f>E147+E200+E229+E242+E244+E346+E378</f>
        <v>0</v>
      </c>
      <c r="F437" s="88">
        <f t="shared" si="20"/>
        <v>0</v>
      </c>
      <c r="G437" s="139"/>
    </row>
    <row r="438" spans="1:7" ht="61.5" customHeight="1" x14ac:dyDescent="0.25">
      <c r="A438" s="135"/>
      <c r="B438" s="135"/>
      <c r="C438" s="82" t="s">
        <v>20</v>
      </c>
      <c r="D438" s="88">
        <f>D30+D31+D32+D33+D34+D35+D79+D94+D95+D96+D97+D120+D148+D149+D180+D201+D230+D243+D245+D246+D259+D260+D277+D314+D347+D348+D379+D396</f>
        <v>26215.300000000003</v>
      </c>
      <c r="E438" s="88">
        <f>E30+E31+E32+E33+E34+E35+E79+E94+E95+E96+E97+E120+E148+E149+E180+E201+E230+E243+E245+E246+E259+E260+E277+E314+E347+E348+E379+E396</f>
        <v>5897.7000000000007</v>
      </c>
      <c r="F438" s="88">
        <f t="shared" si="20"/>
        <v>22.497167684520107</v>
      </c>
      <c r="G438" s="139"/>
    </row>
    <row r="439" spans="1:7" s="62" customFormat="1" ht="30.75" customHeight="1" x14ac:dyDescent="0.25">
      <c r="A439" s="135"/>
      <c r="B439" s="135"/>
      <c r="C439" s="59" t="s">
        <v>22</v>
      </c>
      <c r="D439" s="60">
        <f>D436+D437+D438</f>
        <v>37341.600000000006</v>
      </c>
      <c r="E439" s="60">
        <f>E436+E437+E438</f>
        <v>5897.7000000000007</v>
      </c>
      <c r="F439" s="60">
        <f t="shared" si="20"/>
        <v>15.793913490584227</v>
      </c>
      <c r="G439" s="61"/>
    </row>
    <row r="440" spans="1:7" ht="53.25" customHeight="1" x14ac:dyDescent="0.25">
      <c r="A440" s="135" t="s">
        <v>10</v>
      </c>
      <c r="B440" s="135"/>
      <c r="C440" s="75" t="s">
        <v>171</v>
      </c>
      <c r="D440" s="57">
        <f>D273+D341</f>
        <v>1885.9</v>
      </c>
      <c r="E440" s="57">
        <f>E273+E341</f>
        <v>0</v>
      </c>
      <c r="F440" s="88">
        <f t="shared" si="20"/>
        <v>0</v>
      </c>
      <c r="G440" s="139"/>
    </row>
    <row r="441" spans="1:7" ht="36" customHeight="1" x14ac:dyDescent="0.25">
      <c r="A441" s="135"/>
      <c r="B441" s="135"/>
      <c r="C441" s="82" t="s">
        <v>19</v>
      </c>
      <c r="D441" s="58">
        <f>D274+D144+D198+D342</f>
        <v>7659</v>
      </c>
      <c r="E441" s="58">
        <f>E274+E144+E198+E342</f>
        <v>0</v>
      </c>
      <c r="F441" s="88">
        <f t="shared" si="20"/>
        <v>0</v>
      </c>
      <c r="G441" s="139"/>
    </row>
    <row r="442" spans="1:7" ht="59.25" customHeight="1" x14ac:dyDescent="0.25">
      <c r="A442" s="135"/>
      <c r="B442" s="135"/>
      <c r="C442" s="82" t="s">
        <v>20</v>
      </c>
      <c r="D442" s="88">
        <f>D24+D25+D26+D28+D27+D29+D78+D91+D92+D93+D119+D145+D146+D179+D197+D199+D275+D276+D313+D344+D345+D377+D395+D407+D258+D343</f>
        <v>34954.299999999988</v>
      </c>
      <c r="E442" s="88">
        <f>E24+E25+E26+E28+E27+E29+E78+E91+E92+E93+E119+E145+E146+E179+E197+E199+E275+E276+E313+E344+E345+E377+E395+E407+E258+E343</f>
        <v>6411.2</v>
      </c>
      <c r="F442" s="88">
        <f>E442/D442*100</f>
        <v>18.341663257453309</v>
      </c>
      <c r="G442" s="139"/>
    </row>
    <row r="443" spans="1:7" s="62" customFormat="1" ht="29.25" customHeight="1" x14ac:dyDescent="0.25">
      <c r="A443" s="135"/>
      <c r="B443" s="135"/>
      <c r="C443" s="59" t="s">
        <v>22</v>
      </c>
      <c r="D443" s="60">
        <f>D440+D441+D442</f>
        <v>44499.19999999999</v>
      </c>
      <c r="E443" s="60">
        <f>E440+E441+E442</f>
        <v>6411.2</v>
      </c>
      <c r="F443" s="60">
        <f t="shared" si="20"/>
        <v>14.407450021573426</v>
      </c>
      <c r="G443" s="61"/>
    </row>
    <row r="444" spans="1:7" ht="58.5" customHeight="1" x14ac:dyDescent="0.25">
      <c r="A444" s="135" t="s">
        <v>8</v>
      </c>
      <c r="B444" s="135"/>
      <c r="C444" s="75" t="s">
        <v>171</v>
      </c>
      <c r="D444" s="57">
        <v>0</v>
      </c>
      <c r="E444" s="57">
        <v>0</v>
      </c>
      <c r="F444" s="88">
        <v>0</v>
      </c>
      <c r="G444" s="139"/>
    </row>
    <row r="445" spans="1:7" ht="35.25" customHeight="1" x14ac:dyDescent="0.25">
      <c r="A445" s="135"/>
      <c r="B445" s="135"/>
      <c r="C445" s="82" t="s">
        <v>19</v>
      </c>
      <c r="D445" s="58">
        <f>D150+D205+D202</f>
        <v>31562.400000000001</v>
      </c>
      <c r="E445" s="58">
        <f>E150+E205+E202</f>
        <v>0</v>
      </c>
      <c r="F445" s="88">
        <f t="shared" si="20"/>
        <v>0</v>
      </c>
      <c r="G445" s="139"/>
    </row>
    <row r="446" spans="1:7" ht="55.5" customHeight="1" x14ac:dyDescent="0.25">
      <c r="A446" s="135"/>
      <c r="B446" s="135"/>
      <c r="C446" s="82" t="s">
        <v>20</v>
      </c>
      <c r="D446" s="88">
        <f>D36+D37+D38+D39+D80+D98+D99+D100+D121+D151+D152+D153+D181+D204+D247+D278+D299+D349+D350+D380+D408+D203+D206+D207</f>
        <v>55982.2</v>
      </c>
      <c r="E446" s="88">
        <f>E36+E37+E38+E39+E80+E98+E99+E100+E121+E151+E152+E153+E181+E204+E247+E278+E299+E349+E350+E380+E408+E203+E206+E207</f>
        <v>10144.6</v>
      </c>
      <c r="F446" s="88">
        <f t="shared" si="20"/>
        <v>18.121117069354188</v>
      </c>
      <c r="G446" s="139"/>
    </row>
    <row r="447" spans="1:7" s="62" customFormat="1" ht="40.5" customHeight="1" x14ac:dyDescent="0.25">
      <c r="A447" s="135"/>
      <c r="B447" s="135"/>
      <c r="C447" s="59" t="s">
        <v>22</v>
      </c>
      <c r="D447" s="60">
        <f>D444+D445+D446</f>
        <v>87544.6</v>
      </c>
      <c r="E447" s="60">
        <f>E444+E445+E446</f>
        <v>10144.6</v>
      </c>
      <c r="F447" s="60">
        <f t="shared" si="20"/>
        <v>11.587922042022008</v>
      </c>
      <c r="G447" s="61"/>
    </row>
    <row r="448" spans="1:7" ht="57" customHeight="1" x14ac:dyDescent="0.25">
      <c r="A448" s="135" t="s">
        <v>5</v>
      </c>
      <c r="B448" s="135"/>
      <c r="C448" s="75" t="s">
        <v>171</v>
      </c>
      <c r="D448" s="57">
        <f>D279</f>
        <v>0</v>
      </c>
      <c r="E448" s="57">
        <f>E279</f>
        <v>0</v>
      </c>
      <c r="F448" s="88">
        <v>0</v>
      </c>
      <c r="G448" s="139"/>
    </row>
    <row r="449" spans="1:7" ht="29.25" customHeight="1" x14ac:dyDescent="0.25">
      <c r="A449" s="135"/>
      <c r="B449" s="135"/>
      <c r="C449" s="82" t="s">
        <v>19</v>
      </c>
      <c r="D449" s="58">
        <f>D154+D280+D381+D382</f>
        <v>6639.3</v>
      </c>
      <c r="E449" s="58">
        <f>E154+E280+E381+E382</f>
        <v>0</v>
      </c>
      <c r="F449" s="88">
        <f>E449/D449*100</f>
        <v>0</v>
      </c>
      <c r="G449" s="139"/>
    </row>
    <row r="450" spans="1:7" ht="57" customHeight="1" x14ac:dyDescent="0.25">
      <c r="A450" s="135"/>
      <c r="B450" s="135"/>
      <c r="C450" s="82" t="s">
        <v>20</v>
      </c>
      <c r="D450" s="88">
        <f>D40+D41+D42+D43+D44+D45+D101+D102+D155+D156+D157+D182+D208+D209+D281+D282+D315+D351+D352+D383+D397</f>
        <v>45373.000000000007</v>
      </c>
      <c r="E450" s="88">
        <f>E40+E41+E42+E43+E44+E45+E101+E102+E155+E156+E157+E182+E208+E209+E281+E282+E315+E351+E352+E383+E397</f>
        <v>9962.6</v>
      </c>
      <c r="F450" s="88">
        <f t="shared" si="20"/>
        <v>21.957111057236681</v>
      </c>
      <c r="G450" s="139"/>
    </row>
    <row r="451" spans="1:7" s="62" customFormat="1" ht="36" customHeight="1" x14ac:dyDescent="0.25">
      <c r="A451" s="135"/>
      <c r="B451" s="135"/>
      <c r="C451" s="59" t="s">
        <v>22</v>
      </c>
      <c r="D451" s="60">
        <f>D448+D449+D450</f>
        <v>52012.30000000001</v>
      </c>
      <c r="E451" s="60">
        <f>E448+E449+E450</f>
        <v>9962.6</v>
      </c>
      <c r="F451" s="60">
        <f t="shared" si="20"/>
        <v>19.154315421544517</v>
      </c>
      <c r="G451" s="61"/>
    </row>
    <row r="452" spans="1:7" ht="56.25" customHeight="1" x14ac:dyDescent="0.25">
      <c r="A452" s="135" t="s">
        <v>6</v>
      </c>
      <c r="B452" s="135"/>
      <c r="C452" s="75" t="s">
        <v>171</v>
      </c>
      <c r="D452" s="57">
        <f>D283</f>
        <v>0</v>
      </c>
      <c r="E452" s="57">
        <f>E283</f>
        <v>0</v>
      </c>
      <c r="F452" s="88">
        <v>0</v>
      </c>
      <c r="G452" s="139"/>
    </row>
    <row r="453" spans="1:7" ht="31.5" customHeight="1" x14ac:dyDescent="0.25">
      <c r="A453" s="135"/>
      <c r="B453" s="135"/>
      <c r="C453" s="82" t="s">
        <v>19</v>
      </c>
      <c r="D453" s="58">
        <f>D158+D160+D210+D284+D354+D212</f>
        <v>13665</v>
      </c>
      <c r="E453" s="58">
        <f>E158+E160+E210+E284+E354+E212</f>
        <v>0</v>
      </c>
      <c r="F453" s="88">
        <f t="shared" si="20"/>
        <v>0</v>
      </c>
      <c r="G453" s="139"/>
    </row>
    <row r="454" spans="1:7" ht="53.25" customHeight="1" x14ac:dyDescent="0.25">
      <c r="A454" s="135"/>
      <c r="B454" s="135"/>
      <c r="C454" s="82" t="s">
        <v>20</v>
      </c>
      <c r="D454" s="88">
        <f>D46+D47+D48+D49+D50+D51+D103+D104+D122+D159+D161+D183+D211+D213+D214+D285+D286+D316+D353+D355+D384+D398+D409+D215</f>
        <v>59160.899999999994</v>
      </c>
      <c r="E454" s="88">
        <f>E46+E47+E48+E49+E50+E51+E103+E104+E122+E159+E161+E183+E211+E213+E214+E285+E286+E316+E353+E355+E384+E398+E409+E215</f>
        <v>10992.799999999997</v>
      </c>
      <c r="F454" s="88">
        <f t="shared" si="20"/>
        <v>18.581191293573962</v>
      </c>
      <c r="G454" s="139"/>
    </row>
    <row r="455" spans="1:7" s="62" customFormat="1" ht="38.25" customHeight="1" x14ac:dyDescent="0.25">
      <c r="A455" s="135"/>
      <c r="B455" s="135"/>
      <c r="C455" s="59" t="s">
        <v>22</v>
      </c>
      <c r="D455" s="60">
        <f>D452+D453+D454</f>
        <v>72825.899999999994</v>
      </c>
      <c r="E455" s="60">
        <f>E452+E453+E454</f>
        <v>10992.799999999997</v>
      </c>
      <c r="F455" s="60">
        <f t="shared" si="20"/>
        <v>15.094629795169023</v>
      </c>
      <c r="G455" s="61"/>
    </row>
    <row r="456" spans="1:7" ht="57.75" customHeight="1" x14ac:dyDescent="0.25">
      <c r="A456" s="135" t="s">
        <v>7</v>
      </c>
      <c r="B456" s="135"/>
      <c r="C456" s="75" t="s">
        <v>171</v>
      </c>
      <c r="D456" s="57">
        <v>0</v>
      </c>
      <c r="E456" s="57">
        <v>0</v>
      </c>
      <c r="F456" s="88">
        <v>0</v>
      </c>
      <c r="G456" s="139"/>
    </row>
    <row r="457" spans="1:7" ht="36" customHeight="1" x14ac:dyDescent="0.25">
      <c r="A457" s="135"/>
      <c r="B457" s="135"/>
      <c r="C457" s="82" t="s">
        <v>19</v>
      </c>
      <c r="D457" s="58">
        <v>0</v>
      </c>
      <c r="E457" s="58">
        <v>0</v>
      </c>
      <c r="F457" s="88">
        <v>0</v>
      </c>
      <c r="G457" s="139"/>
    </row>
    <row r="458" spans="1:7" ht="57" customHeight="1" x14ac:dyDescent="0.25">
      <c r="A458" s="135"/>
      <c r="B458" s="135"/>
      <c r="C458" s="82" t="s">
        <v>20</v>
      </c>
      <c r="D458" s="88">
        <f>D52+D53+D54+D55+D56+D57+D81+D105+D106+D107+D123+D162+D184+D216+D231+D248+D261+D287+D317+D356+D358+D385+D399+D410+D217</f>
        <v>414004.6</v>
      </c>
      <c r="E458" s="88">
        <f>E52+E53+E54+E55+E56+E57+E81+E105+E106+E107+E123+E162+E184+E216+E231+E248+E261+E287+E317+E356+E358+E385+E399+E410+E217</f>
        <v>30998.9</v>
      </c>
      <c r="F458" s="88">
        <f t="shared" si="20"/>
        <v>7.487573809566368</v>
      </c>
      <c r="G458" s="139"/>
    </row>
    <row r="459" spans="1:7" s="62" customFormat="1" ht="41.25" customHeight="1" x14ac:dyDescent="0.25">
      <c r="A459" s="135"/>
      <c r="B459" s="135"/>
      <c r="C459" s="59" t="s">
        <v>22</v>
      </c>
      <c r="D459" s="60">
        <f>D456+D457+D458</f>
        <v>414004.6</v>
      </c>
      <c r="E459" s="60">
        <f>E456+E457+E458</f>
        <v>30998.9</v>
      </c>
      <c r="F459" s="60">
        <f t="shared" si="20"/>
        <v>7.487573809566368</v>
      </c>
      <c r="G459" s="61"/>
    </row>
    <row r="460" spans="1:7" s="64" customFormat="1" ht="60" customHeight="1" x14ac:dyDescent="0.25">
      <c r="A460" s="135" t="s">
        <v>11</v>
      </c>
      <c r="B460" s="135"/>
      <c r="C460" s="75" t="s">
        <v>171</v>
      </c>
      <c r="D460" s="63">
        <f>D363</f>
        <v>0</v>
      </c>
      <c r="E460" s="63">
        <f>E363</f>
        <v>0</v>
      </c>
      <c r="F460" s="88">
        <v>0</v>
      </c>
      <c r="G460" s="140"/>
    </row>
    <row r="461" spans="1:7" ht="39" customHeight="1" x14ac:dyDescent="0.25">
      <c r="A461" s="135"/>
      <c r="B461" s="135"/>
      <c r="C461" s="82" t="s">
        <v>19</v>
      </c>
      <c r="D461" s="58">
        <f>D364+D167+D222</f>
        <v>9829</v>
      </c>
      <c r="E461" s="58">
        <f>E364+E167+E222</f>
        <v>0</v>
      </c>
      <c r="F461" s="88">
        <f t="shared" si="20"/>
        <v>0</v>
      </c>
      <c r="G461" s="140"/>
    </row>
    <row r="462" spans="1:7" ht="62.25" customHeight="1" x14ac:dyDescent="0.25">
      <c r="A462" s="135"/>
      <c r="B462" s="135"/>
      <c r="C462" s="82" t="s">
        <v>20</v>
      </c>
      <c r="D462" s="88">
        <f>D65+D66+D67+D68+D69+D70+D71+D72+D83+D112+D113+D114+D168+D169+D170+D186+D221+D236+D250+D319+D361+D362+D365+D367+D387+D401+D412+D263+D366+D292+D223</f>
        <v>56933</v>
      </c>
      <c r="E462" s="88">
        <f>E65+E66+E67+E68+E69+E70+E71+E72+E83+E112+E113+E114+E168+E169+E170+E186+E221+E236+E250+E319+E361+E362+E365+E367+E387+E401+E412+E263+E366+E292+E223</f>
        <v>8206.0000000000018</v>
      </c>
      <c r="F462" s="88">
        <f t="shared" si="20"/>
        <v>14.413433333918821</v>
      </c>
      <c r="G462" s="140"/>
    </row>
    <row r="463" spans="1:7" s="62" customFormat="1" ht="42.75" customHeight="1" x14ac:dyDescent="0.25">
      <c r="A463" s="135"/>
      <c r="B463" s="135"/>
      <c r="C463" s="59" t="s">
        <v>22</v>
      </c>
      <c r="D463" s="60">
        <f>D460+D461+D462</f>
        <v>66762</v>
      </c>
      <c r="E463" s="60">
        <f>E460+E461+E462</f>
        <v>8206.0000000000018</v>
      </c>
      <c r="F463" s="60">
        <f t="shared" si="20"/>
        <v>12.291423264731437</v>
      </c>
      <c r="G463" s="61"/>
    </row>
    <row r="464" spans="1:7" s="64" customFormat="1" ht="55.5" customHeight="1" x14ac:dyDescent="0.25">
      <c r="A464" s="135" t="s">
        <v>12</v>
      </c>
      <c r="B464" s="135"/>
      <c r="C464" s="75" t="s">
        <v>171</v>
      </c>
      <c r="D464" s="63">
        <f>D300+D288</f>
        <v>0</v>
      </c>
      <c r="E464" s="63">
        <f>E300+E288</f>
        <v>0</v>
      </c>
      <c r="F464" s="88">
        <v>0</v>
      </c>
      <c r="G464" s="140"/>
    </row>
    <row r="465" spans="1:7" ht="33.75" customHeight="1" x14ac:dyDescent="0.25">
      <c r="A465" s="135"/>
      <c r="B465" s="135"/>
      <c r="C465" s="82" t="s">
        <v>19</v>
      </c>
      <c r="D465" s="63">
        <f>D301+D289+D219+D360+D163+D232</f>
        <v>40591</v>
      </c>
      <c r="E465" s="63">
        <f>E301+E289+E219+E360+E163+E232</f>
        <v>0</v>
      </c>
      <c r="F465" s="88">
        <f t="shared" si="20"/>
        <v>0</v>
      </c>
      <c r="G465" s="140"/>
    </row>
    <row r="466" spans="1:7" ht="64.5" customHeight="1" x14ac:dyDescent="0.25">
      <c r="A466" s="135"/>
      <c r="B466" s="135"/>
      <c r="C466" s="82" t="s">
        <v>20</v>
      </c>
      <c r="D466" s="88">
        <f>D58+D59+D60+D61+D62+D63+D64+D82+D108+D109+D110+D111+D124+D125+D126+D127+D165+D166+D185+D218+D220+D234+D235+D249+D262+D290+D291+D303+D318+D359+D386+D400+D411+D416+D302+D164+D233</f>
        <v>291859.00000000006</v>
      </c>
      <c r="E466" s="88">
        <f>E58+E59+E60+E61+E62+E63+E64+E82+E108+E109+E110+E111+E124+E125+E126+E127+E165+E166+E185+E218+E220+E234+E235+E249+E262+E290+E291+E303+E318+E359+E386+E400+E411+E416+E302+E164+E233</f>
        <v>45257.200000000019</v>
      </c>
      <c r="F466" s="88">
        <f t="shared" si="20"/>
        <v>15.506528837555125</v>
      </c>
      <c r="G466" s="140"/>
    </row>
    <row r="467" spans="1:7" s="62" customFormat="1" ht="33" customHeight="1" x14ac:dyDescent="0.25">
      <c r="A467" s="135"/>
      <c r="B467" s="135"/>
      <c r="C467" s="59" t="s">
        <v>22</v>
      </c>
      <c r="D467" s="60">
        <f>D464+D465+D466</f>
        <v>332450.00000000006</v>
      </c>
      <c r="E467" s="60">
        <f>E464+E465+E466</f>
        <v>45257.200000000019</v>
      </c>
      <c r="F467" s="60">
        <f t="shared" si="20"/>
        <v>13.613235072943302</v>
      </c>
      <c r="G467" s="61"/>
    </row>
    <row r="468" spans="1:7" s="62" customFormat="1" ht="51" x14ac:dyDescent="0.25">
      <c r="A468" s="145" t="s">
        <v>24</v>
      </c>
      <c r="B468" s="145"/>
      <c r="C468" s="66" t="s">
        <v>171</v>
      </c>
      <c r="D468" s="65">
        <f t="shared" ref="D468:E470" si="21">D420+D424+D428+D432+D436+D440+D444+D448+D452+D456+D460+D464</f>
        <v>1885.9</v>
      </c>
      <c r="E468" s="65">
        <f t="shared" si="21"/>
        <v>0</v>
      </c>
      <c r="F468" s="65">
        <f t="shared" si="20"/>
        <v>0</v>
      </c>
      <c r="G468" s="138"/>
    </row>
    <row r="469" spans="1:7" s="56" customFormat="1" ht="53.25" customHeight="1" x14ac:dyDescent="0.25">
      <c r="A469" s="145"/>
      <c r="B469" s="145"/>
      <c r="C469" s="66" t="s">
        <v>19</v>
      </c>
      <c r="D469" s="65">
        <f t="shared" si="21"/>
        <v>145981.70000000001</v>
      </c>
      <c r="E469" s="65">
        <f t="shared" si="21"/>
        <v>0</v>
      </c>
      <c r="F469" s="65">
        <f t="shared" si="20"/>
        <v>0</v>
      </c>
      <c r="G469" s="138"/>
    </row>
    <row r="470" spans="1:7" s="56" customFormat="1" ht="51" x14ac:dyDescent="0.25">
      <c r="A470" s="145"/>
      <c r="B470" s="145"/>
      <c r="C470" s="66" t="s">
        <v>20</v>
      </c>
      <c r="D470" s="65">
        <f t="shared" si="21"/>
        <v>1151442.4000000001</v>
      </c>
      <c r="E470" s="65">
        <f t="shared" si="21"/>
        <v>163484.30000000002</v>
      </c>
      <c r="F470" s="65">
        <f t="shared" si="20"/>
        <v>14.198217817929928</v>
      </c>
      <c r="G470" s="138"/>
    </row>
    <row r="471" spans="1:7" s="56" customFormat="1" x14ac:dyDescent="0.25">
      <c r="A471" s="145"/>
      <c r="B471" s="145"/>
      <c r="C471" s="66" t="s">
        <v>22</v>
      </c>
      <c r="D471" s="65">
        <f>D469+D470+D468</f>
        <v>1299310</v>
      </c>
      <c r="E471" s="65">
        <f>E469+E470+E468</f>
        <v>163484.30000000002</v>
      </c>
      <c r="F471" s="65">
        <f t="shared" si="20"/>
        <v>12.582393732057787</v>
      </c>
      <c r="G471" s="138"/>
    </row>
  </sheetData>
  <autoFilter ref="A3:F471"/>
  <mergeCells count="221">
    <mergeCell ref="G356:G357"/>
    <mergeCell ref="F356:F357"/>
    <mergeCell ref="E356:E357"/>
    <mergeCell ref="D356:D357"/>
    <mergeCell ref="C356:C357"/>
    <mergeCell ref="B356:B357"/>
    <mergeCell ref="G336:G338"/>
    <mergeCell ref="G326:G327"/>
    <mergeCell ref="B353:B354"/>
    <mergeCell ref="G300:G302"/>
    <mergeCell ref="A349:A350"/>
    <mergeCell ref="A326:A329"/>
    <mergeCell ref="B198:B199"/>
    <mergeCell ref="A202:A207"/>
    <mergeCell ref="B202:B203"/>
    <mergeCell ref="G202:G203"/>
    <mergeCell ref="B205:B206"/>
    <mergeCell ref="G205:G206"/>
    <mergeCell ref="B221:B222"/>
    <mergeCell ref="B218:B219"/>
    <mergeCell ref="A304:B307"/>
    <mergeCell ref="A259:A260"/>
    <mergeCell ref="A269:A272"/>
    <mergeCell ref="B269:B271"/>
    <mergeCell ref="A336:A340"/>
    <mergeCell ref="A273:A276"/>
    <mergeCell ref="B336:B338"/>
    <mergeCell ref="B328:B329"/>
    <mergeCell ref="B341:B343"/>
    <mergeCell ref="G304:G307"/>
    <mergeCell ref="G320:G321"/>
    <mergeCell ref="A341:A345"/>
    <mergeCell ref="G341:G343"/>
    <mergeCell ref="A1:G1"/>
    <mergeCell ref="G131:G132"/>
    <mergeCell ref="G137:G138"/>
    <mergeCell ref="G140:G141"/>
    <mergeCell ref="G144:G145"/>
    <mergeCell ref="G147:G148"/>
    <mergeCell ref="A227:G227"/>
    <mergeCell ref="A240:G240"/>
    <mergeCell ref="G273:G275"/>
    <mergeCell ref="A144:A146"/>
    <mergeCell ref="G232:G233"/>
    <mergeCell ref="B232:B233"/>
    <mergeCell ref="G251:G253"/>
    <mergeCell ref="G264:G265"/>
    <mergeCell ref="G224:G226"/>
    <mergeCell ref="G237:G239"/>
    <mergeCell ref="A251:B253"/>
    <mergeCell ref="B210:B211"/>
    <mergeCell ref="A256:A257"/>
    <mergeCell ref="A134:A136"/>
    <mergeCell ref="B134:B135"/>
    <mergeCell ref="G134:G135"/>
    <mergeCell ref="A218:A220"/>
    <mergeCell ref="G242:G243"/>
    <mergeCell ref="G244:G245"/>
    <mergeCell ref="A428:B431"/>
    <mergeCell ref="B326:B327"/>
    <mergeCell ref="B330:B332"/>
    <mergeCell ref="A308:G308"/>
    <mergeCell ref="A322:G322"/>
    <mergeCell ref="G330:G332"/>
    <mergeCell ref="G363:G365"/>
    <mergeCell ref="A419:B419"/>
    <mergeCell ref="A417:B418"/>
    <mergeCell ref="A388:B390"/>
    <mergeCell ref="A356:A358"/>
    <mergeCell ref="A402:B403"/>
    <mergeCell ref="B382:B383"/>
    <mergeCell ref="A254:G254"/>
    <mergeCell ref="A266:G266"/>
    <mergeCell ref="A297:G297"/>
    <mergeCell ref="B279:B281"/>
    <mergeCell ref="G269:G271"/>
    <mergeCell ref="G279:G281"/>
    <mergeCell ref="G283:G285"/>
    <mergeCell ref="G288:G290"/>
    <mergeCell ref="G150:G151"/>
    <mergeCell ref="G154:G155"/>
    <mergeCell ref="G158:G159"/>
    <mergeCell ref="G167:G168"/>
    <mergeCell ref="G171:G173"/>
    <mergeCell ref="G210:G211"/>
    <mergeCell ref="A174:G174"/>
    <mergeCell ref="A189:G189"/>
    <mergeCell ref="A158:A161"/>
    <mergeCell ref="A167:A170"/>
    <mergeCell ref="B167:B168"/>
    <mergeCell ref="A194:A196"/>
    <mergeCell ref="A210:A215"/>
    <mergeCell ref="B194:B195"/>
    <mergeCell ref="A200:A201"/>
    <mergeCell ref="A197:A199"/>
    <mergeCell ref="A163:A166"/>
    <mergeCell ref="B163:B164"/>
    <mergeCell ref="G163:G164"/>
    <mergeCell ref="A191:A192"/>
    <mergeCell ref="A171:B173"/>
    <mergeCell ref="A187:B188"/>
    <mergeCell ref="G187:G188"/>
    <mergeCell ref="A279:A282"/>
    <mergeCell ref="A208:A209"/>
    <mergeCell ref="A224:B226"/>
    <mergeCell ref="A237:B239"/>
    <mergeCell ref="B229:B230"/>
    <mergeCell ref="A229:A230"/>
    <mergeCell ref="B242:B243"/>
    <mergeCell ref="A242:A246"/>
    <mergeCell ref="B244:B245"/>
    <mergeCell ref="A216:A217"/>
    <mergeCell ref="A221:A223"/>
    <mergeCell ref="B273:B275"/>
    <mergeCell ref="A232:A235"/>
    <mergeCell ref="A264:B265"/>
    <mergeCell ref="A14:A17"/>
    <mergeCell ref="A46:A51"/>
    <mergeCell ref="A36:A39"/>
    <mergeCell ref="B131:B132"/>
    <mergeCell ref="A52:A57"/>
    <mergeCell ref="A58:A64"/>
    <mergeCell ref="A112:A114"/>
    <mergeCell ref="A101:A102"/>
    <mergeCell ref="A105:A107"/>
    <mergeCell ref="A18:A23"/>
    <mergeCell ref="A24:A29"/>
    <mergeCell ref="A73:B74"/>
    <mergeCell ref="A98:A100"/>
    <mergeCell ref="A128:B129"/>
    <mergeCell ref="A65:A72"/>
    <mergeCell ref="A84:B85"/>
    <mergeCell ref="A94:A97"/>
    <mergeCell ref="A91:A93"/>
    <mergeCell ref="A115:B116"/>
    <mergeCell ref="A103:A104"/>
    <mergeCell ref="A108:A111"/>
    <mergeCell ref="A124:A127"/>
    <mergeCell ref="A117:G117"/>
    <mergeCell ref="A130:G130"/>
    <mergeCell ref="A5:G5"/>
    <mergeCell ref="A75:G75"/>
    <mergeCell ref="A86:G86"/>
    <mergeCell ref="B140:B141"/>
    <mergeCell ref="B158:B159"/>
    <mergeCell ref="A147:A149"/>
    <mergeCell ref="B147:B148"/>
    <mergeCell ref="B150:B151"/>
    <mergeCell ref="A150:A153"/>
    <mergeCell ref="B144:B145"/>
    <mergeCell ref="A6:A10"/>
    <mergeCell ref="A11:A13"/>
    <mergeCell ref="A30:A35"/>
    <mergeCell ref="A131:A133"/>
    <mergeCell ref="A154:A157"/>
    <mergeCell ref="B154:B155"/>
    <mergeCell ref="A40:A45"/>
    <mergeCell ref="B137:B138"/>
    <mergeCell ref="G115:G116"/>
    <mergeCell ref="G73:G74"/>
    <mergeCell ref="G84:G85"/>
    <mergeCell ref="G128:G129"/>
    <mergeCell ref="A137:A139"/>
    <mergeCell ref="A140:A143"/>
    <mergeCell ref="A460:B463"/>
    <mergeCell ref="A464:B467"/>
    <mergeCell ref="A468:B471"/>
    <mergeCell ref="A359:A360"/>
    <mergeCell ref="A368:B371"/>
    <mergeCell ref="B363:B365"/>
    <mergeCell ref="A361:A367"/>
    <mergeCell ref="A372:G372"/>
    <mergeCell ref="A381:A383"/>
    <mergeCell ref="B359:B360"/>
    <mergeCell ref="A378:A379"/>
    <mergeCell ref="G368:G371"/>
    <mergeCell ref="A444:B447"/>
    <mergeCell ref="A452:B455"/>
    <mergeCell ref="A448:B451"/>
    <mergeCell ref="A432:B435"/>
    <mergeCell ref="A436:B439"/>
    <mergeCell ref="G456:G458"/>
    <mergeCell ref="G460:G462"/>
    <mergeCell ref="G464:G466"/>
    <mergeCell ref="A456:B459"/>
    <mergeCell ref="G468:G471"/>
    <mergeCell ref="G440:G442"/>
    <mergeCell ref="G444:G446"/>
    <mergeCell ref="G448:G450"/>
    <mergeCell ref="G388:G390"/>
    <mergeCell ref="G402:G403"/>
    <mergeCell ref="G417:G418"/>
    <mergeCell ref="G413:G414"/>
    <mergeCell ref="G424:G426"/>
    <mergeCell ref="G428:G430"/>
    <mergeCell ref="G432:G434"/>
    <mergeCell ref="G436:G438"/>
    <mergeCell ref="A415:G415"/>
    <mergeCell ref="A413:B414"/>
    <mergeCell ref="A424:B427"/>
    <mergeCell ref="A420:B423"/>
    <mergeCell ref="A391:G391"/>
    <mergeCell ref="A404:G404"/>
    <mergeCell ref="G420:G422"/>
    <mergeCell ref="G452:G454"/>
    <mergeCell ref="A440:B443"/>
    <mergeCell ref="A293:B296"/>
    <mergeCell ref="B288:B290"/>
    <mergeCell ref="B333:B334"/>
    <mergeCell ref="B346:B347"/>
    <mergeCell ref="A330:A335"/>
    <mergeCell ref="A351:A352"/>
    <mergeCell ref="A323:A325"/>
    <mergeCell ref="B283:B285"/>
    <mergeCell ref="A283:A286"/>
    <mergeCell ref="A346:A348"/>
    <mergeCell ref="A353:A355"/>
    <mergeCell ref="B300:B302"/>
    <mergeCell ref="A300:A303"/>
    <mergeCell ref="A320:B321"/>
    <mergeCell ref="A288:A291"/>
  </mergeCells>
  <pageMargins left="0.78740157480314965" right="0.78740157480314965" top="1.1811023622047245" bottom="0.39370078740157483" header="0.31496062992125984" footer="0.31496062992125984"/>
  <pageSetup paperSize="9" scale="34" orientation="landscape" r:id="rId1"/>
  <headerFooter differentFirst="1"/>
  <rowBreaks count="4" manualBreakCount="4">
    <brk id="348" max="6" man="1"/>
    <brk id="358" max="6" man="1"/>
    <brk id="398" max="6" man="1"/>
    <brk id="4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abSelected="1" view="pageBreakPreview" zoomScale="85" zoomScaleNormal="100" zoomScaleSheetLayoutView="85" workbookViewId="0">
      <selection activeCell="I158" sqref="I158"/>
    </sheetView>
  </sheetViews>
  <sheetFormatPr defaultColWidth="15.5703125" defaultRowHeight="15.75" x14ac:dyDescent="0.25"/>
  <cols>
    <col min="1" max="1" width="27.28515625" style="11" customWidth="1"/>
    <col min="2" max="2" width="24.5703125" style="2" customWidth="1"/>
    <col min="3" max="3" width="15.5703125" style="12" customWidth="1"/>
    <col min="4" max="4" width="14" style="12" customWidth="1"/>
    <col min="5" max="5" width="15.28515625" style="12" customWidth="1"/>
    <col min="6" max="6" width="44" style="14" customWidth="1"/>
    <col min="7" max="16384" width="15.5703125" style="2"/>
  </cols>
  <sheetData>
    <row r="1" spans="1:6" s="13" customFormat="1" ht="42" customHeight="1" x14ac:dyDescent="0.25">
      <c r="A1" s="207" t="s">
        <v>339</v>
      </c>
      <c r="B1" s="207"/>
      <c r="C1" s="207"/>
      <c r="D1" s="207"/>
      <c r="E1" s="207"/>
      <c r="F1" s="207"/>
    </row>
    <row r="2" spans="1:6" ht="21" customHeight="1" x14ac:dyDescent="0.25">
      <c r="A2" s="3"/>
      <c r="B2" s="4"/>
      <c r="C2" s="5"/>
      <c r="D2" s="5"/>
      <c r="E2" s="5"/>
    </row>
    <row r="3" spans="1:6" ht="66" customHeight="1" x14ac:dyDescent="0.25">
      <c r="A3" s="91" t="s">
        <v>16</v>
      </c>
      <c r="B3" s="91" t="s">
        <v>17</v>
      </c>
      <c r="C3" s="1" t="s">
        <v>115</v>
      </c>
      <c r="D3" s="1" t="s">
        <v>18</v>
      </c>
      <c r="E3" s="1" t="s">
        <v>144</v>
      </c>
      <c r="F3" s="91" t="s">
        <v>116</v>
      </c>
    </row>
    <row r="4" spans="1:6" ht="21.75" customHeight="1" x14ac:dyDescent="0.25">
      <c r="A4" s="91">
        <v>1</v>
      </c>
      <c r="B4" s="91">
        <v>2</v>
      </c>
      <c r="C4" s="6">
        <v>3</v>
      </c>
      <c r="D4" s="6">
        <v>4</v>
      </c>
      <c r="E4" s="6">
        <v>5</v>
      </c>
      <c r="F4" s="91">
        <v>6</v>
      </c>
    </row>
    <row r="5" spans="1:6" ht="25.5" customHeight="1" x14ac:dyDescent="0.25">
      <c r="A5" s="175" t="s">
        <v>233</v>
      </c>
      <c r="B5" s="176"/>
      <c r="C5" s="176"/>
      <c r="D5" s="176"/>
      <c r="E5" s="176"/>
      <c r="F5" s="177"/>
    </row>
    <row r="6" spans="1:6" ht="17.25" customHeight="1" x14ac:dyDescent="0.25">
      <c r="A6" s="128" t="s">
        <v>35</v>
      </c>
      <c r="B6" s="91" t="s">
        <v>172</v>
      </c>
      <c r="C6" s="1">
        <f>общие!D300</f>
        <v>0</v>
      </c>
      <c r="D6" s="1">
        <f>общие!E300</f>
        <v>0</v>
      </c>
      <c r="E6" s="1">
        <v>0</v>
      </c>
      <c r="F6" s="178" t="str">
        <f>общие!G232</f>
        <v xml:space="preserve">осуществляется подготовка документации для проведения электронного аукциона </v>
      </c>
    </row>
    <row r="7" spans="1:6" ht="16.5" customHeight="1" x14ac:dyDescent="0.25">
      <c r="A7" s="129"/>
      <c r="B7" s="91" t="s">
        <v>19</v>
      </c>
      <c r="C7" s="1">
        <f>общие!D232</f>
        <v>20000</v>
      </c>
      <c r="D7" s="1">
        <f>общие!E232</f>
        <v>0</v>
      </c>
      <c r="E7" s="1">
        <f t="shared" ref="E7:E12" si="0">D7/C7*100</f>
        <v>0</v>
      </c>
      <c r="F7" s="179"/>
    </row>
    <row r="8" spans="1:6" ht="17.25" customHeight="1" x14ac:dyDescent="0.25">
      <c r="A8" s="130"/>
      <c r="B8" s="89" t="s">
        <v>20</v>
      </c>
      <c r="C8" s="1">
        <f>общие!D233</f>
        <v>1816.5</v>
      </c>
      <c r="D8" s="1">
        <f>общие!E233</f>
        <v>0</v>
      </c>
      <c r="E8" s="92">
        <f t="shared" si="0"/>
        <v>0</v>
      </c>
      <c r="F8" s="180"/>
    </row>
    <row r="9" spans="1:6" ht="21.75" customHeight="1" x14ac:dyDescent="0.25">
      <c r="A9" s="185" t="s">
        <v>145</v>
      </c>
      <c r="B9" s="79" t="s">
        <v>104</v>
      </c>
      <c r="C9" s="7">
        <f>C6+C7+C8</f>
        <v>21816.5</v>
      </c>
      <c r="D9" s="7">
        <f>D6+D7+D8</f>
        <v>0</v>
      </c>
      <c r="E9" s="7">
        <f t="shared" si="0"/>
        <v>0</v>
      </c>
      <c r="F9" s="208"/>
    </row>
    <row r="10" spans="1:6" ht="21.75" customHeight="1" x14ac:dyDescent="0.25">
      <c r="A10" s="185"/>
      <c r="B10" s="79" t="s">
        <v>172</v>
      </c>
      <c r="C10" s="7">
        <f t="shared" ref="C10:D12" si="1">C6</f>
        <v>0</v>
      </c>
      <c r="D10" s="7">
        <f t="shared" si="1"/>
        <v>0</v>
      </c>
      <c r="E10" s="7">
        <v>0</v>
      </c>
      <c r="F10" s="209"/>
    </row>
    <row r="11" spans="1:6" ht="18.75" customHeight="1" x14ac:dyDescent="0.25">
      <c r="A11" s="185"/>
      <c r="B11" s="79" t="s">
        <v>19</v>
      </c>
      <c r="C11" s="7">
        <f t="shared" si="1"/>
        <v>20000</v>
      </c>
      <c r="D11" s="7">
        <f t="shared" si="1"/>
        <v>0</v>
      </c>
      <c r="E11" s="7">
        <f t="shared" si="0"/>
        <v>0</v>
      </c>
      <c r="F11" s="209"/>
    </row>
    <row r="12" spans="1:6" ht="21" customHeight="1" x14ac:dyDescent="0.25">
      <c r="A12" s="185"/>
      <c r="B12" s="79" t="s">
        <v>20</v>
      </c>
      <c r="C12" s="7">
        <f t="shared" si="1"/>
        <v>1816.5</v>
      </c>
      <c r="D12" s="7">
        <f t="shared" si="1"/>
        <v>0</v>
      </c>
      <c r="E12" s="7">
        <f t="shared" si="0"/>
        <v>0</v>
      </c>
      <c r="F12" s="210"/>
    </row>
    <row r="13" spans="1:6" ht="34.5" hidden="1" customHeight="1" x14ac:dyDescent="0.25">
      <c r="A13" s="175" t="s">
        <v>234</v>
      </c>
      <c r="B13" s="176"/>
      <c r="C13" s="176"/>
      <c r="D13" s="176"/>
      <c r="E13" s="176"/>
      <c r="F13" s="177"/>
    </row>
    <row r="14" spans="1:6" ht="24" hidden="1" customHeight="1" x14ac:dyDescent="0.25">
      <c r="A14" s="128" t="s">
        <v>33</v>
      </c>
      <c r="B14" s="91" t="s">
        <v>19</v>
      </c>
      <c r="C14" s="1">
        <f>общие!D210</f>
        <v>0</v>
      </c>
      <c r="D14" s="1">
        <f>общие!E210</f>
        <v>0</v>
      </c>
      <c r="E14" s="1" t="e">
        <f>D14/C14*100</f>
        <v>#DIV/0!</v>
      </c>
      <c r="F14" s="183">
        <f>общие!G210</f>
        <v>0</v>
      </c>
    </row>
    <row r="15" spans="1:6" ht="31.5" hidden="1" customHeight="1" x14ac:dyDescent="0.25">
      <c r="A15" s="129"/>
      <c r="B15" s="91" t="s">
        <v>20</v>
      </c>
      <c r="C15" s="1">
        <f>общие!D211</f>
        <v>0</v>
      </c>
      <c r="D15" s="1">
        <f>общие!E211</f>
        <v>0</v>
      </c>
      <c r="E15" s="1" t="e">
        <f>D15/C15*100</f>
        <v>#DIV/0!</v>
      </c>
      <c r="F15" s="184"/>
    </row>
    <row r="16" spans="1:6" ht="20.25" hidden="1" customHeight="1" x14ac:dyDescent="0.25">
      <c r="A16" s="185" t="s">
        <v>79</v>
      </c>
      <c r="B16" s="79" t="s">
        <v>104</v>
      </c>
      <c r="C16" s="7">
        <f>C14+C15</f>
        <v>0</v>
      </c>
      <c r="D16" s="7">
        <f>D14+D15</f>
        <v>0</v>
      </c>
      <c r="E16" s="7" t="e">
        <f>D16/C16*100</f>
        <v>#DIV/0!</v>
      </c>
      <c r="F16" s="178"/>
    </row>
    <row r="17" spans="1:6" ht="20.25" hidden="1" customHeight="1" x14ac:dyDescent="0.25">
      <c r="A17" s="185"/>
      <c r="B17" s="79" t="s">
        <v>172</v>
      </c>
      <c r="C17" s="7">
        <v>0</v>
      </c>
      <c r="D17" s="7">
        <v>0</v>
      </c>
      <c r="E17" s="7">
        <v>0</v>
      </c>
      <c r="F17" s="179"/>
    </row>
    <row r="18" spans="1:6" ht="20.25" hidden="1" customHeight="1" x14ac:dyDescent="0.25">
      <c r="A18" s="185"/>
      <c r="B18" s="79" t="s">
        <v>19</v>
      </c>
      <c r="C18" s="7">
        <f>C14</f>
        <v>0</v>
      </c>
      <c r="D18" s="7">
        <f>D14</f>
        <v>0</v>
      </c>
      <c r="E18" s="7" t="e">
        <f>D18/C18*100</f>
        <v>#DIV/0!</v>
      </c>
      <c r="F18" s="179"/>
    </row>
    <row r="19" spans="1:6" ht="20.25" hidden="1" customHeight="1" x14ac:dyDescent="0.25">
      <c r="A19" s="185"/>
      <c r="B19" s="79" t="s">
        <v>20</v>
      </c>
      <c r="C19" s="7">
        <f>C15</f>
        <v>0</v>
      </c>
      <c r="D19" s="7">
        <f>D15</f>
        <v>0</v>
      </c>
      <c r="E19" s="7" t="e">
        <f>D19/C19*100</f>
        <v>#DIV/0!</v>
      </c>
      <c r="F19" s="180"/>
    </row>
    <row r="20" spans="1:6" ht="27" customHeight="1" x14ac:dyDescent="0.25">
      <c r="A20" s="175" t="s">
        <v>545</v>
      </c>
      <c r="B20" s="176"/>
      <c r="C20" s="176"/>
      <c r="D20" s="176"/>
      <c r="E20" s="176"/>
      <c r="F20" s="177"/>
    </row>
    <row r="21" spans="1:6" ht="17.25" customHeight="1" x14ac:dyDescent="0.25">
      <c r="A21" s="181" t="s">
        <v>27</v>
      </c>
      <c r="B21" s="91" t="s">
        <v>172</v>
      </c>
      <c r="C21" s="1">
        <f>общие!D330</f>
        <v>0</v>
      </c>
      <c r="D21" s="1">
        <f>общие!E330</f>
        <v>0</v>
      </c>
      <c r="E21" s="1">
        <v>0</v>
      </c>
      <c r="F21" s="178" t="str">
        <f>общие!G330</f>
        <v>субсидия на приобретение  одежды сцены, звукоусиливающей и световой аппаратуры, замена кресел в зрительном зале МБУ "Голубицкий КСЦ". Муниципальный контракт на приобретение одежды сцены заключен 08.04.2020 года на сумму 163,4 тыс. рублей со сроком исполнения до 28.04.2020 года. Муниципальный контракт на поставку кресел заключен 23.03.2020 года на сумму 879,4 тыс. рублей со сроком исполнения до 13.04.2020 года. Проведен электронный аукцион на приобретение  звукоусиливающей и световой аппаратуры, заключение муниципального контракта запланировано после 28.04.2020 года</v>
      </c>
    </row>
    <row r="22" spans="1:6" ht="16.5" customHeight="1" x14ac:dyDescent="0.25">
      <c r="A22" s="181"/>
      <c r="B22" s="91" t="s">
        <v>19</v>
      </c>
      <c r="C22" s="1">
        <f>общие!D331</f>
        <v>3018</v>
      </c>
      <c r="D22" s="1">
        <f>общие!E331</f>
        <v>0</v>
      </c>
      <c r="E22" s="1">
        <f t="shared" ref="E22" si="2">D22/C22*100</f>
        <v>0</v>
      </c>
      <c r="F22" s="179"/>
    </row>
    <row r="23" spans="1:6" ht="236.25" customHeight="1" x14ac:dyDescent="0.25">
      <c r="A23" s="181"/>
      <c r="B23" s="91" t="s">
        <v>20</v>
      </c>
      <c r="C23" s="1">
        <f>общие!D332</f>
        <v>227.2</v>
      </c>
      <c r="D23" s="1">
        <f>общие!E332</f>
        <v>0</v>
      </c>
      <c r="E23" s="1">
        <f t="shared" ref="E23:E29" si="3">D23/C23*100</f>
        <v>0</v>
      </c>
      <c r="F23" s="180"/>
    </row>
    <row r="24" spans="1:6" ht="18" customHeight="1" x14ac:dyDescent="0.25">
      <c r="A24" s="128" t="s">
        <v>28</v>
      </c>
      <c r="B24" s="91" t="s">
        <v>172</v>
      </c>
      <c r="C24" s="1">
        <f>общие!D341</f>
        <v>1885.9</v>
      </c>
      <c r="D24" s="1">
        <f>общие!E341</f>
        <v>0</v>
      </c>
      <c r="E24" s="1">
        <f>D24/C24*100</f>
        <v>0</v>
      </c>
      <c r="F24" s="178" t="str">
        <f>общие!G341</f>
        <v>субсидия на ремонт кровли СДК хут. Белый. Муниципальный контракт заключен 11.03.2020 года на общую сумму 1942,4 тыс. рублей, со сроком исполнения 90 к.д</v>
      </c>
    </row>
    <row r="25" spans="1:6" ht="17.25" customHeight="1" x14ac:dyDescent="0.25">
      <c r="A25" s="129"/>
      <c r="B25" s="91" t="s">
        <v>19</v>
      </c>
      <c r="C25" s="1">
        <f>общие!D342</f>
        <v>595.5</v>
      </c>
      <c r="D25" s="1">
        <f>общие!E342</f>
        <v>0</v>
      </c>
      <c r="E25" s="1">
        <f>D25/C25*100</f>
        <v>0</v>
      </c>
      <c r="F25" s="179"/>
    </row>
    <row r="26" spans="1:6" ht="38.25" customHeight="1" x14ac:dyDescent="0.25">
      <c r="A26" s="130"/>
      <c r="B26" s="91" t="s">
        <v>20</v>
      </c>
      <c r="C26" s="1">
        <f>общие!D343</f>
        <v>306.7</v>
      </c>
      <c r="D26" s="1">
        <f>общие!E343</f>
        <v>0</v>
      </c>
      <c r="E26" s="1">
        <f>D26/C26*100</f>
        <v>0</v>
      </c>
      <c r="F26" s="180"/>
    </row>
    <row r="27" spans="1:6" ht="17.25" hidden="1" customHeight="1" x14ac:dyDescent="0.25">
      <c r="A27" s="128" t="s">
        <v>36</v>
      </c>
      <c r="B27" s="91" t="s">
        <v>172</v>
      </c>
      <c r="C27" s="1">
        <f>общие!D363</f>
        <v>0</v>
      </c>
      <c r="D27" s="1">
        <f>общие!E363</f>
        <v>0</v>
      </c>
      <c r="E27" s="1" t="e">
        <f t="shared" si="3"/>
        <v>#DIV/0!</v>
      </c>
      <c r="F27" s="178">
        <f>общие!G363</f>
        <v>0</v>
      </c>
    </row>
    <row r="28" spans="1:6" ht="15" hidden="1" customHeight="1" x14ac:dyDescent="0.25">
      <c r="A28" s="129"/>
      <c r="B28" s="91" t="s">
        <v>19</v>
      </c>
      <c r="C28" s="1">
        <f>общие!D364</f>
        <v>0</v>
      </c>
      <c r="D28" s="1">
        <f>общие!E364</f>
        <v>0</v>
      </c>
      <c r="E28" s="1" t="e">
        <f t="shared" si="3"/>
        <v>#DIV/0!</v>
      </c>
      <c r="F28" s="179"/>
    </row>
    <row r="29" spans="1:6" ht="17.25" hidden="1" customHeight="1" x14ac:dyDescent="0.25">
      <c r="A29" s="130"/>
      <c r="B29" s="91" t="s">
        <v>20</v>
      </c>
      <c r="C29" s="1">
        <f>общие!D365</f>
        <v>0</v>
      </c>
      <c r="D29" s="1">
        <f>общие!E365</f>
        <v>0</v>
      </c>
      <c r="E29" s="1" t="e">
        <f t="shared" si="3"/>
        <v>#DIV/0!</v>
      </c>
      <c r="F29" s="180"/>
    </row>
    <row r="30" spans="1:6" ht="18.75" customHeight="1" x14ac:dyDescent="0.25">
      <c r="A30" s="185" t="s">
        <v>79</v>
      </c>
      <c r="B30" s="79" t="s">
        <v>104</v>
      </c>
      <c r="C30" s="7">
        <f>C21+C22+C23+C24+C25+C26+C27+C28+C29</f>
        <v>6033.3</v>
      </c>
      <c r="D30" s="7">
        <f>D21+D22+D23+D24+D25+D26+D27+D28+D29</f>
        <v>0</v>
      </c>
      <c r="E30" s="7">
        <f>D30/C30*100</f>
        <v>0</v>
      </c>
      <c r="F30" s="178"/>
    </row>
    <row r="31" spans="1:6" ht="20.25" customHeight="1" x14ac:dyDescent="0.25">
      <c r="A31" s="185"/>
      <c r="B31" s="79" t="s">
        <v>172</v>
      </c>
      <c r="C31" s="7">
        <f>C27+C24+C21</f>
        <v>1885.9</v>
      </c>
      <c r="D31" s="7">
        <f>D27+D24+D21</f>
        <v>0</v>
      </c>
      <c r="E31" s="7">
        <f>D31/C31*100</f>
        <v>0</v>
      </c>
      <c r="F31" s="179"/>
    </row>
    <row r="32" spans="1:6" ht="17.25" customHeight="1" x14ac:dyDescent="0.25">
      <c r="A32" s="185"/>
      <c r="B32" s="79" t="s">
        <v>19</v>
      </c>
      <c r="C32" s="7">
        <f>C22+C25+C28</f>
        <v>3613.5</v>
      </c>
      <c r="D32" s="7">
        <f>D22+D25+D28</f>
        <v>0</v>
      </c>
      <c r="E32" s="7">
        <f>D32/C32*100</f>
        <v>0</v>
      </c>
      <c r="F32" s="179"/>
    </row>
    <row r="33" spans="1:6" ht="21.75" customHeight="1" x14ac:dyDescent="0.25">
      <c r="A33" s="185"/>
      <c r="B33" s="79" t="s">
        <v>20</v>
      </c>
      <c r="C33" s="7">
        <f>C23+C29+C26</f>
        <v>533.9</v>
      </c>
      <c r="D33" s="7">
        <f>D23+D29+D26</f>
        <v>0</v>
      </c>
      <c r="E33" s="7">
        <f>D33/C33*100</f>
        <v>0</v>
      </c>
      <c r="F33" s="180"/>
    </row>
    <row r="34" spans="1:6" ht="27" customHeight="1" x14ac:dyDescent="0.25">
      <c r="A34" s="175" t="s">
        <v>546</v>
      </c>
      <c r="B34" s="176"/>
      <c r="C34" s="176"/>
      <c r="D34" s="176"/>
      <c r="E34" s="176"/>
      <c r="F34" s="177"/>
    </row>
    <row r="35" spans="1:6" ht="32.25" customHeight="1" x14ac:dyDescent="0.25">
      <c r="A35" s="181" t="s">
        <v>25</v>
      </c>
      <c r="B35" s="91" t="s">
        <v>19</v>
      </c>
      <c r="C35" s="1">
        <f>общие!D131</f>
        <v>6241.9</v>
      </c>
      <c r="D35" s="1">
        <f>общие!E131</f>
        <v>0</v>
      </c>
      <c r="E35" s="1">
        <f t="shared" ref="E35:E54" si="4">D35/C35*100</f>
        <v>0</v>
      </c>
      <c r="F35" s="182" t="str">
        <f>общие!G131</f>
        <v>муниципальный контракт заключен 06.04.2020 года на общую сумму 5590,0 тыс. рублей со сроком исполнения до 06.05.2020 года. Остаток средств планируется направить на ремонт дорог поселения</v>
      </c>
    </row>
    <row r="36" spans="1:6" ht="69" customHeight="1" x14ac:dyDescent="0.25">
      <c r="A36" s="181"/>
      <c r="B36" s="91" t="s">
        <v>20</v>
      </c>
      <c r="C36" s="1">
        <f>общие!D132</f>
        <v>1261.4000000000001</v>
      </c>
      <c r="D36" s="1">
        <f>общие!E132</f>
        <v>0</v>
      </c>
      <c r="E36" s="1">
        <v>0</v>
      </c>
      <c r="F36" s="182"/>
    </row>
    <row r="37" spans="1:6" ht="22.5" customHeight="1" x14ac:dyDescent="0.25">
      <c r="A37" s="128" t="s">
        <v>26</v>
      </c>
      <c r="B37" s="91" t="s">
        <v>19</v>
      </c>
      <c r="C37" s="1">
        <f>общие!D134</f>
        <v>7467</v>
      </c>
      <c r="D37" s="1">
        <f>общие!E134</f>
        <v>0</v>
      </c>
      <c r="E37" s="1">
        <f t="shared" ref="E37:E38" si="5">D37/C37*100</f>
        <v>0</v>
      </c>
      <c r="F37" s="178" t="str">
        <f>общие!G134</f>
        <v>муниципальные контракты: на выполнение ремонта ул.Пушкина от пер.Почтовый до пер. Ворошилова, от пер.Ворошилова до пер. Горького, от пер. Шевченко до пер. Лермонтова; ремонт покрытия дороги (перекресток) ул. Комсомольская и ул. Вехняя заключены 20.04.2020 года на общую сумму 6083,3 тыс. рублей со сроком исполнения до 20.05.2020 года</v>
      </c>
    </row>
    <row r="38" spans="1:6" ht="129" customHeight="1" x14ac:dyDescent="0.25">
      <c r="A38" s="130"/>
      <c r="B38" s="91" t="s">
        <v>20</v>
      </c>
      <c r="C38" s="1">
        <f>общие!D135</f>
        <v>311.2</v>
      </c>
      <c r="D38" s="1">
        <f>общие!E135</f>
        <v>0</v>
      </c>
      <c r="E38" s="1">
        <f t="shared" si="5"/>
        <v>0</v>
      </c>
      <c r="F38" s="180"/>
    </row>
    <row r="39" spans="1:6" ht="33.75" customHeight="1" x14ac:dyDescent="0.25">
      <c r="A39" s="128" t="s">
        <v>253</v>
      </c>
      <c r="B39" s="91" t="s">
        <v>19</v>
      </c>
      <c r="C39" s="1">
        <f>общие!D140</f>
        <v>8182.8</v>
      </c>
      <c r="D39" s="1">
        <f>общие!E140</f>
        <v>0</v>
      </c>
      <c r="E39" s="1">
        <f t="shared" si="4"/>
        <v>0</v>
      </c>
      <c r="F39" s="178" t="str">
        <f>общие!G140</f>
        <v>аукцион состоялся 14.04.2020 года, муниципальный контракт находится в стадии подписания (предполагаемая дата заключения контракта - 27.04.2020 года на общую сумму 6375,5 тыс. рублей со сроком исполнения  - 30 к.д.)</v>
      </c>
    </row>
    <row r="40" spans="1:6" ht="63.75" customHeight="1" x14ac:dyDescent="0.25">
      <c r="A40" s="130"/>
      <c r="B40" s="91" t="s">
        <v>20</v>
      </c>
      <c r="C40" s="1">
        <f>общие!D141</f>
        <v>0</v>
      </c>
      <c r="D40" s="1">
        <f>общие!E141</f>
        <v>0</v>
      </c>
      <c r="E40" s="1">
        <v>0</v>
      </c>
      <c r="F40" s="180"/>
    </row>
    <row r="41" spans="1:6" ht="31.5" customHeight="1" x14ac:dyDescent="0.25">
      <c r="A41" s="128" t="s">
        <v>28</v>
      </c>
      <c r="B41" s="91" t="s">
        <v>19</v>
      </c>
      <c r="C41" s="1">
        <f>общие!D144</f>
        <v>7063.5</v>
      </c>
      <c r="D41" s="1">
        <f>общие!E144</f>
        <v>0</v>
      </c>
      <c r="E41" s="1">
        <f>D41/C41*100</f>
        <v>0</v>
      </c>
      <c r="F41" s="178" t="str">
        <f>общие!G144</f>
        <v>заключены муниципальные контракты: по ремонту ул. Советской на общую сумму 2964,6 тыс. рублей со сроком исполнения до 06.05.2020 года; по ремонту пер. Пионерский на общую сумму 1291,9 тыс. рублей со сроком исполнения до 03.05.2020 года; ремонт ул. Мира на общую стоимость    1087,9 тыс. рублей со сроком исполнения до 14.05.2020 года</v>
      </c>
    </row>
    <row r="42" spans="1:6" ht="111.75" customHeight="1" x14ac:dyDescent="0.25">
      <c r="A42" s="130"/>
      <c r="B42" s="91" t="s">
        <v>20</v>
      </c>
      <c r="C42" s="1">
        <f>общие!D145</f>
        <v>371.9</v>
      </c>
      <c r="D42" s="1">
        <f>общие!E145</f>
        <v>0</v>
      </c>
      <c r="E42" s="1">
        <f>D42/C42*100</f>
        <v>0</v>
      </c>
      <c r="F42" s="180"/>
    </row>
    <row r="43" spans="1:6" ht="29.25" customHeight="1" x14ac:dyDescent="0.25">
      <c r="A43" s="128" t="s">
        <v>29</v>
      </c>
      <c r="B43" s="91" t="s">
        <v>19</v>
      </c>
      <c r="C43" s="1">
        <f>общие!D147</f>
        <v>11126.3</v>
      </c>
      <c r="D43" s="1">
        <f>общие!E147</f>
        <v>0</v>
      </c>
      <c r="E43" s="1">
        <f t="shared" si="4"/>
        <v>0</v>
      </c>
      <c r="F43" s="178" t="str">
        <f>общие!G147</f>
        <v>аукцион состоялся 14.04.2020 года, муниципальный контракт находится в стадии подписания (предполагаемая дата заключения контракта - 27.04.2020 года на общую сумму 8608,3 тыс. рублей со сроком исполнения  - 40 к.д.)</v>
      </c>
    </row>
    <row r="44" spans="1:6" ht="73.5" customHeight="1" x14ac:dyDescent="0.25">
      <c r="A44" s="130"/>
      <c r="B44" s="91" t="s">
        <v>20</v>
      </c>
      <c r="C44" s="1">
        <f>общие!D148</f>
        <v>2871.7</v>
      </c>
      <c r="D44" s="1">
        <f>общие!E148</f>
        <v>0</v>
      </c>
      <c r="E44" s="1">
        <f t="shared" si="4"/>
        <v>0</v>
      </c>
      <c r="F44" s="180"/>
    </row>
    <row r="45" spans="1:6" ht="31.5" customHeight="1" x14ac:dyDescent="0.25">
      <c r="A45" s="128" t="s">
        <v>30</v>
      </c>
      <c r="B45" s="91" t="s">
        <v>19</v>
      </c>
      <c r="C45" s="1">
        <f>общие!D150</f>
        <v>9808</v>
      </c>
      <c r="D45" s="1">
        <f>общие!E150</f>
        <v>0</v>
      </c>
      <c r="E45" s="1">
        <f>D45/C45*100</f>
        <v>0</v>
      </c>
      <c r="F45" s="178" t="str">
        <f>общие!G150</f>
        <v>соглашение о выделении краевых средств не заключено</v>
      </c>
    </row>
    <row r="46" spans="1:6" ht="24" customHeight="1" x14ac:dyDescent="0.25">
      <c r="A46" s="130"/>
      <c r="B46" s="91" t="s">
        <v>20</v>
      </c>
      <c r="C46" s="1">
        <f>общие!D151</f>
        <v>626</v>
      </c>
      <c r="D46" s="1">
        <f>общие!E151</f>
        <v>0</v>
      </c>
      <c r="E46" s="1">
        <f>D46/C46*100</f>
        <v>0</v>
      </c>
      <c r="F46" s="180"/>
    </row>
    <row r="47" spans="1:6" ht="24.75" customHeight="1" x14ac:dyDescent="0.25">
      <c r="A47" s="128" t="s">
        <v>250</v>
      </c>
      <c r="B47" s="91" t="s">
        <v>19</v>
      </c>
      <c r="C47" s="1">
        <f>общие!D154</f>
        <v>6639.3</v>
      </c>
      <c r="D47" s="1">
        <f>общие!E154</f>
        <v>0</v>
      </c>
      <c r="E47" s="1">
        <f t="shared" si="4"/>
        <v>0</v>
      </c>
      <c r="F47" s="206" t="str">
        <f>общие!G154</f>
        <v>муниципальный контракт заключен 06.03.2020 года на сумму 5801,3 тыс. рублей , со сроком исполнения до 18.04.2020 года</v>
      </c>
    </row>
    <row r="48" spans="1:6" ht="41.25" customHeight="1" x14ac:dyDescent="0.25">
      <c r="A48" s="130"/>
      <c r="B48" s="91" t="s">
        <v>20</v>
      </c>
      <c r="C48" s="1">
        <f>общие!D155</f>
        <v>499.7</v>
      </c>
      <c r="D48" s="1">
        <f>общие!E155</f>
        <v>0</v>
      </c>
      <c r="E48" s="1">
        <f t="shared" si="4"/>
        <v>0</v>
      </c>
      <c r="F48" s="180"/>
    </row>
    <row r="49" spans="1:6" ht="25.5" customHeight="1" x14ac:dyDescent="0.25">
      <c r="A49" s="128" t="s">
        <v>33</v>
      </c>
      <c r="B49" s="91" t="s">
        <v>19</v>
      </c>
      <c r="C49" s="1">
        <f>общие!D158</f>
        <v>13665</v>
      </c>
      <c r="D49" s="1">
        <f>общие!E158</f>
        <v>0</v>
      </c>
      <c r="E49" s="1">
        <f t="shared" si="4"/>
        <v>0</v>
      </c>
      <c r="F49" s="206" t="str">
        <f>общие!G158</f>
        <v>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v>
      </c>
    </row>
    <row r="50" spans="1:6" ht="75.75" customHeight="1" x14ac:dyDescent="0.25">
      <c r="A50" s="130"/>
      <c r="B50" s="91" t="s">
        <v>20</v>
      </c>
      <c r="C50" s="1">
        <f>общие!D159</f>
        <v>1028.5999999999999</v>
      </c>
      <c r="D50" s="1">
        <f>общие!E159</f>
        <v>0</v>
      </c>
      <c r="E50" s="1">
        <f t="shared" si="4"/>
        <v>0</v>
      </c>
      <c r="F50" s="180"/>
    </row>
    <row r="51" spans="1:6" ht="21" customHeight="1" x14ac:dyDescent="0.25">
      <c r="A51" s="128" t="s">
        <v>35</v>
      </c>
      <c r="B51" s="91" t="s">
        <v>19</v>
      </c>
      <c r="C51" s="1">
        <f>общие!D163</f>
        <v>20591</v>
      </c>
      <c r="D51" s="1">
        <f>общие!E163</f>
        <v>0</v>
      </c>
      <c r="E51" s="1">
        <f t="shared" ref="E51:E52" si="6">D51/C51*100</f>
        <v>0</v>
      </c>
      <c r="F51" s="206" t="str">
        <f>общие!G163</f>
        <v>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 Размещение ивещения планируется единым лотом в июле 2020 года. В настоящее время документация для проведения электронного аукциона по объекту "Капитальный ремонт автомобильной дороги по ул.Муравьева от ул.Бувина до ул.Калинина в г.Темрюке. 1 этап строительства. ул.Муравьева от ул.Бувина до ул.Мира" находится в стадии подготовки</v>
      </c>
    </row>
    <row r="52" spans="1:6" ht="111" customHeight="1" x14ac:dyDescent="0.25">
      <c r="A52" s="130"/>
      <c r="B52" s="91" t="s">
        <v>20</v>
      </c>
      <c r="C52" s="1">
        <f>общие!D164</f>
        <v>1084.9000000000001</v>
      </c>
      <c r="D52" s="1">
        <f>общие!E164</f>
        <v>0</v>
      </c>
      <c r="E52" s="1">
        <f t="shared" si="6"/>
        <v>0</v>
      </c>
      <c r="F52" s="180"/>
    </row>
    <row r="53" spans="1:6" ht="33" customHeight="1" x14ac:dyDescent="0.25">
      <c r="A53" s="128" t="s">
        <v>36</v>
      </c>
      <c r="B53" s="91" t="s">
        <v>19</v>
      </c>
      <c r="C53" s="1">
        <f>общие!D167</f>
        <v>9829</v>
      </c>
      <c r="D53" s="1">
        <f>общие!E167</f>
        <v>0</v>
      </c>
      <c r="E53" s="1">
        <f t="shared" si="4"/>
        <v>0</v>
      </c>
      <c r="F53" s="178" t="str">
        <f>общие!G167</f>
        <v>соглашение о выделении краевых средств не заключено, ожидается проведение второго этапа отбора в предоставлении дополнительной субсидии муниципальным образованиям для участия в государственной программе. Размещение ивещения запланировано на июль 2020 года</v>
      </c>
    </row>
    <row r="54" spans="1:6" ht="96" customHeight="1" x14ac:dyDescent="0.25">
      <c r="A54" s="130"/>
      <c r="B54" s="91" t="s">
        <v>20</v>
      </c>
      <c r="C54" s="1">
        <f>общие!D168</f>
        <v>22000</v>
      </c>
      <c r="D54" s="1">
        <f>общие!E168</f>
        <v>0</v>
      </c>
      <c r="E54" s="1">
        <f t="shared" si="4"/>
        <v>0</v>
      </c>
      <c r="F54" s="180"/>
    </row>
    <row r="55" spans="1:6" ht="18.75" customHeight="1" x14ac:dyDescent="0.25">
      <c r="A55" s="185" t="s">
        <v>79</v>
      </c>
      <c r="B55" s="79" t="s">
        <v>104</v>
      </c>
      <c r="C55" s="7">
        <f>C35+C36+C49+C50+C53+C54+C47+C48+C39+C40+C45+C46+C41+C42+C43+C44+C37+C38+C51+C52</f>
        <v>130669.19999999998</v>
      </c>
      <c r="D55" s="7">
        <f>D35+D36+D49+D50+D53+D54+D47+D48+D39+D40+D45+D46+D41+D42+D43+D44+D37+D38+D51+D52</f>
        <v>0</v>
      </c>
      <c r="E55" s="7">
        <f>D55/C55*100</f>
        <v>0</v>
      </c>
      <c r="F55" s="178"/>
    </row>
    <row r="56" spans="1:6" ht="20.25" customHeight="1" x14ac:dyDescent="0.25">
      <c r="A56" s="185"/>
      <c r="B56" s="79" t="s">
        <v>172</v>
      </c>
      <c r="C56" s="7">
        <v>0</v>
      </c>
      <c r="D56" s="7">
        <v>0</v>
      </c>
      <c r="E56" s="7">
        <v>0</v>
      </c>
      <c r="F56" s="179"/>
    </row>
    <row r="57" spans="1:6" ht="17.25" customHeight="1" x14ac:dyDescent="0.25">
      <c r="A57" s="185"/>
      <c r="B57" s="79" t="s">
        <v>19</v>
      </c>
      <c r="C57" s="7">
        <f>C35+C49+C53+C47+C39+C45+C41+C43+C37+C51</f>
        <v>100613.8</v>
      </c>
      <c r="D57" s="7">
        <f>D35+D49+D53+D47+D39+D45+D41+D43+D37+D51</f>
        <v>0</v>
      </c>
      <c r="E57" s="7">
        <f>D57/C57*100</f>
        <v>0</v>
      </c>
      <c r="F57" s="179"/>
    </row>
    <row r="58" spans="1:6" ht="21.75" customHeight="1" x14ac:dyDescent="0.25">
      <c r="A58" s="185"/>
      <c r="B58" s="79" t="s">
        <v>20</v>
      </c>
      <c r="C58" s="7">
        <f>C36+C50+C54+C48+C40+C46+C42+C44+C38+C52</f>
        <v>30055.400000000005</v>
      </c>
      <c r="D58" s="7">
        <f>D36+D50+D54+D48+D40+D46+D42+D44+D38+D52</f>
        <v>0</v>
      </c>
      <c r="E58" s="7">
        <f>D58/C58*100</f>
        <v>0</v>
      </c>
      <c r="F58" s="180"/>
    </row>
    <row r="59" spans="1:6" ht="18" hidden="1" customHeight="1" x14ac:dyDescent="0.25">
      <c r="A59" s="175" t="s">
        <v>242</v>
      </c>
      <c r="B59" s="176"/>
      <c r="C59" s="176"/>
      <c r="D59" s="176"/>
      <c r="E59" s="176"/>
      <c r="F59" s="177"/>
    </row>
    <row r="60" spans="1:6" s="72" customFormat="1" ht="18" hidden="1" customHeight="1" x14ac:dyDescent="0.25">
      <c r="A60" s="186" t="s">
        <v>253</v>
      </c>
      <c r="B60" s="91" t="s">
        <v>172</v>
      </c>
      <c r="C60" s="1">
        <f>общие!D269</f>
        <v>0</v>
      </c>
      <c r="D60" s="1">
        <f>общие!E269</f>
        <v>0</v>
      </c>
      <c r="E60" s="1" t="e">
        <f t="shared" ref="E60:E65" si="7">D60/C60*100</f>
        <v>#DIV/0!</v>
      </c>
      <c r="F60" s="182">
        <f>общие!G269</f>
        <v>0</v>
      </c>
    </row>
    <row r="61" spans="1:6" s="72" customFormat="1" ht="18" hidden="1" customHeight="1" x14ac:dyDescent="0.25">
      <c r="A61" s="187"/>
      <c r="B61" s="91" t="s">
        <v>19</v>
      </c>
      <c r="C61" s="1">
        <f>общие!D270</f>
        <v>0</v>
      </c>
      <c r="D61" s="1">
        <f>общие!E270</f>
        <v>0</v>
      </c>
      <c r="E61" s="1" t="e">
        <f t="shared" si="7"/>
        <v>#DIV/0!</v>
      </c>
      <c r="F61" s="182"/>
    </row>
    <row r="62" spans="1:6" s="72" customFormat="1" ht="42" hidden="1" customHeight="1" x14ac:dyDescent="0.25">
      <c r="A62" s="188"/>
      <c r="B62" s="91" t="s">
        <v>20</v>
      </c>
      <c r="C62" s="1">
        <f>общие!D271</f>
        <v>0</v>
      </c>
      <c r="D62" s="1">
        <f>общие!E271</f>
        <v>0</v>
      </c>
      <c r="E62" s="1" t="e">
        <f t="shared" si="7"/>
        <v>#DIV/0!</v>
      </c>
      <c r="F62" s="182"/>
    </row>
    <row r="63" spans="1:6" s="72" customFormat="1" ht="26.25" hidden="1" customHeight="1" x14ac:dyDescent="0.25">
      <c r="A63" s="181" t="s">
        <v>28</v>
      </c>
      <c r="B63" s="91" t="s">
        <v>172</v>
      </c>
      <c r="C63" s="1">
        <f>общие!D273</f>
        <v>0</v>
      </c>
      <c r="D63" s="1">
        <f>общие!E273</f>
        <v>0</v>
      </c>
      <c r="E63" s="1" t="e">
        <f t="shared" si="7"/>
        <v>#DIV/0!</v>
      </c>
      <c r="F63" s="182">
        <f>общие!G273</f>
        <v>0</v>
      </c>
    </row>
    <row r="64" spans="1:6" s="72" customFormat="1" ht="22.5" hidden="1" customHeight="1" x14ac:dyDescent="0.25">
      <c r="A64" s="181"/>
      <c r="B64" s="91" t="s">
        <v>19</v>
      </c>
      <c r="C64" s="1">
        <f>общие!D274</f>
        <v>0</v>
      </c>
      <c r="D64" s="1">
        <f>общие!E274</f>
        <v>0</v>
      </c>
      <c r="E64" s="1" t="e">
        <f t="shared" si="7"/>
        <v>#DIV/0!</v>
      </c>
      <c r="F64" s="182"/>
    </row>
    <row r="65" spans="1:8" s="72" customFormat="1" ht="113.25" hidden="1" customHeight="1" x14ac:dyDescent="0.25">
      <c r="A65" s="181"/>
      <c r="B65" s="91" t="s">
        <v>20</v>
      </c>
      <c r="C65" s="1">
        <f>общие!D275</f>
        <v>0</v>
      </c>
      <c r="D65" s="1">
        <f>общие!E275</f>
        <v>0</v>
      </c>
      <c r="E65" s="1" t="e">
        <f t="shared" si="7"/>
        <v>#DIV/0!</v>
      </c>
      <c r="F65" s="182"/>
    </row>
    <row r="66" spans="1:8" ht="22.5" hidden="1" customHeight="1" x14ac:dyDescent="0.25">
      <c r="A66" s="181" t="s">
        <v>33</v>
      </c>
      <c r="B66" s="91" t="s">
        <v>172</v>
      </c>
      <c r="C66" s="1"/>
      <c r="D66" s="1"/>
      <c r="E66" s="1" t="e">
        <f>D66/C66*100</f>
        <v>#DIV/0!</v>
      </c>
      <c r="F66" s="182">
        <f>общие!G283</f>
        <v>0</v>
      </c>
      <c r="G66" s="12"/>
      <c r="H66" s="12"/>
    </row>
    <row r="67" spans="1:8" ht="26.25" hidden="1" customHeight="1" x14ac:dyDescent="0.25">
      <c r="A67" s="181"/>
      <c r="B67" s="91" t="s">
        <v>19</v>
      </c>
      <c r="C67" s="1"/>
      <c r="D67" s="1"/>
      <c r="E67" s="1" t="e">
        <f>общие!F284</f>
        <v>#DIV/0!</v>
      </c>
      <c r="F67" s="182"/>
    </row>
    <row r="68" spans="1:8" ht="113.25" hidden="1" customHeight="1" x14ac:dyDescent="0.25">
      <c r="A68" s="181"/>
      <c r="B68" s="91" t="s">
        <v>20</v>
      </c>
      <c r="C68" s="1"/>
      <c r="D68" s="1"/>
      <c r="E68" s="1" t="e">
        <f>общие!F285</f>
        <v>#DIV/0!</v>
      </c>
      <c r="F68" s="182"/>
    </row>
    <row r="69" spans="1:8" ht="35.25" hidden="1" customHeight="1" x14ac:dyDescent="0.25">
      <c r="A69" s="181" t="s">
        <v>35</v>
      </c>
      <c r="B69" s="91" t="s">
        <v>172</v>
      </c>
      <c r="C69" s="1">
        <f>общие!D288</f>
        <v>0</v>
      </c>
      <c r="D69" s="1">
        <f>общие!E288</f>
        <v>0</v>
      </c>
      <c r="E69" s="1" t="e">
        <f t="shared" ref="E69:E75" si="8">D69/C69*100</f>
        <v>#DIV/0!</v>
      </c>
      <c r="F69" s="182">
        <f>общие!G288</f>
        <v>0</v>
      </c>
    </row>
    <row r="70" spans="1:8" ht="144.75" hidden="1" customHeight="1" x14ac:dyDescent="0.25">
      <c r="A70" s="181"/>
      <c r="B70" s="91" t="s">
        <v>19</v>
      </c>
      <c r="C70" s="1">
        <f>общие!D289</f>
        <v>0</v>
      </c>
      <c r="D70" s="1">
        <f>общие!E289</f>
        <v>0</v>
      </c>
      <c r="E70" s="1" t="e">
        <f t="shared" si="8"/>
        <v>#DIV/0!</v>
      </c>
      <c r="F70" s="182"/>
    </row>
    <row r="71" spans="1:8" ht="42" hidden="1" customHeight="1" x14ac:dyDescent="0.25">
      <c r="A71" s="181"/>
      <c r="B71" s="91" t="s">
        <v>20</v>
      </c>
      <c r="C71" s="1">
        <f>общие!D290</f>
        <v>0</v>
      </c>
      <c r="D71" s="1">
        <f>общие!E290</f>
        <v>0</v>
      </c>
      <c r="E71" s="1" t="e">
        <f t="shared" si="8"/>
        <v>#DIV/0!</v>
      </c>
      <c r="F71" s="182"/>
    </row>
    <row r="72" spans="1:8" ht="18.75" hidden="1" customHeight="1" x14ac:dyDescent="0.25">
      <c r="A72" s="185" t="s">
        <v>79</v>
      </c>
      <c r="B72" s="79" t="s">
        <v>104</v>
      </c>
      <c r="C72" s="7">
        <f>C66+C67+C68+C60+C61+C62+C63+C64+C65+C69+C70+C71</f>
        <v>0</v>
      </c>
      <c r="D72" s="7">
        <f>D66+D67+D68+D60+D61+D62+D63+D64+D65+D69+D70+D71</f>
        <v>0</v>
      </c>
      <c r="E72" s="7" t="e">
        <f t="shared" si="8"/>
        <v>#DIV/0!</v>
      </c>
      <c r="F72" s="178"/>
    </row>
    <row r="73" spans="1:8" ht="20.25" hidden="1" customHeight="1" x14ac:dyDescent="0.25">
      <c r="A73" s="185"/>
      <c r="B73" s="79" t="s">
        <v>172</v>
      </c>
      <c r="C73" s="7">
        <f t="shared" ref="C73:D75" si="9">C66+C60+C63+C69</f>
        <v>0</v>
      </c>
      <c r="D73" s="7">
        <f t="shared" si="9"/>
        <v>0</v>
      </c>
      <c r="E73" s="7" t="e">
        <f t="shared" si="8"/>
        <v>#DIV/0!</v>
      </c>
      <c r="F73" s="179"/>
    </row>
    <row r="74" spans="1:8" ht="17.25" hidden="1" customHeight="1" x14ac:dyDescent="0.25">
      <c r="A74" s="185"/>
      <c r="B74" s="79" t="s">
        <v>19</v>
      </c>
      <c r="C74" s="7">
        <f t="shared" si="9"/>
        <v>0</v>
      </c>
      <c r="D74" s="7">
        <f t="shared" si="9"/>
        <v>0</v>
      </c>
      <c r="E74" s="7" t="e">
        <f t="shared" si="8"/>
        <v>#DIV/0!</v>
      </c>
      <c r="F74" s="179"/>
    </row>
    <row r="75" spans="1:8" ht="21.75" hidden="1" customHeight="1" x14ac:dyDescent="0.25">
      <c r="A75" s="185"/>
      <c r="B75" s="79" t="s">
        <v>20</v>
      </c>
      <c r="C75" s="7">
        <f t="shared" si="9"/>
        <v>0</v>
      </c>
      <c r="D75" s="7">
        <f t="shared" si="9"/>
        <v>0</v>
      </c>
      <c r="E75" s="7" t="e">
        <f t="shared" si="8"/>
        <v>#DIV/0!</v>
      </c>
      <c r="F75" s="180"/>
    </row>
    <row r="76" spans="1:8" ht="21.75" customHeight="1" x14ac:dyDescent="0.25">
      <c r="A76" s="175" t="s">
        <v>547</v>
      </c>
      <c r="B76" s="176"/>
      <c r="C76" s="176"/>
      <c r="D76" s="176"/>
      <c r="E76" s="176"/>
      <c r="F76" s="177"/>
    </row>
    <row r="77" spans="1:8" s="72" customFormat="1" ht="0.75" hidden="1" customHeight="1" x14ac:dyDescent="0.25">
      <c r="A77" s="128" t="s">
        <v>29</v>
      </c>
      <c r="B77" s="91" t="s">
        <v>19</v>
      </c>
      <c r="C77" s="1">
        <f>общие!D200</f>
        <v>0</v>
      </c>
      <c r="D77" s="1">
        <f>общие!E200</f>
        <v>0</v>
      </c>
      <c r="E77" s="1" t="e">
        <f t="shared" ref="E77:E83" si="10">D77/C77*100</f>
        <v>#DIV/0!</v>
      </c>
      <c r="F77" s="183"/>
    </row>
    <row r="78" spans="1:8" s="72" customFormat="1" ht="46.5" hidden="1" customHeight="1" x14ac:dyDescent="0.25">
      <c r="A78" s="130"/>
      <c r="B78" s="91" t="s">
        <v>19</v>
      </c>
      <c r="C78" s="1">
        <f>общие!D378</f>
        <v>0</v>
      </c>
      <c r="D78" s="1">
        <f>общие!E378</f>
        <v>0</v>
      </c>
      <c r="E78" s="1" t="e">
        <f t="shared" si="10"/>
        <v>#DIV/0!</v>
      </c>
      <c r="F78" s="184"/>
    </row>
    <row r="79" spans="1:8" ht="40.5" customHeight="1" x14ac:dyDescent="0.25">
      <c r="A79" s="128" t="s">
        <v>30</v>
      </c>
      <c r="B79" s="91" t="s">
        <v>19</v>
      </c>
      <c r="C79" s="1">
        <f>общие!D202</f>
        <v>3104.4</v>
      </c>
      <c r="D79" s="1">
        <f>общие!E202</f>
        <v>0</v>
      </c>
      <c r="E79" s="1">
        <f t="shared" si="10"/>
        <v>0</v>
      </c>
      <c r="F79" s="183" t="str">
        <f>общие!G202</f>
        <v>муниципальный контракт на восстановление (ремонт, благоустройство) воинских захоронений заключен 03.04.2020 года на сумму 2162,1 тыс. рублей со сроком исполнения - 30 к.д.</v>
      </c>
    </row>
    <row r="80" spans="1:8" ht="42.75" customHeight="1" x14ac:dyDescent="0.25">
      <c r="A80" s="130"/>
      <c r="B80" s="91" t="s">
        <v>20</v>
      </c>
      <c r="C80" s="1">
        <f>общие!D203</f>
        <v>233.7</v>
      </c>
      <c r="D80" s="1">
        <f>общие!E203</f>
        <v>0</v>
      </c>
      <c r="E80" s="1">
        <f t="shared" si="10"/>
        <v>0</v>
      </c>
      <c r="F80" s="184"/>
    </row>
    <row r="81" spans="1:6" ht="1.5" hidden="1" customHeight="1" x14ac:dyDescent="0.25">
      <c r="A81" s="128" t="s">
        <v>33</v>
      </c>
      <c r="B81" s="91" t="s">
        <v>19</v>
      </c>
      <c r="C81" s="1">
        <f>общие!D160</f>
        <v>0</v>
      </c>
      <c r="D81" s="1">
        <f>общие!E160</f>
        <v>0</v>
      </c>
      <c r="E81" s="1" t="e">
        <f t="shared" si="10"/>
        <v>#DIV/0!</v>
      </c>
      <c r="F81" s="73" t="str">
        <f>общие!G160</f>
        <v>обязательства по заключенным договорам исполнены. Приобретен щебень (520 тонн). Выполнено устройство тротуара по пер. Ильича от ул. Ростовской до ул. Заводской (0,68 км)</v>
      </c>
    </row>
    <row r="82" spans="1:6" ht="54" hidden="1" customHeight="1" x14ac:dyDescent="0.25">
      <c r="A82" s="130"/>
      <c r="B82" s="91" t="s">
        <v>19</v>
      </c>
      <c r="C82" s="1">
        <f>общие!D212</f>
        <v>0</v>
      </c>
      <c r="D82" s="1">
        <f>общие!E212</f>
        <v>0</v>
      </c>
      <c r="E82" s="1" t="e">
        <f t="shared" ref="E82" si="11">D82/C82*100</f>
        <v>#DIV/0!</v>
      </c>
      <c r="F82" s="73">
        <f>общие!G212</f>
        <v>0</v>
      </c>
    </row>
    <row r="83" spans="1:6" ht="18" customHeight="1" x14ac:dyDescent="0.25">
      <c r="A83" s="185" t="s">
        <v>145</v>
      </c>
      <c r="B83" s="79" t="s">
        <v>104</v>
      </c>
      <c r="C83" s="7">
        <f>C79+C80</f>
        <v>3338.1</v>
      </c>
      <c r="D83" s="7">
        <f>D79+D80</f>
        <v>0</v>
      </c>
      <c r="E83" s="7">
        <f t="shared" si="10"/>
        <v>0</v>
      </c>
      <c r="F83" s="195"/>
    </row>
    <row r="84" spans="1:6" ht="18" customHeight="1" x14ac:dyDescent="0.25">
      <c r="A84" s="185"/>
      <c r="B84" s="79" t="s">
        <v>172</v>
      </c>
      <c r="C84" s="7">
        <v>0</v>
      </c>
      <c r="D84" s="7">
        <v>0</v>
      </c>
      <c r="E84" s="7">
        <v>0</v>
      </c>
      <c r="F84" s="196"/>
    </row>
    <row r="85" spans="1:6" ht="20.25" customHeight="1" x14ac:dyDescent="0.25">
      <c r="A85" s="185"/>
      <c r="B85" s="79" t="s">
        <v>19</v>
      </c>
      <c r="C85" s="7">
        <f>C81+C79+C77+C78+C82</f>
        <v>3104.4</v>
      </c>
      <c r="D85" s="7">
        <f>D81+D79+D77+D78+D82</f>
        <v>0</v>
      </c>
      <c r="E85" s="7">
        <f>D85/C85*100</f>
        <v>0</v>
      </c>
      <c r="F85" s="179"/>
    </row>
    <row r="86" spans="1:6" ht="21.75" customHeight="1" x14ac:dyDescent="0.25">
      <c r="A86" s="185"/>
      <c r="B86" s="79" t="s">
        <v>20</v>
      </c>
      <c r="C86" s="7">
        <f>C80</f>
        <v>233.7</v>
      </c>
      <c r="D86" s="7">
        <f>D80</f>
        <v>0</v>
      </c>
      <c r="E86" s="7">
        <v>0</v>
      </c>
      <c r="F86" s="180"/>
    </row>
    <row r="87" spans="1:6" ht="37.5" hidden="1" customHeight="1" x14ac:dyDescent="0.25">
      <c r="A87" s="175" t="s">
        <v>260</v>
      </c>
      <c r="B87" s="176"/>
      <c r="C87" s="176"/>
      <c r="D87" s="176"/>
      <c r="E87" s="176"/>
      <c r="F87" s="177"/>
    </row>
    <row r="88" spans="1:6" ht="20.25" hidden="1" customHeight="1" x14ac:dyDescent="0.25">
      <c r="A88" s="181" t="s">
        <v>29</v>
      </c>
      <c r="B88" s="91" t="s">
        <v>19</v>
      </c>
      <c r="C88" s="1">
        <f>общие!D242</f>
        <v>0</v>
      </c>
      <c r="D88" s="1">
        <f>общие!E242</f>
        <v>0</v>
      </c>
      <c r="E88" s="1" t="e">
        <f>D88/C88*100</f>
        <v>#DIV/0!</v>
      </c>
      <c r="F88" s="182">
        <f>общие!G242</f>
        <v>0</v>
      </c>
    </row>
    <row r="89" spans="1:6" ht="24.75" hidden="1" customHeight="1" x14ac:dyDescent="0.25">
      <c r="A89" s="181"/>
      <c r="B89" s="91" t="s">
        <v>20</v>
      </c>
      <c r="C89" s="1">
        <f>общие!D243</f>
        <v>0</v>
      </c>
      <c r="D89" s="1">
        <f>общие!E243</f>
        <v>0</v>
      </c>
      <c r="E89" s="1" t="e">
        <f>D89/C89*100</f>
        <v>#DIV/0!</v>
      </c>
      <c r="F89" s="182"/>
    </row>
    <row r="90" spans="1:6" ht="18.75" hidden="1" customHeight="1" x14ac:dyDescent="0.25">
      <c r="A90" s="185" t="s">
        <v>79</v>
      </c>
      <c r="B90" s="79" t="s">
        <v>104</v>
      </c>
      <c r="C90" s="7">
        <f>C88+C89</f>
        <v>0</v>
      </c>
      <c r="D90" s="7">
        <f>D88+D89</f>
        <v>0</v>
      </c>
      <c r="E90" s="7" t="e">
        <f>D90/C90*100</f>
        <v>#DIV/0!</v>
      </c>
      <c r="F90" s="178"/>
    </row>
    <row r="91" spans="1:6" ht="20.25" hidden="1" customHeight="1" x14ac:dyDescent="0.25">
      <c r="A91" s="185"/>
      <c r="B91" s="79" t="s">
        <v>172</v>
      </c>
      <c r="C91" s="7">
        <v>0</v>
      </c>
      <c r="D91" s="7">
        <v>0</v>
      </c>
      <c r="E91" s="7">
        <v>0</v>
      </c>
      <c r="F91" s="179"/>
    </row>
    <row r="92" spans="1:6" ht="17.25" hidden="1" customHeight="1" x14ac:dyDescent="0.25">
      <c r="A92" s="185"/>
      <c r="B92" s="79" t="s">
        <v>19</v>
      </c>
      <c r="C92" s="7">
        <f>C88</f>
        <v>0</v>
      </c>
      <c r="D92" s="7">
        <f>D88</f>
        <v>0</v>
      </c>
      <c r="E92" s="7" t="e">
        <f>D92/C92*100</f>
        <v>#DIV/0!</v>
      </c>
      <c r="F92" s="179"/>
    </row>
    <row r="93" spans="1:6" ht="18" hidden="1" customHeight="1" x14ac:dyDescent="0.25">
      <c r="A93" s="185"/>
      <c r="B93" s="79" t="s">
        <v>20</v>
      </c>
      <c r="C93" s="7">
        <f>C89</f>
        <v>0</v>
      </c>
      <c r="D93" s="7">
        <f>D89</f>
        <v>0</v>
      </c>
      <c r="E93" s="7" t="e">
        <f>D93/C93*100</f>
        <v>#DIV/0!</v>
      </c>
      <c r="F93" s="180"/>
    </row>
    <row r="94" spans="1:6" ht="21" hidden="1" customHeight="1" x14ac:dyDescent="0.25">
      <c r="A94" s="175" t="s">
        <v>262</v>
      </c>
      <c r="B94" s="176"/>
      <c r="C94" s="176"/>
      <c r="D94" s="176"/>
      <c r="E94" s="176"/>
      <c r="F94" s="177"/>
    </row>
    <row r="95" spans="1:6" ht="21" hidden="1" customHeight="1" x14ac:dyDescent="0.25">
      <c r="A95" s="181" t="s">
        <v>29</v>
      </c>
      <c r="B95" s="91" t="s">
        <v>19</v>
      </c>
      <c r="C95" s="1">
        <f>общие!D244</f>
        <v>0</v>
      </c>
      <c r="D95" s="1">
        <f>общие!E244</f>
        <v>0</v>
      </c>
      <c r="E95" s="1" t="e">
        <f>D95/C95*100</f>
        <v>#DIV/0!</v>
      </c>
      <c r="F95" s="182">
        <f>общие!G244</f>
        <v>0</v>
      </c>
    </row>
    <row r="96" spans="1:6" ht="24" hidden="1" customHeight="1" x14ac:dyDescent="0.25">
      <c r="A96" s="181"/>
      <c r="B96" s="91" t="s">
        <v>20</v>
      </c>
      <c r="C96" s="1">
        <f>общие!D245</f>
        <v>0</v>
      </c>
      <c r="D96" s="1">
        <f>общие!E245</f>
        <v>0</v>
      </c>
      <c r="E96" s="1" t="e">
        <f>D96/C96*100</f>
        <v>#DIV/0!</v>
      </c>
      <c r="F96" s="182"/>
    </row>
    <row r="97" spans="1:6" ht="18.75" hidden="1" customHeight="1" x14ac:dyDescent="0.25">
      <c r="A97" s="185" t="s">
        <v>79</v>
      </c>
      <c r="B97" s="79" t="s">
        <v>104</v>
      </c>
      <c r="C97" s="7">
        <f>C95+C96</f>
        <v>0</v>
      </c>
      <c r="D97" s="7">
        <f>D95+D96</f>
        <v>0</v>
      </c>
      <c r="E97" s="7" t="e">
        <f>D97/C97*100</f>
        <v>#DIV/0!</v>
      </c>
      <c r="F97" s="178"/>
    </row>
    <row r="98" spans="1:6" ht="20.25" hidden="1" customHeight="1" x14ac:dyDescent="0.25">
      <c r="A98" s="185"/>
      <c r="B98" s="79" t="s">
        <v>172</v>
      </c>
      <c r="C98" s="7">
        <v>0</v>
      </c>
      <c r="D98" s="7">
        <v>0</v>
      </c>
      <c r="E98" s="7">
        <v>0</v>
      </c>
      <c r="F98" s="179"/>
    </row>
    <row r="99" spans="1:6" ht="17.25" hidden="1" customHeight="1" x14ac:dyDescent="0.25">
      <c r="A99" s="185"/>
      <c r="B99" s="79" t="s">
        <v>19</v>
      </c>
      <c r="C99" s="7">
        <f>C95</f>
        <v>0</v>
      </c>
      <c r="D99" s="7">
        <f>D95</f>
        <v>0</v>
      </c>
      <c r="E99" s="7" t="e">
        <f t="shared" ref="E99" si="12">D99/C99*100</f>
        <v>#DIV/0!</v>
      </c>
      <c r="F99" s="179"/>
    </row>
    <row r="100" spans="1:6" ht="20.25" customHeight="1" x14ac:dyDescent="0.25">
      <c r="A100" s="175" t="s">
        <v>549</v>
      </c>
      <c r="B100" s="176"/>
      <c r="C100" s="176"/>
      <c r="D100" s="176"/>
      <c r="E100" s="176"/>
      <c r="F100" s="177"/>
    </row>
    <row r="101" spans="1:6" ht="28.5" customHeight="1" x14ac:dyDescent="0.25">
      <c r="A101" s="181" t="s">
        <v>30</v>
      </c>
      <c r="B101" s="91" t="s">
        <v>19</v>
      </c>
      <c r="C101" s="1">
        <f>общие!D205</f>
        <v>18650</v>
      </c>
      <c r="D101" s="1">
        <f>общие!E205</f>
        <v>0</v>
      </c>
      <c r="E101" s="1">
        <f>D101/C101*100</f>
        <v>0</v>
      </c>
      <c r="F101" s="182" t="str">
        <f>общие!G205</f>
        <v xml:space="preserve">извещение о проведении открытого конкурса в электронной форме  на сумму 19840,8 тыс. рублей размещено, начало конкурса определено на 07.05.2020 года, подача заявок - до 29.04.2020 года  </v>
      </c>
    </row>
    <row r="102" spans="1:6" ht="54" customHeight="1" x14ac:dyDescent="0.25">
      <c r="A102" s="181"/>
      <c r="B102" s="91" t="s">
        <v>20</v>
      </c>
      <c r="C102" s="1">
        <f>общие!D206</f>
        <v>1200</v>
      </c>
      <c r="D102" s="1">
        <f>общие!E206</f>
        <v>0</v>
      </c>
      <c r="E102" s="1">
        <f>D102/C102*100</f>
        <v>0</v>
      </c>
      <c r="F102" s="182"/>
    </row>
    <row r="103" spans="1:6" ht="20.25" customHeight="1" x14ac:dyDescent="0.25">
      <c r="A103" s="185" t="s">
        <v>79</v>
      </c>
      <c r="B103" s="79" t="s">
        <v>104</v>
      </c>
      <c r="C103" s="7">
        <f>C101+C102</f>
        <v>19850</v>
      </c>
      <c r="D103" s="7">
        <f>D101+D102</f>
        <v>0</v>
      </c>
      <c r="E103" s="7">
        <f>D103/C103*100</f>
        <v>0</v>
      </c>
      <c r="F103" s="178"/>
    </row>
    <row r="104" spans="1:6" ht="20.25" customHeight="1" x14ac:dyDescent="0.25">
      <c r="A104" s="185"/>
      <c r="B104" s="79" t="s">
        <v>172</v>
      </c>
      <c r="C104" s="7">
        <v>0</v>
      </c>
      <c r="D104" s="7">
        <v>0</v>
      </c>
      <c r="E104" s="7">
        <v>0</v>
      </c>
      <c r="F104" s="179"/>
    </row>
    <row r="105" spans="1:6" ht="20.25" customHeight="1" x14ac:dyDescent="0.25">
      <c r="A105" s="185"/>
      <c r="B105" s="79" t="s">
        <v>19</v>
      </c>
      <c r="C105" s="7">
        <f>C101</f>
        <v>18650</v>
      </c>
      <c r="D105" s="7">
        <f>D101</f>
        <v>0</v>
      </c>
      <c r="E105" s="7">
        <f t="shared" ref="E105:E106" si="13">D105/C105*100</f>
        <v>0</v>
      </c>
      <c r="F105" s="179"/>
    </row>
    <row r="106" spans="1:6" ht="20.25" customHeight="1" x14ac:dyDescent="0.25">
      <c r="A106" s="185"/>
      <c r="B106" s="79" t="s">
        <v>20</v>
      </c>
      <c r="C106" s="7">
        <f>C102</f>
        <v>1200</v>
      </c>
      <c r="D106" s="7">
        <f>D102</f>
        <v>0</v>
      </c>
      <c r="E106" s="7">
        <f t="shared" si="13"/>
        <v>0</v>
      </c>
      <c r="F106" s="180"/>
    </row>
    <row r="107" spans="1:6" ht="21.75" customHeight="1" x14ac:dyDescent="0.25">
      <c r="A107" s="185" t="s">
        <v>146</v>
      </c>
      <c r="B107" s="79" t="s">
        <v>104</v>
      </c>
      <c r="C107" s="7">
        <f>C9+C30+C55+C83+C103</f>
        <v>181707.09999999998</v>
      </c>
      <c r="D107" s="7">
        <f>D9+D30+D55+D83+D103</f>
        <v>0</v>
      </c>
      <c r="E107" s="7">
        <f>D107/C107*100</f>
        <v>0</v>
      </c>
      <c r="F107" s="178"/>
    </row>
    <row r="108" spans="1:6" ht="21.75" customHeight="1" x14ac:dyDescent="0.25">
      <c r="A108" s="185"/>
      <c r="B108" s="79" t="s">
        <v>172</v>
      </c>
      <c r="C108" s="7">
        <f t="shared" ref="C108:D110" si="14">C10+C31+C56+C84+C104</f>
        <v>1885.9</v>
      </c>
      <c r="D108" s="7">
        <f t="shared" si="14"/>
        <v>0</v>
      </c>
      <c r="E108" s="7">
        <f>D108/C108*100</f>
        <v>0</v>
      </c>
      <c r="F108" s="179"/>
    </row>
    <row r="109" spans="1:6" ht="22.5" customHeight="1" x14ac:dyDescent="0.25">
      <c r="A109" s="185"/>
      <c r="B109" s="79" t="s">
        <v>19</v>
      </c>
      <c r="C109" s="7">
        <f t="shared" si="14"/>
        <v>145981.70000000001</v>
      </c>
      <c r="D109" s="7">
        <f t="shared" si="14"/>
        <v>0</v>
      </c>
      <c r="E109" s="7">
        <f>D109/C109*100</f>
        <v>0</v>
      </c>
      <c r="F109" s="179"/>
    </row>
    <row r="110" spans="1:6" ht="20.25" customHeight="1" x14ac:dyDescent="0.25">
      <c r="A110" s="185"/>
      <c r="B110" s="79" t="s">
        <v>20</v>
      </c>
      <c r="C110" s="7">
        <f t="shared" si="14"/>
        <v>33839.500000000007</v>
      </c>
      <c r="D110" s="7">
        <f t="shared" si="14"/>
        <v>0</v>
      </c>
      <c r="E110" s="7">
        <f>D110/C110*100</f>
        <v>0</v>
      </c>
      <c r="F110" s="180"/>
    </row>
    <row r="111" spans="1:6" ht="26.25" customHeight="1" x14ac:dyDescent="0.25">
      <c r="A111" s="189" t="s">
        <v>147</v>
      </c>
      <c r="B111" s="190"/>
      <c r="C111" s="190"/>
      <c r="D111" s="190"/>
      <c r="E111" s="190"/>
      <c r="F111" s="191"/>
    </row>
    <row r="112" spans="1:6" s="72" customFormat="1" ht="17.25" customHeight="1" x14ac:dyDescent="0.25">
      <c r="A112" s="128" t="s">
        <v>2</v>
      </c>
      <c r="B112" s="40" t="s">
        <v>172</v>
      </c>
      <c r="C112" s="39">
        <v>0</v>
      </c>
      <c r="D112" s="39">
        <v>0</v>
      </c>
      <c r="E112" s="1">
        <v>0</v>
      </c>
      <c r="F112" s="192"/>
    </row>
    <row r="113" spans="1:6" ht="15.75" customHeight="1" x14ac:dyDescent="0.25">
      <c r="A113" s="129"/>
      <c r="B113" s="91" t="s">
        <v>19</v>
      </c>
      <c r="C113" s="71">
        <f>C35</f>
        <v>6241.9</v>
      </c>
      <c r="D113" s="71">
        <f>D35</f>
        <v>0</v>
      </c>
      <c r="E113" s="1">
        <f>D113/C113*100</f>
        <v>0</v>
      </c>
      <c r="F113" s="193"/>
    </row>
    <row r="114" spans="1:6" x14ac:dyDescent="0.25">
      <c r="A114" s="129"/>
      <c r="B114" s="91" t="s">
        <v>20</v>
      </c>
      <c r="C114" s="71">
        <f>C36</f>
        <v>1261.4000000000001</v>
      </c>
      <c r="D114" s="71">
        <f>D36</f>
        <v>0</v>
      </c>
      <c r="E114" s="1">
        <f t="shared" ref="E114:E163" si="15">D114/C114*100</f>
        <v>0</v>
      </c>
      <c r="F114" s="193"/>
    </row>
    <row r="115" spans="1:6" s="16" customFormat="1" x14ac:dyDescent="0.25">
      <c r="A115" s="130"/>
      <c r="B115" s="102" t="s">
        <v>22</v>
      </c>
      <c r="C115" s="103">
        <f>C113+C114+C112</f>
        <v>7503.2999999999993</v>
      </c>
      <c r="D115" s="103">
        <f>D113+D114+D112</f>
        <v>0</v>
      </c>
      <c r="E115" s="15">
        <f t="shared" si="15"/>
        <v>0</v>
      </c>
      <c r="F115" s="194"/>
    </row>
    <row r="116" spans="1:6" ht="15.75" customHeight="1" x14ac:dyDescent="0.25">
      <c r="A116" s="181" t="s">
        <v>1</v>
      </c>
      <c r="B116" s="91" t="s">
        <v>172</v>
      </c>
      <c r="C116" s="71">
        <v>0</v>
      </c>
      <c r="D116" s="71">
        <v>0</v>
      </c>
      <c r="E116" s="1">
        <v>0</v>
      </c>
      <c r="F116" s="178"/>
    </row>
    <row r="117" spans="1:6" ht="15.75" customHeight="1" x14ac:dyDescent="0.25">
      <c r="A117" s="181"/>
      <c r="B117" s="91" t="s">
        <v>19</v>
      </c>
      <c r="C117" s="71">
        <f>C37</f>
        <v>7467</v>
      </c>
      <c r="D117" s="71">
        <f>D37</f>
        <v>0</v>
      </c>
      <c r="E117" s="1">
        <f>D117/C117*100</f>
        <v>0</v>
      </c>
      <c r="F117" s="179"/>
    </row>
    <row r="118" spans="1:6" x14ac:dyDescent="0.25">
      <c r="A118" s="181"/>
      <c r="B118" s="91" t="s">
        <v>20</v>
      </c>
      <c r="C118" s="71">
        <f>C38</f>
        <v>311.2</v>
      </c>
      <c r="D118" s="71">
        <f>D38</f>
        <v>0</v>
      </c>
      <c r="E118" s="1">
        <f>D118/C118*100</f>
        <v>0</v>
      </c>
      <c r="F118" s="179"/>
    </row>
    <row r="119" spans="1:6" s="104" customFormat="1" ht="16.5" customHeight="1" x14ac:dyDescent="0.25">
      <c r="A119" s="181"/>
      <c r="B119" s="80" t="s">
        <v>22</v>
      </c>
      <c r="C119" s="15">
        <f>C116+C118+C117</f>
        <v>7778.2</v>
      </c>
      <c r="D119" s="15">
        <f>D116+D118+D117</f>
        <v>0</v>
      </c>
      <c r="E119" s="15">
        <f t="shared" si="15"/>
        <v>0</v>
      </c>
      <c r="F119" s="180"/>
    </row>
    <row r="120" spans="1:6" s="72" customFormat="1" x14ac:dyDescent="0.25">
      <c r="A120" s="128" t="s">
        <v>3</v>
      </c>
      <c r="B120" s="91" t="s">
        <v>172</v>
      </c>
      <c r="C120" s="71">
        <f t="shared" ref="C120:D122" si="16">C21</f>
        <v>0</v>
      </c>
      <c r="D120" s="71">
        <f t="shared" si="16"/>
        <v>0</v>
      </c>
      <c r="E120" s="1">
        <v>0</v>
      </c>
      <c r="F120" s="192"/>
    </row>
    <row r="121" spans="1:6" ht="15.75" customHeight="1" x14ac:dyDescent="0.25">
      <c r="A121" s="129"/>
      <c r="B121" s="91" t="s">
        <v>19</v>
      </c>
      <c r="C121" s="71">
        <f t="shared" si="16"/>
        <v>3018</v>
      </c>
      <c r="D121" s="71">
        <f t="shared" si="16"/>
        <v>0</v>
      </c>
      <c r="E121" s="1">
        <f t="shared" si="15"/>
        <v>0</v>
      </c>
      <c r="F121" s="193"/>
    </row>
    <row r="122" spans="1:6" x14ac:dyDescent="0.25">
      <c r="A122" s="129"/>
      <c r="B122" s="91" t="s">
        <v>20</v>
      </c>
      <c r="C122" s="71">
        <f t="shared" si="16"/>
        <v>227.2</v>
      </c>
      <c r="D122" s="71">
        <f t="shared" si="16"/>
        <v>0</v>
      </c>
      <c r="E122" s="1">
        <f t="shared" si="15"/>
        <v>0</v>
      </c>
      <c r="F122" s="193"/>
    </row>
    <row r="123" spans="1:6" s="16" customFormat="1" x14ac:dyDescent="0.25">
      <c r="A123" s="130"/>
      <c r="B123" s="80" t="s">
        <v>22</v>
      </c>
      <c r="C123" s="15">
        <f>C120+C122+C121</f>
        <v>3245.2</v>
      </c>
      <c r="D123" s="15">
        <f>D120+D122+D121</f>
        <v>0</v>
      </c>
      <c r="E123" s="15">
        <f t="shared" si="15"/>
        <v>0</v>
      </c>
      <c r="F123" s="194"/>
    </row>
    <row r="124" spans="1:6" ht="15.75" customHeight="1" x14ac:dyDescent="0.25">
      <c r="A124" s="181" t="s">
        <v>4</v>
      </c>
      <c r="B124" s="91" t="s">
        <v>172</v>
      </c>
      <c r="C124" s="71">
        <f>C60</f>
        <v>0</v>
      </c>
      <c r="D124" s="71">
        <f>D60</f>
        <v>0</v>
      </c>
      <c r="E124" s="1">
        <v>0</v>
      </c>
      <c r="F124" s="178"/>
    </row>
    <row r="125" spans="1:6" ht="15.75" customHeight="1" x14ac:dyDescent="0.25">
      <c r="A125" s="181"/>
      <c r="B125" s="91" t="s">
        <v>19</v>
      </c>
      <c r="C125" s="71">
        <f>C39+C61</f>
        <v>8182.8</v>
      </c>
      <c r="D125" s="71">
        <f>D39+D61</f>
        <v>0</v>
      </c>
      <c r="E125" s="1">
        <f t="shared" si="15"/>
        <v>0</v>
      </c>
      <c r="F125" s="179"/>
    </row>
    <row r="126" spans="1:6" x14ac:dyDescent="0.25">
      <c r="A126" s="181"/>
      <c r="B126" s="91" t="s">
        <v>20</v>
      </c>
      <c r="C126" s="1">
        <f>C40+C62</f>
        <v>0</v>
      </c>
      <c r="D126" s="1">
        <f>D40+D62</f>
        <v>0</v>
      </c>
      <c r="E126" s="1">
        <v>0</v>
      </c>
      <c r="F126" s="179"/>
    </row>
    <row r="127" spans="1:6" s="16" customFormat="1" x14ac:dyDescent="0.25">
      <c r="A127" s="181"/>
      <c r="B127" s="80" t="s">
        <v>22</v>
      </c>
      <c r="C127" s="15">
        <f>C124+C125+C126</f>
        <v>8182.8</v>
      </c>
      <c r="D127" s="15">
        <f>D124+D125+D126</f>
        <v>0</v>
      </c>
      <c r="E127" s="15">
        <f t="shared" si="15"/>
        <v>0</v>
      </c>
      <c r="F127" s="180"/>
    </row>
    <row r="128" spans="1:6" ht="15.75" customHeight="1" x14ac:dyDescent="0.25">
      <c r="A128" s="181" t="s">
        <v>9</v>
      </c>
      <c r="B128" s="91" t="s">
        <v>172</v>
      </c>
      <c r="C128" s="71">
        <v>0</v>
      </c>
      <c r="D128" s="71">
        <v>0</v>
      </c>
      <c r="E128" s="1">
        <v>0</v>
      </c>
      <c r="F128" s="178"/>
    </row>
    <row r="129" spans="1:6" ht="15.75" customHeight="1" x14ac:dyDescent="0.25">
      <c r="A129" s="181"/>
      <c r="B129" s="91" t="s">
        <v>19</v>
      </c>
      <c r="C129" s="71">
        <f>C43+C77+C78+C95+C88</f>
        <v>11126.3</v>
      </c>
      <c r="D129" s="71">
        <f>D43+D77+D78+D95+D88</f>
        <v>0</v>
      </c>
      <c r="E129" s="1">
        <f>D129/C129*100</f>
        <v>0</v>
      </c>
      <c r="F129" s="179"/>
    </row>
    <row r="130" spans="1:6" x14ac:dyDescent="0.25">
      <c r="A130" s="181"/>
      <c r="B130" s="91" t="s">
        <v>20</v>
      </c>
      <c r="C130" s="1">
        <f>C44+C96+C89</f>
        <v>2871.7</v>
      </c>
      <c r="D130" s="1">
        <f>D44+D96+D89</f>
        <v>0</v>
      </c>
      <c r="E130" s="1">
        <f t="shared" si="15"/>
        <v>0</v>
      </c>
      <c r="F130" s="179"/>
    </row>
    <row r="131" spans="1:6" s="16" customFormat="1" ht="17.25" customHeight="1" x14ac:dyDescent="0.25">
      <c r="A131" s="181"/>
      <c r="B131" s="80" t="s">
        <v>22</v>
      </c>
      <c r="C131" s="15">
        <f>C128+C129+C130</f>
        <v>13998</v>
      </c>
      <c r="D131" s="15">
        <f>D128+D129+D130</f>
        <v>0</v>
      </c>
      <c r="E131" s="15">
        <f t="shared" si="15"/>
        <v>0</v>
      </c>
      <c r="F131" s="180"/>
    </row>
    <row r="132" spans="1:6" ht="15.75" customHeight="1" x14ac:dyDescent="0.25">
      <c r="A132" s="181" t="s">
        <v>10</v>
      </c>
      <c r="B132" s="91" t="s">
        <v>172</v>
      </c>
      <c r="C132" s="71">
        <f>C63+C24</f>
        <v>1885.9</v>
      </c>
      <c r="D132" s="71">
        <f>D63+D24</f>
        <v>0</v>
      </c>
      <c r="E132" s="1">
        <f>D132/C132*100</f>
        <v>0</v>
      </c>
      <c r="F132" s="178"/>
    </row>
    <row r="133" spans="1:6" ht="15.75" customHeight="1" x14ac:dyDescent="0.25">
      <c r="A133" s="181"/>
      <c r="B133" s="91" t="s">
        <v>19</v>
      </c>
      <c r="C133" s="71">
        <f>C64+C25+C41</f>
        <v>7659</v>
      </c>
      <c r="D133" s="71">
        <f>D64+D25+D41</f>
        <v>0</v>
      </c>
      <c r="E133" s="1">
        <f>D133/C133*100</f>
        <v>0</v>
      </c>
      <c r="F133" s="179"/>
    </row>
    <row r="134" spans="1:6" x14ac:dyDescent="0.25">
      <c r="A134" s="181"/>
      <c r="B134" s="91" t="s">
        <v>20</v>
      </c>
      <c r="C134" s="71">
        <f>C65+C26+C42</f>
        <v>678.59999999999991</v>
      </c>
      <c r="D134" s="71">
        <f>D65+D26+D42</f>
        <v>0</v>
      </c>
      <c r="E134" s="1">
        <f t="shared" si="15"/>
        <v>0</v>
      </c>
      <c r="F134" s="179"/>
    </row>
    <row r="135" spans="1:6" s="16" customFormat="1" x14ac:dyDescent="0.25">
      <c r="A135" s="181"/>
      <c r="B135" s="80" t="s">
        <v>22</v>
      </c>
      <c r="C135" s="15">
        <f>C132+C133+C134</f>
        <v>10223.5</v>
      </c>
      <c r="D135" s="15">
        <f>D132+D133+D134</f>
        <v>0</v>
      </c>
      <c r="E135" s="15">
        <f t="shared" si="15"/>
        <v>0</v>
      </c>
      <c r="F135" s="180"/>
    </row>
    <row r="136" spans="1:6" ht="18.75" customHeight="1" x14ac:dyDescent="0.25">
      <c r="A136" s="181" t="s">
        <v>8</v>
      </c>
      <c r="B136" s="91" t="s">
        <v>172</v>
      </c>
      <c r="C136" s="71">
        <v>0</v>
      </c>
      <c r="D136" s="71">
        <v>0</v>
      </c>
      <c r="E136" s="1">
        <v>0</v>
      </c>
      <c r="F136" s="178"/>
    </row>
    <row r="137" spans="1:6" ht="18.75" customHeight="1" x14ac:dyDescent="0.25">
      <c r="A137" s="181"/>
      <c r="B137" s="91" t="s">
        <v>19</v>
      </c>
      <c r="C137" s="71">
        <f>C45+C79+C101</f>
        <v>31562.400000000001</v>
      </c>
      <c r="D137" s="71">
        <f>D45+D79+D101</f>
        <v>0</v>
      </c>
      <c r="E137" s="1">
        <f>D137/C137*100</f>
        <v>0</v>
      </c>
      <c r="F137" s="179"/>
    </row>
    <row r="138" spans="1:6" ht="19.5" customHeight="1" x14ac:dyDescent="0.25">
      <c r="A138" s="181"/>
      <c r="B138" s="91" t="s">
        <v>20</v>
      </c>
      <c r="C138" s="71">
        <f>C46+C80+C102</f>
        <v>2059.6999999999998</v>
      </c>
      <c r="D138" s="71">
        <f>D46+D80+D102</f>
        <v>0</v>
      </c>
      <c r="E138" s="1">
        <f t="shared" si="15"/>
        <v>0</v>
      </c>
      <c r="F138" s="179"/>
    </row>
    <row r="139" spans="1:6" s="16" customFormat="1" ht="15.75" customHeight="1" x14ac:dyDescent="0.25">
      <c r="A139" s="181"/>
      <c r="B139" s="80" t="s">
        <v>22</v>
      </c>
      <c r="C139" s="15">
        <f>C136+C137+C138</f>
        <v>33622.1</v>
      </c>
      <c r="D139" s="15">
        <f>D136+D137+D138</f>
        <v>0</v>
      </c>
      <c r="E139" s="15">
        <f t="shared" si="15"/>
        <v>0</v>
      </c>
      <c r="F139" s="180"/>
    </row>
    <row r="140" spans="1:6" ht="15.75" customHeight="1" x14ac:dyDescent="0.25">
      <c r="A140" s="181" t="s">
        <v>5</v>
      </c>
      <c r="B140" s="91" t="s">
        <v>172</v>
      </c>
      <c r="C140" s="71">
        <v>0</v>
      </c>
      <c r="D140" s="71">
        <v>0</v>
      </c>
      <c r="E140" s="1">
        <v>0</v>
      </c>
      <c r="F140" s="178"/>
    </row>
    <row r="141" spans="1:6" ht="15.75" customHeight="1" x14ac:dyDescent="0.25">
      <c r="A141" s="181"/>
      <c r="B141" s="91" t="s">
        <v>19</v>
      </c>
      <c r="C141" s="71">
        <f>C47</f>
        <v>6639.3</v>
      </c>
      <c r="D141" s="71">
        <f>D47</f>
        <v>0</v>
      </c>
      <c r="E141" s="1">
        <f>D141/C141*100</f>
        <v>0</v>
      </c>
      <c r="F141" s="179"/>
    </row>
    <row r="142" spans="1:6" x14ac:dyDescent="0.25">
      <c r="A142" s="181"/>
      <c r="B142" s="91" t="s">
        <v>20</v>
      </c>
      <c r="C142" s="1">
        <f>C48</f>
        <v>499.7</v>
      </c>
      <c r="D142" s="1">
        <f>D48</f>
        <v>0</v>
      </c>
      <c r="E142" s="1">
        <f t="shared" si="15"/>
        <v>0</v>
      </c>
      <c r="F142" s="179"/>
    </row>
    <row r="143" spans="1:6" s="16" customFormat="1" x14ac:dyDescent="0.25">
      <c r="A143" s="181"/>
      <c r="B143" s="80" t="s">
        <v>22</v>
      </c>
      <c r="C143" s="15">
        <f>C140+C141+C142</f>
        <v>7139</v>
      </c>
      <c r="D143" s="15">
        <f>D140+D141+D142</f>
        <v>0</v>
      </c>
      <c r="E143" s="15">
        <f t="shared" si="15"/>
        <v>0</v>
      </c>
      <c r="F143" s="180"/>
    </row>
    <row r="144" spans="1:6" ht="15.75" customHeight="1" x14ac:dyDescent="0.25">
      <c r="A144" s="197" t="s">
        <v>6</v>
      </c>
      <c r="B144" s="91" t="s">
        <v>172</v>
      </c>
      <c r="C144" s="71">
        <f>C66</f>
        <v>0</v>
      </c>
      <c r="D144" s="71">
        <f>D66</f>
        <v>0</v>
      </c>
      <c r="E144" s="1">
        <v>0</v>
      </c>
      <c r="F144" s="178"/>
    </row>
    <row r="145" spans="1:6" ht="15.75" customHeight="1" x14ac:dyDescent="0.25">
      <c r="A145" s="198"/>
      <c r="B145" s="91" t="s">
        <v>19</v>
      </c>
      <c r="C145" s="71">
        <f>C14+C49+C67+C81+C82</f>
        <v>13665</v>
      </c>
      <c r="D145" s="71">
        <f>D14+D49+D67+D81+D82</f>
        <v>0</v>
      </c>
      <c r="E145" s="1">
        <f>D145/C145*100</f>
        <v>0</v>
      </c>
      <c r="F145" s="179"/>
    </row>
    <row r="146" spans="1:6" x14ac:dyDescent="0.25">
      <c r="A146" s="198"/>
      <c r="B146" s="91" t="s">
        <v>20</v>
      </c>
      <c r="C146" s="71">
        <f>C15+C50+C68</f>
        <v>1028.5999999999999</v>
      </c>
      <c r="D146" s="71">
        <f>D15+D50+D68</f>
        <v>0</v>
      </c>
      <c r="E146" s="1">
        <f t="shared" si="15"/>
        <v>0</v>
      </c>
      <c r="F146" s="179"/>
    </row>
    <row r="147" spans="1:6" s="16" customFormat="1" x14ac:dyDescent="0.25">
      <c r="A147" s="199"/>
      <c r="B147" s="80" t="s">
        <v>22</v>
      </c>
      <c r="C147" s="15">
        <f>C144+C145+C146</f>
        <v>14693.6</v>
      </c>
      <c r="D147" s="15">
        <f>D144+D145+D146</f>
        <v>0</v>
      </c>
      <c r="E147" s="15">
        <f t="shared" si="15"/>
        <v>0</v>
      </c>
      <c r="F147" s="180"/>
    </row>
    <row r="148" spans="1:6" ht="18" customHeight="1" x14ac:dyDescent="0.25">
      <c r="A148" s="181" t="s">
        <v>7</v>
      </c>
      <c r="B148" s="91" t="s">
        <v>172</v>
      </c>
      <c r="C148" s="71">
        <v>0</v>
      </c>
      <c r="D148" s="71">
        <v>0</v>
      </c>
      <c r="E148" s="1">
        <v>0</v>
      </c>
      <c r="F148" s="178"/>
    </row>
    <row r="149" spans="1:6" ht="18" customHeight="1" x14ac:dyDescent="0.25">
      <c r="A149" s="181"/>
      <c r="B149" s="91" t="s">
        <v>19</v>
      </c>
      <c r="C149" s="71">
        <v>0</v>
      </c>
      <c r="D149" s="71">
        <v>0</v>
      </c>
      <c r="E149" s="1">
        <v>0</v>
      </c>
      <c r="F149" s="179"/>
    </row>
    <row r="150" spans="1:6" x14ac:dyDescent="0.25">
      <c r="A150" s="181"/>
      <c r="B150" s="91" t="s">
        <v>20</v>
      </c>
      <c r="C150" s="1">
        <v>0</v>
      </c>
      <c r="D150" s="1">
        <v>0</v>
      </c>
      <c r="E150" s="1">
        <v>0</v>
      </c>
      <c r="F150" s="179"/>
    </row>
    <row r="151" spans="1:6" s="16" customFormat="1" x14ac:dyDescent="0.25">
      <c r="A151" s="181"/>
      <c r="B151" s="80" t="s">
        <v>22</v>
      </c>
      <c r="C151" s="15">
        <f>C148+C149+C150</f>
        <v>0</v>
      </c>
      <c r="D151" s="15">
        <f>D148+D149+D150</f>
        <v>0</v>
      </c>
      <c r="E151" s="15">
        <v>0</v>
      </c>
      <c r="F151" s="180"/>
    </row>
    <row r="152" spans="1:6" s="72" customFormat="1" x14ac:dyDescent="0.25">
      <c r="A152" s="128" t="s">
        <v>11</v>
      </c>
      <c r="B152" s="40" t="s">
        <v>172</v>
      </c>
      <c r="C152" s="39">
        <f>C27</f>
        <v>0</v>
      </c>
      <c r="D152" s="39">
        <f>D27</f>
        <v>0</v>
      </c>
      <c r="E152" s="1">
        <v>0</v>
      </c>
      <c r="F152" s="192"/>
    </row>
    <row r="153" spans="1:6" ht="15.75" customHeight="1" x14ac:dyDescent="0.25">
      <c r="A153" s="129"/>
      <c r="B153" s="91" t="s">
        <v>19</v>
      </c>
      <c r="C153" s="71">
        <f>C28+C53</f>
        <v>9829</v>
      </c>
      <c r="D153" s="71">
        <f>D28+D53</f>
        <v>0</v>
      </c>
      <c r="E153" s="1">
        <f>D153/C153*100</f>
        <v>0</v>
      </c>
      <c r="F153" s="193"/>
    </row>
    <row r="154" spans="1:6" x14ac:dyDescent="0.25">
      <c r="A154" s="129"/>
      <c r="B154" s="91" t="s">
        <v>20</v>
      </c>
      <c r="C154" s="71">
        <f>C29+C54</f>
        <v>22000</v>
      </c>
      <c r="D154" s="71">
        <f>D29+D54</f>
        <v>0</v>
      </c>
      <c r="E154" s="1">
        <f t="shared" si="15"/>
        <v>0</v>
      </c>
      <c r="F154" s="193"/>
    </row>
    <row r="155" spans="1:6" s="16" customFormat="1" x14ac:dyDescent="0.25">
      <c r="A155" s="130"/>
      <c r="B155" s="80" t="s">
        <v>22</v>
      </c>
      <c r="C155" s="15">
        <f>C152+C153+C154</f>
        <v>31829</v>
      </c>
      <c r="D155" s="15">
        <f>D152+D153+D154</f>
        <v>0</v>
      </c>
      <c r="E155" s="15">
        <f t="shared" si="15"/>
        <v>0</v>
      </c>
      <c r="F155" s="194"/>
    </row>
    <row r="156" spans="1:6" s="16" customFormat="1" x14ac:dyDescent="0.25">
      <c r="A156" s="128" t="s">
        <v>12</v>
      </c>
      <c r="B156" s="40" t="s">
        <v>172</v>
      </c>
      <c r="C156" s="39">
        <f>C6+C69</f>
        <v>0</v>
      </c>
      <c r="D156" s="39">
        <f>D6+D69</f>
        <v>0</v>
      </c>
      <c r="E156" s="1">
        <v>0</v>
      </c>
      <c r="F156" s="178"/>
    </row>
    <row r="157" spans="1:6" ht="15.75" customHeight="1" x14ac:dyDescent="0.25">
      <c r="A157" s="129"/>
      <c r="B157" s="91" t="s">
        <v>19</v>
      </c>
      <c r="C157" s="39">
        <f>C7+C51</f>
        <v>40591</v>
      </c>
      <c r="D157" s="39">
        <f>D7+D51</f>
        <v>0</v>
      </c>
      <c r="E157" s="1">
        <f t="shared" si="15"/>
        <v>0</v>
      </c>
      <c r="F157" s="179"/>
    </row>
    <row r="158" spans="1:6" x14ac:dyDescent="0.25">
      <c r="A158" s="129"/>
      <c r="B158" s="91" t="s">
        <v>20</v>
      </c>
      <c r="C158" s="39">
        <f>C8+C52</f>
        <v>2901.4</v>
      </c>
      <c r="D158" s="39">
        <f>D8+D52</f>
        <v>0</v>
      </c>
      <c r="E158" s="1">
        <f t="shared" si="15"/>
        <v>0</v>
      </c>
      <c r="F158" s="179"/>
    </row>
    <row r="159" spans="1:6" s="16" customFormat="1" x14ac:dyDescent="0.25">
      <c r="A159" s="130"/>
      <c r="B159" s="80" t="s">
        <v>22</v>
      </c>
      <c r="C159" s="15">
        <f>C156+C157+C158</f>
        <v>43492.4</v>
      </c>
      <c r="D159" s="15">
        <f>D156+D157+D158</f>
        <v>0</v>
      </c>
      <c r="E159" s="15">
        <f t="shared" si="15"/>
        <v>0</v>
      </c>
      <c r="F159" s="180"/>
    </row>
    <row r="160" spans="1:6" s="16" customFormat="1" x14ac:dyDescent="0.25">
      <c r="A160" s="200" t="s">
        <v>148</v>
      </c>
      <c r="B160" s="9" t="s">
        <v>172</v>
      </c>
      <c r="C160" s="10">
        <f t="shared" ref="C160:D162" si="17">C112+C116+C120+C124+C128+C132+C136+C140+C144+C148+C152+C156</f>
        <v>1885.9</v>
      </c>
      <c r="D160" s="10">
        <f t="shared" si="17"/>
        <v>0</v>
      </c>
      <c r="E160" s="10">
        <f t="shared" si="15"/>
        <v>0</v>
      </c>
      <c r="F160" s="203"/>
    </row>
    <row r="161" spans="1:6" s="8" customFormat="1" ht="18.75" customHeight="1" x14ac:dyDescent="0.25">
      <c r="A161" s="201"/>
      <c r="B161" s="9" t="s">
        <v>19</v>
      </c>
      <c r="C161" s="10">
        <f t="shared" si="17"/>
        <v>145981.70000000001</v>
      </c>
      <c r="D161" s="10">
        <f t="shared" si="17"/>
        <v>0</v>
      </c>
      <c r="E161" s="10">
        <f t="shared" si="15"/>
        <v>0</v>
      </c>
      <c r="F161" s="204"/>
    </row>
    <row r="162" spans="1:6" s="8" customFormat="1" ht="18" customHeight="1" x14ac:dyDescent="0.25">
      <c r="A162" s="201"/>
      <c r="B162" s="9" t="s">
        <v>20</v>
      </c>
      <c r="C162" s="10">
        <f t="shared" si="17"/>
        <v>33839.5</v>
      </c>
      <c r="D162" s="10">
        <f t="shared" si="17"/>
        <v>0</v>
      </c>
      <c r="E162" s="10">
        <f t="shared" si="15"/>
        <v>0</v>
      </c>
      <c r="F162" s="204"/>
    </row>
    <row r="163" spans="1:6" s="8" customFormat="1" ht="16.5" customHeight="1" x14ac:dyDescent="0.25">
      <c r="A163" s="202"/>
      <c r="B163" s="9" t="s">
        <v>22</v>
      </c>
      <c r="C163" s="10">
        <f>C161+C162+C160</f>
        <v>181707.1</v>
      </c>
      <c r="D163" s="10">
        <f>D115+D119+D123+D127+D131+D135+D139+D143+D147+D151+D155+D159</f>
        <v>0</v>
      </c>
      <c r="E163" s="10">
        <f t="shared" si="15"/>
        <v>0</v>
      </c>
      <c r="F163" s="205"/>
    </row>
  </sheetData>
  <mergeCells count="106">
    <mergeCell ref="A101:A102"/>
    <mergeCell ref="F101:F102"/>
    <mergeCell ref="A103:A106"/>
    <mergeCell ref="F103:F106"/>
    <mergeCell ref="A37:A38"/>
    <mergeCell ref="F37:F38"/>
    <mergeCell ref="A24:A26"/>
    <mergeCell ref="F24:F26"/>
    <mergeCell ref="F6:F8"/>
    <mergeCell ref="A6:A8"/>
    <mergeCell ref="A14:A15"/>
    <mergeCell ref="F14:F15"/>
    <mergeCell ref="A45:A46"/>
    <mergeCell ref="F45:F46"/>
    <mergeCell ref="A30:A33"/>
    <mergeCell ref="F30:F33"/>
    <mergeCell ref="A39:A40"/>
    <mergeCell ref="F39:F40"/>
    <mergeCell ref="A43:A44"/>
    <mergeCell ref="F43:F44"/>
    <mergeCell ref="A27:A29"/>
    <mergeCell ref="F27:F29"/>
    <mergeCell ref="A34:F34"/>
    <mergeCell ref="A35:A36"/>
    <mergeCell ref="F35:F36"/>
    <mergeCell ref="A1:F1"/>
    <mergeCell ref="A5:F5"/>
    <mergeCell ref="A9:A12"/>
    <mergeCell ref="A21:A23"/>
    <mergeCell ref="F21:F23"/>
    <mergeCell ref="A20:F20"/>
    <mergeCell ref="A13:F13"/>
    <mergeCell ref="F9:F12"/>
    <mergeCell ref="A16:A19"/>
    <mergeCell ref="F16:F19"/>
    <mergeCell ref="A53:A54"/>
    <mergeCell ref="F53:F54"/>
    <mergeCell ref="A49:A50"/>
    <mergeCell ref="A55:A58"/>
    <mergeCell ref="A41:A42"/>
    <mergeCell ref="F41:F42"/>
    <mergeCell ref="A47:A48"/>
    <mergeCell ref="F47:F48"/>
    <mergeCell ref="F49:F50"/>
    <mergeCell ref="A51:A52"/>
    <mergeCell ref="F51:F52"/>
    <mergeCell ref="A148:A151"/>
    <mergeCell ref="F148:F151"/>
    <mergeCell ref="A152:A155"/>
    <mergeCell ref="A156:A159"/>
    <mergeCell ref="F152:F155"/>
    <mergeCell ref="F156:F159"/>
    <mergeCell ref="A160:A163"/>
    <mergeCell ref="F160:F163"/>
    <mergeCell ref="A144:A147"/>
    <mergeCell ref="F144:F147"/>
    <mergeCell ref="A120:A123"/>
    <mergeCell ref="A136:A139"/>
    <mergeCell ref="F136:F139"/>
    <mergeCell ref="A140:A143"/>
    <mergeCell ref="F140:F143"/>
    <mergeCell ref="A124:A127"/>
    <mergeCell ref="F124:F127"/>
    <mergeCell ref="A128:A131"/>
    <mergeCell ref="F128:F131"/>
    <mergeCell ref="A132:A135"/>
    <mergeCell ref="F132:F135"/>
    <mergeCell ref="F120:F123"/>
    <mergeCell ref="A116:A119"/>
    <mergeCell ref="F116:F119"/>
    <mergeCell ref="A112:A115"/>
    <mergeCell ref="A107:A110"/>
    <mergeCell ref="F107:F110"/>
    <mergeCell ref="A111:F111"/>
    <mergeCell ref="F112:F115"/>
    <mergeCell ref="A77:A78"/>
    <mergeCell ref="A94:F94"/>
    <mergeCell ref="A95:A96"/>
    <mergeCell ref="F95:F96"/>
    <mergeCell ref="A83:A86"/>
    <mergeCell ref="F83:F86"/>
    <mergeCell ref="A97:A99"/>
    <mergeCell ref="F97:F99"/>
    <mergeCell ref="A87:F87"/>
    <mergeCell ref="A88:A89"/>
    <mergeCell ref="F88:F89"/>
    <mergeCell ref="A90:A93"/>
    <mergeCell ref="F90:F93"/>
    <mergeCell ref="A81:A82"/>
    <mergeCell ref="A79:A80"/>
    <mergeCell ref="F79:F80"/>
    <mergeCell ref="A100:F100"/>
    <mergeCell ref="A76:F76"/>
    <mergeCell ref="F55:F58"/>
    <mergeCell ref="A69:A71"/>
    <mergeCell ref="F69:F71"/>
    <mergeCell ref="F77:F78"/>
    <mergeCell ref="A72:A75"/>
    <mergeCell ref="F72:F75"/>
    <mergeCell ref="A59:F59"/>
    <mergeCell ref="A66:A68"/>
    <mergeCell ref="F66:F68"/>
    <mergeCell ref="A63:A65"/>
    <mergeCell ref="F63:F65"/>
    <mergeCell ref="A60:A62"/>
    <mergeCell ref="F60:F62"/>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Kharlanova_E_V</cp:lastModifiedBy>
  <cp:lastPrinted>2020-04-22T06:27:12Z</cp:lastPrinted>
  <dcterms:created xsi:type="dcterms:W3CDTF">2012-11-13T08:43:34Z</dcterms:created>
  <dcterms:modified xsi:type="dcterms:W3CDTF">2020-04-22T06:48:33Z</dcterms:modified>
</cp:coreProperties>
</file>