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2 год\1 квартал\поселения\сайт\"/>
    </mc:Choice>
  </mc:AlternateContent>
  <bookViews>
    <workbookView xWindow="240" yWindow="2205" windowWidth="15480" windowHeight="7305" activeTab="2"/>
  </bookViews>
  <sheets>
    <sheet name="СВОД" sheetId="1" r:id="rId1"/>
    <sheet name="общие" sheetId="2" r:id="rId2"/>
    <sheet name="КБ+ софин. МБ" sheetId="4" r:id="rId3"/>
  </sheets>
  <definedNames>
    <definedName name="_xlnm._FilterDatabase" localSheetId="1" hidden="1">общие!$A$3:$F$426</definedName>
    <definedName name="_xlnm.Print_Titles" localSheetId="2">'КБ+ софин. МБ'!$2:$3</definedName>
    <definedName name="_xlnm.Print_Titles" localSheetId="1">общие!$3:$4</definedName>
    <definedName name="_xlnm.Print_Titles" localSheetId="0">СВОД!$3:$4</definedName>
    <definedName name="_xlnm.Print_Area" localSheetId="2">'КБ+ софин. МБ'!$A$1:$F$113</definedName>
    <definedName name="_xlnm.Print_Area" localSheetId="1">общие!$A$1:$G$427</definedName>
    <definedName name="_xlnm.Print_Area" localSheetId="0">СВОД!$A$1:$F$138</definedName>
  </definedNames>
  <calcPr calcId="162913"/>
</workbook>
</file>

<file path=xl/calcChain.xml><?xml version="1.0" encoding="utf-8"?>
<calcChain xmlns="http://schemas.openxmlformats.org/spreadsheetml/2006/main">
  <c r="E393" i="2" l="1"/>
  <c r="E392" i="2"/>
  <c r="E363" i="2"/>
  <c r="E360" i="2"/>
  <c r="D363" i="2"/>
  <c r="E351" i="2"/>
  <c r="E348" i="2"/>
  <c r="D351" i="2"/>
  <c r="E336" i="2"/>
  <c r="D336" i="2"/>
  <c r="E321" i="2"/>
  <c r="E320" i="2"/>
  <c r="E319" i="2"/>
  <c r="E318" i="2"/>
  <c r="D320" i="2"/>
  <c r="D321" i="2"/>
  <c r="D319" i="2"/>
  <c r="E283" i="2"/>
  <c r="E280" i="2"/>
  <c r="D283" i="2"/>
  <c r="E268" i="2"/>
  <c r="E267" i="2"/>
  <c r="E266" i="2"/>
  <c r="E265" i="2"/>
  <c r="D268" i="2"/>
  <c r="D267" i="2"/>
  <c r="D266" i="2"/>
  <c r="E254" i="2"/>
  <c r="E257" i="2"/>
  <c r="E256" i="2"/>
  <c r="E255" i="2"/>
  <c r="D257" i="2"/>
  <c r="D256" i="2"/>
  <c r="F256" i="2" s="1"/>
  <c r="D255" i="2"/>
  <c r="E237" i="2"/>
  <c r="E234" i="2"/>
  <c r="D237" i="2"/>
  <c r="D234" i="2"/>
  <c r="E225" i="2"/>
  <c r="E222" i="2"/>
  <c r="E216" i="2"/>
  <c r="E215" i="2"/>
  <c r="E214" i="2"/>
  <c r="E213" i="2"/>
  <c r="D213" i="2"/>
  <c r="D216" i="2"/>
  <c r="D215" i="2"/>
  <c r="D214" i="2"/>
  <c r="E151" i="2"/>
  <c r="E148" i="2"/>
  <c r="E202" i="2"/>
  <c r="E201" i="2"/>
  <c r="E199" i="2"/>
  <c r="D202" i="2"/>
  <c r="D199" i="2"/>
  <c r="D201" i="2"/>
  <c r="E165" i="2"/>
  <c r="E168" i="2"/>
  <c r="D168" i="2"/>
  <c r="D151" i="2"/>
  <c r="E128" i="2"/>
  <c r="D128" i="2"/>
  <c r="E113" i="2"/>
  <c r="D113" i="2"/>
  <c r="E81" i="2"/>
  <c r="D81" i="2"/>
  <c r="E68" i="2"/>
  <c r="D68" i="2"/>
  <c r="D420" i="2"/>
  <c r="D419" i="2"/>
  <c r="F320" i="2" l="1"/>
  <c r="F215" i="2"/>
  <c r="F255" i="2"/>
  <c r="F214" i="2"/>
  <c r="F319" i="2"/>
  <c r="E421" i="2"/>
  <c r="E420" i="2"/>
  <c r="E419" i="2"/>
  <c r="D421" i="2"/>
  <c r="F312" i="2"/>
  <c r="D265" i="2"/>
  <c r="D7" i="4"/>
  <c r="D6" i="4"/>
  <c r="D5" i="4"/>
  <c r="C7" i="4"/>
  <c r="C6" i="4"/>
  <c r="C5" i="4"/>
  <c r="F208" i="2"/>
  <c r="F50" i="4"/>
  <c r="D52" i="4"/>
  <c r="D56" i="4" s="1"/>
  <c r="D51" i="4"/>
  <c r="D50" i="4"/>
  <c r="D54" i="4" s="1"/>
  <c r="C52" i="4"/>
  <c r="C56" i="4" s="1"/>
  <c r="C51" i="4"/>
  <c r="C55" i="4" s="1"/>
  <c r="C50" i="4"/>
  <c r="C54" i="4" s="1"/>
  <c r="F311" i="2"/>
  <c r="F310" i="2"/>
  <c r="F309" i="2"/>
  <c r="F42" i="4"/>
  <c r="D44" i="4"/>
  <c r="D43" i="4"/>
  <c r="D42" i="4"/>
  <c r="D46" i="4" s="1"/>
  <c r="C44" i="4"/>
  <c r="C48" i="4" s="1"/>
  <c r="C43" i="4"/>
  <c r="C47" i="4" s="1"/>
  <c r="C42" i="4"/>
  <c r="E6" i="4" l="1"/>
  <c r="E7" i="4"/>
  <c r="E51" i="4"/>
  <c r="D53" i="4"/>
  <c r="D55" i="4"/>
  <c r="E52" i="4"/>
  <c r="C45" i="4"/>
  <c r="C53" i="4"/>
  <c r="E44" i="4"/>
  <c r="C46" i="4"/>
  <c r="D45" i="4"/>
  <c r="D47" i="4"/>
  <c r="E47" i="4" s="1"/>
  <c r="D48" i="4"/>
  <c r="E48" i="4" s="1"/>
  <c r="E42" i="4"/>
  <c r="E43" i="4"/>
  <c r="E46" i="4" l="1"/>
  <c r="F251" i="2" l="1"/>
  <c r="F250" i="2"/>
  <c r="F249" i="2"/>
  <c r="E409" i="2" l="1"/>
  <c r="E410" i="2" s="1"/>
  <c r="D409" i="2"/>
  <c r="D410" i="2" s="1"/>
  <c r="D393" i="2"/>
  <c r="F137" i="2" l="1"/>
  <c r="D392" i="2"/>
  <c r="E64" i="1"/>
  <c r="D64" i="1"/>
  <c r="F204" i="2"/>
  <c r="F35" i="4"/>
  <c r="D36" i="4"/>
  <c r="D80" i="4" s="1"/>
  <c r="D35" i="4"/>
  <c r="D79" i="4" s="1"/>
  <c r="C36" i="4"/>
  <c r="C35" i="4"/>
  <c r="C79" i="4" l="1"/>
  <c r="C80" i="4"/>
  <c r="F64" i="1"/>
  <c r="E36" i="4"/>
  <c r="E35" i="4"/>
  <c r="D384" i="2" l="1"/>
  <c r="E384" i="2"/>
  <c r="E61" i="1"/>
  <c r="D61" i="1"/>
  <c r="F173" i="2"/>
  <c r="F61" i="1" l="1"/>
  <c r="E405" i="2"/>
  <c r="D405" i="2"/>
  <c r="F39" i="2"/>
  <c r="D77" i="4" l="1"/>
  <c r="E389" i="2" l="1"/>
  <c r="D389" i="2"/>
  <c r="E401" i="2" l="1"/>
  <c r="E400" i="2"/>
  <c r="D401" i="2"/>
  <c r="D400" i="2"/>
  <c r="E381" i="2" l="1"/>
  <c r="D381" i="2"/>
  <c r="F240" i="2"/>
  <c r="F239" i="2"/>
  <c r="F381" i="2" l="1"/>
  <c r="E397" i="2"/>
  <c r="D397" i="2"/>
  <c r="F341" i="2"/>
  <c r="E396" i="2"/>
  <c r="E424" i="2" s="1"/>
  <c r="E395" i="2"/>
  <c r="E423" i="2" s="1"/>
  <c r="D395" i="2"/>
  <c r="D396" i="2"/>
  <c r="F179" i="2"/>
  <c r="F396" i="2" l="1"/>
  <c r="F395" i="2"/>
  <c r="F18" i="4"/>
  <c r="D20" i="4"/>
  <c r="D19" i="4"/>
  <c r="D18" i="4"/>
  <c r="C20" i="4"/>
  <c r="C19" i="4"/>
  <c r="C18" i="4"/>
  <c r="F294" i="2"/>
  <c r="F33" i="4"/>
  <c r="D34" i="4"/>
  <c r="D40" i="4" s="1"/>
  <c r="D33" i="4"/>
  <c r="C34" i="4"/>
  <c r="C33" i="4"/>
  <c r="C40" i="4" l="1"/>
  <c r="D82" i="4"/>
  <c r="D22" i="4"/>
  <c r="C39" i="4"/>
  <c r="C37" i="4"/>
  <c r="D37" i="4"/>
  <c r="D39" i="4"/>
  <c r="C82" i="4"/>
  <c r="C22" i="4"/>
  <c r="D83" i="4"/>
  <c r="D84" i="4"/>
  <c r="C83" i="4"/>
  <c r="C84" i="4"/>
  <c r="F194" i="2"/>
  <c r="E39" i="4" l="1"/>
  <c r="E40" i="4"/>
  <c r="E417" i="2"/>
  <c r="D417" i="2"/>
  <c r="E385" i="2" l="1"/>
  <c r="E377" i="2" l="1"/>
  <c r="D377" i="2"/>
  <c r="D348" i="2" l="1"/>
  <c r="D165" i="2"/>
  <c r="F153" i="2"/>
  <c r="F296" i="2" l="1"/>
  <c r="F295" i="2"/>
  <c r="F26" i="4"/>
  <c r="F8" i="4" l="1"/>
  <c r="D10" i="4"/>
  <c r="D9" i="4"/>
  <c r="D8" i="4"/>
  <c r="D106" i="4" s="1"/>
  <c r="C10" i="4"/>
  <c r="C9" i="4"/>
  <c r="C8" i="4"/>
  <c r="F262" i="2"/>
  <c r="F261" i="2"/>
  <c r="F260" i="2"/>
  <c r="D13" i="4" l="1"/>
  <c r="D107" i="4"/>
  <c r="D14" i="4"/>
  <c r="D108" i="4"/>
  <c r="C106" i="4"/>
  <c r="C13" i="4"/>
  <c r="C107" i="4"/>
  <c r="C14" i="4"/>
  <c r="C108" i="4"/>
  <c r="C12" i="4"/>
  <c r="C11" i="4"/>
  <c r="D12" i="4"/>
  <c r="D11" i="4"/>
  <c r="F266" i="2"/>
  <c r="F267" i="2"/>
  <c r="E9" i="4"/>
  <c r="E10" i="4"/>
  <c r="E8" i="4"/>
  <c r="E12" i="4" l="1"/>
  <c r="D58" i="4"/>
  <c r="C58" i="4"/>
  <c r="F291" i="2" l="1"/>
  <c r="F365" i="2" l="1"/>
  <c r="F359" i="2"/>
  <c r="F358" i="2"/>
  <c r="F357" i="2"/>
  <c r="F356" i="2"/>
  <c r="F355" i="2"/>
  <c r="F354" i="2"/>
  <c r="F353" i="2"/>
  <c r="F345" i="2"/>
  <c r="F343" i="2"/>
  <c r="F342" i="2"/>
  <c r="F332" i="2"/>
  <c r="F331" i="2"/>
  <c r="F330" i="2"/>
  <c r="F329" i="2"/>
  <c r="F328" i="2"/>
  <c r="F327" i="2"/>
  <c r="F326" i="2"/>
  <c r="F325" i="2"/>
  <c r="F324" i="2"/>
  <c r="F323" i="2"/>
  <c r="F317" i="2"/>
  <c r="F316" i="2"/>
  <c r="F315" i="2"/>
  <c r="F314" i="2"/>
  <c r="F313" i="2"/>
  <c r="F308" i="2"/>
  <c r="F307" i="2"/>
  <c r="F306" i="2"/>
  <c r="F305" i="2"/>
  <c r="F304" i="2"/>
  <c r="F303" i="2"/>
  <c r="F302" i="2"/>
  <c r="F301" i="2"/>
  <c r="F300" i="2"/>
  <c r="F299" i="2"/>
  <c r="F298" i="2"/>
  <c r="F297" i="2"/>
  <c r="F292" i="2"/>
  <c r="F290" i="2"/>
  <c r="F289" i="2"/>
  <c r="F288" i="2"/>
  <c r="F287" i="2"/>
  <c r="F286" i="2"/>
  <c r="F285" i="2"/>
  <c r="F279" i="2"/>
  <c r="F278" i="2"/>
  <c r="F277" i="2"/>
  <c r="F276" i="2"/>
  <c r="F275" i="2"/>
  <c r="F274" i="2"/>
  <c r="F273" i="2"/>
  <c r="F272" i="2"/>
  <c r="F271" i="2"/>
  <c r="F270" i="2"/>
  <c r="F259" i="2"/>
  <c r="F253" i="2"/>
  <c r="F252" i="2"/>
  <c r="F248" i="2"/>
  <c r="F246" i="2"/>
  <c r="F245" i="2"/>
  <c r="F244" i="2"/>
  <c r="F243" i="2"/>
  <c r="F242" i="2"/>
  <c r="F233" i="2"/>
  <c r="F231" i="2"/>
  <c r="F230" i="2"/>
  <c r="F229" i="2"/>
  <c r="F221" i="2"/>
  <c r="F219" i="2"/>
  <c r="F218" i="2"/>
  <c r="F212" i="2"/>
  <c r="F211" i="2"/>
  <c r="F210" i="2"/>
  <c r="F209" i="2"/>
  <c r="F207" i="2"/>
  <c r="F206" i="2"/>
  <c r="F205" i="2"/>
  <c r="F198" i="2"/>
  <c r="F197" i="2"/>
  <c r="F195" i="2"/>
  <c r="F193" i="2"/>
  <c r="F192" i="2"/>
  <c r="F191" i="2"/>
  <c r="F190" i="2"/>
  <c r="F189" i="2"/>
  <c r="F188" i="2"/>
  <c r="F187" i="2"/>
  <c r="F186" i="2"/>
  <c r="F185" i="2"/>
  <c r="F184" i="2"/>
  <c r="F183" i="2"/>
  <c r="F182" i="2"/>
  <c r="F181" i="2"/>
  <c r="F180" i="2"/>
  <c r="F178" i="2"/>
  <c r="F177" i="2"/>
  <c r="F175" i="2"/>
  <c r="F174" i="2"/>
  <c r="F172" i="2"/>
  <c r="F171" i="2"/>
  <c r="F170" i="2"/>
  <c r="F164" i="2"/>
  <c r="F163" i="2"/>
  <c r="F162" i="2"/>
  <c r="F161" i="2"/>
  <c r="F160" i="2"/>
  <c r="F159" i="2"/>
  <c r="F158" i="2"/>
  <c r="F157" i="2"/>
  <c r="F156" i="2"/>
  <c r="F155" i="2"/>
  <c r="F154" i="2"/>
  <c r="F147" i="2"/>
  <c r="F146" i="2"/>
  <c r="F145" i="2"/>
  <c r="F144" i="2"/>
  <c r="F143" i="2"/>
  <c r="F142" i="2"/>
  <c r="F141" i="2"/>
  <c r="F140" i="2"/>
  <c r="F139" i="2"/>
  <c r="F138" i="2"/>
  <c r="F136" i="2"/>
  <c r="F135" i="2"/>
  <c r="F134" i="2"/>
  <c r="F133" i="2"/>
  <c r="F132" i="2"/>
  <c r="F131" i="2"/>
  <c r="F130" i="2"/>
  <c r="F124" i="2"/>
  <c r="F123" i="2"/>
  <c r="F122" i="2"/>
  <c r="F121" i="2"/>
  <c r="F120" i="2"/>
  <c r="F119" i="2"/>
  <c r="F118" i="2"/>
  <c r="F117" i="2"/>
  <c r="F116" i="2"/>
  <c r="F115" i="2"/>
  <c r="F107" i="2"/>
  <c r="F106" i="2"/>
  <c r="F105" i="2"/>
  <c r="F104" i="2"/>
  <c r="F103" i="2"/>
  <c r="F102" i="2"/>
  <c r="F101" i="2"/>
  <c r="F100" i="2"/>
  <c r="F99" i="2"/>
  <c r="F98" i="2"/>
  <c r="F97" i="2"/>
  <c r="F96" i="2"/>
  <c r="F95" i="2"/>
  <c r="F94" i="2"/>
  <c r="F93" i="2"/>
  <c r="F92" i="2"/>
  <c r="F91" i="2"/>
  <c r="F90" i="2"/>
  <c r="F89" i="2"/>
  <c r="F88" i="2"/>
  <c r="F87" i="2"/>
  <c r="F86" i="2"/>
  <c r="F85" i="2"/>
  <c r="F84" i="2"/>
  <c r="F83" i="2"/>
  <c r="F77" i="2"/>
  <c r="F76" i="2"/>
  <c r="F75" i="2"/>
  <c r="F74" i="2"/>
  <c r="F73" i="2"/>
  <c r="F72" i="2"/>
  <c r="F71" i="2"/>
  <c r="F70" i="2"/>
  <c r="F64" i="2"/>
  <c r="F63" i="2"/>
  <c r="F62" i="2"/>
  <c r="F61" i="2"/>
  <c r="F60" i="2"/>
  <c r="F59" i="2"/>
  <c r="F58" i="2"/>
  <c r="F57" i="2"/>
  <c r="F56" i="2"/>
  <c r="F55" i="2"/>
  <c r="F54" i="2"/>
  <c r="F53" i="2"/>
  <c r="F52" i="2"/>
  <c r="F51" i="2"/>
  <c r="F50" i="2"/>
  <c r="F49" i="2"/>
  <c r="F48" i="2"/>
  <c r="F47" i="2"/>
  <c r="F46" i="2"/>
  <c r="F45" i="2"/>
  <c r="F44" i="2"/>
  <c r="F43" i="2"/>
  <c r="F42" i="2"/>
  <c r="F41" i="2"/>
  <c r="F40" i="2"/>
  <c r="F38" i="2"/>
  <c r="F37" i="2"/>
  <c r="F36" i="2"/>
  <c r="F35" i="2"/>
  <c r="F34" i="2"/>
  <c r="F33" i="2"/>
  <c r="F32" i="2"/>
  <c r="F31" i="2"/>
  <c r="F30" i="2"/>
  <c r="F29" i="2"/>
  <c r="F28" i="2"/>
  <c r="F27" i="2"/>
  <c r="F26" i="2"/>
  <c r="F25" i="2"/>
  <c r="F24" i="2"/>
  <c r="F23" i="2"/>
  <c r="F22" i="2"/>
  <c r="F21" i="2"/>
  <c r="F19" i="2"/>
  <c r="F18" i="2"/>
  <c r="F17" i="2"/>
  <c r="F16" i="2"/>
  <c r="F15" i="2"/>
  <c r="F14" i="2"/>
  <c r="F13" i="2"/>
  <c r="F12" i="2"/>
  <c r="F11" i="2"/>
  <c r="F10" i="2"/>
  <c r="F9" i="2"/>
  <c r="F8" i="2"/>
  <c r="F7" i="2"/>
  <c r="E125" i="2"/>
  <c r="E69" i="1"/>
  <c r="D69" i="1"/>
  <c r="F69" i="1" l="1"/>
  <c r="F419" i="2"/>
  <c r="F420" i="2"/>
  <c r="F128" i="2"/>
  <c r="E106" i="4" l="1"/>
  <c r="F409" i="2" l="1"/>
  <c r="D385" i="2" l="1"/>
  <c r="F384" i="2" l="1"/>
  <c r="F385" i="2"/>
  <c r="F421" i="2" l="1"/>
  <c r="E413" i="2" l="1"/>
  <c r="E425" i="2" s="1"/>
  <c r="E426" i="2" s="1"/>
  <c r="D413" i="2"/>
  <c r="F413" i="2" l="1"/>
  <c r="F16" i="4"/>
  <c r="D17" i="4"/>
  <c r="D24" i="4" s="1"/>
  <c r="D16" i="4"/>
  <c r="C17" i="4"/>
  <c r="C16" i="4"/>
  <c r="C24" i="4" l="1"/>
  <c r="C21" i="4"/>
  <c r="C23" i="4"/>
  <c r="D23" i="4"/>
  <c r="D21" i="4"/>
  <c r="C71" i="4"/>
  <c r="C72" i="4"/>
  <c r="E16" i="4"/>
  <c r="D72" i="4"/>
  <c r="E17" i="4"/>
  <c r="D71" i="4"/>
  <c r="E72" i="4" l="1"/>
  <c r="F401" i="2"/>
  <c r="E71" i="4"/>
  <c r="F377" i="2" l="1"/>
  <c r="F405" i="2" l="1"/>
  <c r="E378" i="2"/>
  <c r="E333" i="2" l="1"/>
  <c r="D318" i="2"/>
  <c r="E110" i="2" l="1"/>
  <c r="E78" i="2"/>
  <c r="E65" i="2"/>
  <c r="F201" i="2" l="1"/>
  <c r="F202" i="2"/>
  <c r="F5" i="4"/>
  <c r="E13" i="4" l="1"/>
  <c r="E14" i="4"/>
  <c r="D100" i="4"/>
  <c r="D98" i="4" l="1"/>
  <c r="E45" i="4" l="1"/>
  <c r="F400" i="2" l="1"/>
  <c r="F417" i="2" l="1"/>
  <c r="F397" i="2" l="1"/>
  <c r="E50" i="4"/>
  <c r="E55" i="4" l="1"/>
  <c r="E53" i="4"/>
  <c r="E56" i="4"/>
  <c r="E19" i="4" l="1"/>
  <c r="E18" i="4"/>
  <c r="E20" i="4"/>
  <c r="F393" i="2" l="1"/>
  <c r="F392" i="2"/>
  <c r="E23" i="4"/>
  <c r="E24" i="4"/>
  <c r="E21" i="4"/>
  <c r="E34" i="4"/>
  <c r="E33" i="4"/>
  <c r="E22" i="4"/>
  <c r="E58" i="4" l="1"/>
  <c r="E37" i="4"/>
  <c r="F389" i="2" l="1"/>
  <c r="F6" i="2"/>
  <c r="D225" i="2"/>
  <c r="F168" i="2"/>
  <c r="D371" i="2" l="1"/>
  <c r="F363" i="2"/>
  <c r="F268" i="2"/>
  <c r="F237" i="2"/>
  <c r="F225" i="2"/>
  <c r="F216" i="2"/>
  <c r="F351" i="2"/>
  <c r="E371" i="2"/>
  <c r="F257" i="2"/>
  <c r="F321" i="2"/>
  <c r="F336" i="2"/>
  <c r="F113" i="2"/>
  <c r="F151" i="2"/>
  <c r="F81" i="2"/>
  <c r="F68" i="2"/>
  <c r="E372" i="2"/>
  <c r="D372" i="2"/>
  <c r="F371" i="2" l="1"/>
  <c r="F372" i="2"/>
  <c r="F318" i="2" l="1"/>
  <c r="E108" i="4" l="1"/>
  <c r="E107" i="4"/>
  <c r="C110" i="4"/>
  <c r="D110" i="4"/>
  <c r="D27" i="4" l="1"/>
  <c r="D26" i="4"/>
  <c r="C27" i="4"/>
  <c r="C26" i="4"/>
  <c r="C28" i="4" l="1"/>
  <c r="C30" i="4"/>
  <c r="C87" i="4"/>
  <c r="C31" i="4"/>
  <c r="C88" i="4"/>
  <c r="D30" i="4"/>
  <c r="D59" i="4" s="1"/>
  <c r="D28" i="4"/>
  <c r="D57" i="4" s="1"/>
  <c r="D87" i="4"/>
  <c r="D31" i="4"/>
  <c r="D60" i="4" s="1"/>
  <c r="D88" i="4"/>
  <c r="E26" i="4"/>
  <c r="E27" i="4"/>
  <c r="C60" i="4" l="1"/>
  <c r="C59" i="4"/>
  <c r="C57" i="4"/>
  <c r="E88" i="4"/>
  <c r="E30" i="4"/>
  <c r="E87" i="4"/>
  <c r="E31" i="4"/>
  <c r="E28" i="4"/>
  <c r="E121" i="1" l="1"/>
  <c r="D121" i="1"/>
  <c r="F121" i="1" l="1"/>
  <c r="D254" i="2"/>
  <c r="F254" i="2" l="1"/>
  <c r="C101" i="4" l="1"/>
  <c r="C69" i="4" l="1"/>
  <c r="E5" i="4" l="1"/>
  <c r="D101" i="4"/>
  <c r="E79" i="4" l="1"/>
  <c r="E80" i="4"/>
  <c r="C111" i="4"/>
  <c r="E84" i="4"/>
  <c r="E83" i="4"/>
  <c r="D111" i="4"/>
  <c r="D112" i="4"/>
  <c r="D65" i="4"/>
  <c r="C81" i="4"/>
  <c r="C65" i="4"/>
  <c r="E11" i="4"/>
  <c r="D73" i="4"/>
  <c r="E414" i="2"/>
  <c r="E120" i="1"/>
  <c r="D120" i="1"/>
  <c r="E119" i="1"/>
  <c r="E122" i="1" s="1"/>
  <c r="D119" i="1"/>
  <c r="D122" i="1" s="1"/>
  <c r="E111" i="4" l="1"/>
  <c r="E60" i="4"/>
  <c r="E57" i="4"/>
  <c r="E59" i="4"/>
  <c r="D113" i="4"/>
  <c r="D418" i="2"/>
  <c r="E402" i="2"/>
  <c r="D414" i="2"/>
  <c r="E422" i="2"/>
  <c r="D402" i="2"/>
  <c r="D422" i="2"/>
  <c r="D398" i="2"/>
  <c r="E398" i="2"/>
  <c r="E406" i="2"/>
  <c r="D406" i="2"/>
  <c r="C73" i="4"/>
  <c r="E418" i="2"/>
  <c r="F422" i="2" l="1"/>
  <c r="F398" i="2"/>
  <c r="F410" i="2"/>
  <c r="F418" i="2"/>
  <c r="F406" i="2"/>
  <c r="F402" i="2"/>
  <c r="F414" i="2"/>
  <c r="E73" i="4"/>
  <c r="D394" i="2"/>
  <c r="E394" i="2"/>
  <c r="F394" i="2" l="1"/>
  <c r="E390" i="2"/>
  <c r="D390" i="2"/>
  <c r="F390" i="2" l="1"/>
  <c r="E386" i="2"/>
  <c r="D386" i="2"/>
  <c r="D378" i="2"/>
  <c r="D425" i="2"/>
  <c r="D382" i="2"/>
  <c r="E382" i="2"/>
  <c r="E369" i="2"/>
  <c r="D369" i="2"/>
  <c r="E366" i="2"/>
  <c r="D366" i="2"/>
  <c r="D360" i="2"/>
  <c r="F386" i="2" l="1"/>
  <c r="F382" i="2"/>
  <c r="F366" i="2"/>
  <c r="F369" i="2"/>
  <c r="F360" i="2"/>
  <c r="F348" i="2"/>
  <c r="F425" i="2"/>
  <c r="F378" i="2"/>
  <c r="D333" i="2" l="1"/>
  <c r="F333" i="2" l="1"/>
  <c r="D280" i="2" l="1"/>
  <c r="D373" i="2" l="1"/>
  <c r="F265" i="2"/>
  <c r="F280" i="2"/>
  <c r="E373" i="2"/>
  <c r="F283" i="2"/>
  <c r="F373" i="2" l="1"/>
  <c r="D222" i="2" l="1"/>
  <c r="F234" i="2" l="1"/>
  <c r="F222" i="2"/>
  <c r="F213" i="2"/>
  <c r="F199" i="2"/>
  <c r="D148" i="2"/>
  <c r="F148" i="2" l="1"/>
  <c r="E370" i="2"/>
  <c r="F165" i="2"/>
  <c r="D125" i="2"/>
  <c r="D110" i="2"/>
  <c r="F125" i="2" l="1"/>
  <c r="F110" i="2"/>
  <c r="D78" i="2"/>
  <c r="F78" i="2" l="1"/>
  <c r="D65" i="2"/>
  <c r="D370" i="2" l="1"/>
  <c r="F65" i="2"/>
  <c r="E133" i="1"/>
  <c r="D133" i="1"/>
  <c r="E132" i="1"/>
  <c r="D132" i="1"/>
  <c r="E131" i="1"/>
  <c r="D131" i="1"/>
  <c r="E129" i="1"/>
  <c r="D129" i="1"/>
  <c r="E128" i="1"/>
  <c r="D128" i="1"/>
  <c r="E127" i="1"/>
  <c r="D127" i="1"/>
  <c r="E125" i="1"/>
  <c r="D125" i="1"/>
  <c r="E124" i="1"/>
  <c r="D124" i="1"/>
  <c r="E123" i="1"/>
  <c r="D123" i="1"/>
  <c r="F127" i="1" l="1"/>
  <c r="F125" i="1"/>
  <c r="F128" i="1"/>
  <c r="F133" i="1"/>
  <c r="F129" i="1"/>
  <c r="F370" i="2"/>
  <c r="D130" i="1"/>
  <c r="E126" i="1"/>
  <c r="D126" i="1"/>
  <c r="E134" i="1"/>
  <c r="E117" i="1"/>
  <c r="D117" i="1"/>
  <c r="D116" i="1"/>
  <c r="E113" i="1"/>
  <c r="D113" i="1"/>
  <c r="E112" i="1"/>
  <c r="D112" i="1"/>
  <c r="E111" i="1"/>
  <c r="D111" i="1"/>
  <c r="F113" i="1" l="1"/>
  <c r="F112" i="1"/>
  <c r="F126" i="1"/>
  <c r="F117" i="1"/>
  <c r="E114" i="1"/>
  <c r="D134" i="1"/>
  <c r="D114" i="1"/>
  <c r="D109" i="1"/>
  <c r="D108" i="1"/>
  <c r="E107" i="1"/>
  <c r="D107" i="1"/>
  <c r="F134" i="1" l="1"/>
  <c r="F114" i="1"/>
  <c r="E105" i="1"/>
  <c r="D105" i="1"/>
  <c r="E104" i="1"/>
  <c r="D104" i="1"/>
  <c r="E103" i="1"/>
  <c r="D103" i="1"/>
  <c r="E101" i="1"/>
  <c r="D101" i="1"/>
  <c r="E100" i="1"/>
  <c r="D100" i="1"/>
  <c r="E99" i="1"/>
  <c r="D99" i="1"/>
  <c r="E97" i="1"/>
  <c r="D97" i="1"/>
  <c r="E96" i="1"/>
  <c r="D96" i="1"/>
  <c r="E95" i="1"/>
  <c r="D95" i="1"/>
  <c r="E93" i="1"/>
  <c r="D93" i="1"/>
  <c r="E92" i="1"/>
  <c r="D92" i="1"/>
  <c r="E91" i="1"/>
  <c r="D91" i="1"/>
  <c r="F93" i="1" l="1"/>
  <c r="F97" i="1"/>
  <c r="F105" i="1"/>
  <c r="F96" i="1"/>
  <c r="F101" i="1"/>
  <c r="F104" i="1"/>
  <c r="D94" i="1"/>
  <c r="D106" i="1"/>
  <c r="E94" i="1"/>
  <c r="E106" i="1"/>
  <c r="E102" i="1"/>
  <c r="E89" i="1"/>
  <c r="D89" i="1"/>
  <c r="E88" i="1"/>
  <c r="D88" i="1"/>
  <c r="E87" i="1"/>
  <c r="D87" i="1"/>
  <c r="B85" i="1"/>
  <c r="F94" i="1" l="1"/>
  <c r="F89" i="1"/>
  <c r="F106" i="1"/>
  <c r="D90" i="1"/>
  <c r="E90" i="1"/>
  <c r="D137" i="1"/>
  <c r="D102" i="1"/>
  <c r="F102" i="1" l="1"/>
  <c r="F90" i="1"/>
  <c r="D71" i="1" l="1"/>
  <c r="E71" i="1" l="1"/>
  <c r="F71" i="1" s="1"/>
  <c r="D51" i="1"/>
  <c r="E50" i="1"/>
  <c r="D50" i="1"/>
  <c r="E44" i="1"/>
  <c r="D44" i="1"/>
  <c r="D82" i="1" s="1"/>
  <c r="E82" i="1" l="1"/>
  <c r="F82" i="1" s="1"/>
  <c r="E43" i="1"/>
  <c r="D43" i="1"/>
  <c r="E42" i="1"/>
  <c r="D42" i="1"/>
  <c r="D39" i="1"/>
  <c r="E38" i="1"/>
  <c r="E36" i="1"/>
  <c r="D35" i="1"/>
  <c r="E30" i="1"/>
  <c r="D30" i="1"/>
  <c r="E28" i="1"/>
  <c r="D28" i="1"/>
  <c r="D27" i="1"/>
  <c r="E26" i="1"/>
  <c r="D26" i="1"/>
  <c r="D22" i="1"/>
  <c r="E18" i="1"/>
  <c r="F28" i="1" l="1"/>
  <c r="D38" i="1"/>
  <c r="D18" i="1"/>
  <c r="D78" i="1"/>
  <c r="D36" i="1"/>
  <c r="E80" i="1"/>
  <c r="D29" i="1"/>
  <c r="E45" i="1"/>
  <c r="D45" i="1"/>
  <c r="D80" i="1" l="1"/>
  <c r="F80" i="1" s="1"/>
  <c r="E16" i="1"/>
  <c r="D16" i="1"/>
  <c r="F16" i="1" l="1"/>
  <c r="E75" i="1"/>
  <c r="D75" i="1"/>
  <c r="E15" i="1"/>
  <c r="D15" i="1"/>
  <c r="E14" i="1"/>
  <c r="D14" i="1"/>
  <c r="E12" i="1"/>
  <c r="D12" i="1"/>
  <c r="E11" i="1"/>
  <c r="D11" i="1"/>
  <c r="E10" i="1"/>
  <c r="D10" i="1"/>
  <c r="E8" i="1"/>
  <c r="D8" i="1"/>
  <c r="E7" i="1"/>
  <c r="D7" i="1"/>
  <c r="E6" i="1"/>
  <c r="D6" i="1"/>
  <c r="E109" i="1"/>
  <c r="D110" i="1"/>
  <c r="F15" i="1" l="1"/>
  <c r="F75" i="1"/>
  <c r="E78" i="1"/>
  <c r="F78" i="1" s="1"/>
  <c r="E74" i="1"/>
  <c r="D13" i="1"/>
  <c r="D17" i="1"/>
  <c r="E13" i="1"/>
  <c r="E9" i="1"/>
  <c r="E73" i="1"/>
  <c r="E17" i="1"/>
  <c r="D73" i="1"/>
  <c r="D74" i="1"/>
  <c r="D9" i="1"/>
  <c r="E137" i="1"/>
  <c r="F137" i="1" l="1"/>
  <c r="F17" i="1"/>
  <c r="F74" i="1"/>
  <c r="F73" i="1"/>
  <c r="E40" i="1"/>
  <c r="E81" i="1" s="1"/>
  <c r="D32" i="1"/>
  <c r="D79" i="1" s="1"/>
  <c r="E19" i="1"/>
  <c r="E20" i="1"/>
  <c r="E24" i="1"/>
  <c r="E22" i="1"/>
  <c r="E27" i="1"/>
  <c r="F27" i="1" s="1"/>
  <c r="E31" i="1"/>
  <c r="E32" i="1"/>
  <c r="E35" i="1"/>
  <c r="E39" i="1"/>
  <c r="E47" i="1"/>
  <c r="E48" i="1"/>
  <c r="E46" i="1"/>
  <c r="E51" i="1"/>
  <c r="E52" i="1"/>
  <c r="E108" i="1"/>
  <c r="E34" i="1"/>
  <c r="D115" i="1"/>
  <c r="D135" i="1" s="1"/>
  <c r="E98" i="1"/>
  <c r="D98" i="1"/>
  <c r="E116" i="1"/>
  <c r="E115" i="1"/>
  <c r="B135" i="1"/>
  <c r="E130" i="1"/>
  <c r="D69" i="4"/>
  <c r="D105" i="4"/>
  <c r="F130" i="1" l="1"/>
  <c r="F32" i="1"/>
  <c r="F98" i="1"/>
  <c r="D46" i="1"/>
  <c r="F46" i="1" s="1"/>
  <c r="D47" i="1"/>
  <c r="F47" i="1" s="1"/>
  <c r="D40" i="1"/>
  <c r="D20" i="1"/>
  <c r="D34" i="1"/>
  <c r="D23" i="1"/>
  <c r="D19" i="1"/>
  <c r="D52" i="1"/>
  <c r="D48" i="1"/>
  <c r="D83" i="1" s="1"/>
  <c r="D31" i="1"/>
  <c r="D33" i="1" s="1"/>
  <c r="D24" i="1"/>
  <c r="E135" i="1"/>
  <c r="E110" i="1"/>
  <c r="E37" i="1"/>
  <c r="D89" i="4"/>
  <c r="D93" i="4"/>
  <c r="C105" i="4"/>
  <c r="D81" i="4"/>
  <c r="C97" i="4"/>
  <c r="E83" i="1"/>
  <c r="D109" i="4"/>
  <c r="E118" i="1"/>
  <c r="D118" i="1"/>
  <c r="D97" i="4"/>
  <c r="F122" i="1"/>
  <c r="D136" i="1"/>
  <c r="D138" i="1" s="1"/>
  <c r="D85" i="4"/>
  <c r="C93" i="4"/>
  <c r="C89" i="4"/>
  <c r="C77" i="4"/>
  <c r="E53" i="1"/>
  <c r="E84" i="1"/>
  <c r="C112" i="4"/>
  <c r="E79" i="1"/>
  <c r="F79" i="1" s="1"/>
  <c r="E23" i="1"/>
  <c r="C109" i="4"/>
  <c r="C85" i="4"/>
  <c r="E49" i="1"/>
  <c r="E29" i="1"/>
  <c r="F29" i="1" s="1"/>
  <c r="E33" i="1"/>
  <c r="E21" i="1"/>
  <c r="E54" i="1"/>
  <c r="E41" i="1"/>
  <c r="E77" i="1"/>
  <c r="E56" i="1"/>
  <c r="E76" i="1"/>
  <c r="D41" i="1" l="1"/>
  <c r="D81" i="1"/>
  <c r="F81" i="1" s="1"/>
  <c r="F110" i="1"/>
  <c r="F135" i="1"/>
  <c r="F33" i="1"/>
  <c r="F23" i="1"/>
  <c r="E85" i="4"/>
  <c r="E109" i="4"/>
  <c r="E112" i="4"/>
  <c r="E81" i="4"/>
  <c r="F118" i="1"/>
  <c r="E89" i="4"/>
  <c r="F31" i="1"/>
  <c r="F48" i="1"/>
  <c r="F83" i="1"/>
  <c r="F24" i="1"/>
  <c r="D55" i="1"/>
  <c r="D56" i="1"/>
  <c r="F56" i="1" s="1"/>
  <c r="D54" i="1"/>
  <c r="F54" i="1" s="1"/>
  <c r="D25" i="1"/>
  <c r="D53" i="1"/>
  <c r="D84" i="1"/>
  <c r="F84" i="1" s="1"/>
  <c r="D76" i="1"/>
  <c r="F76" i="1" s="1"/>
  <c r="D37" i="1"/>
  <c r="D21" i="1"/>
  <c r="D49" i="1"/>
  <c r="F49" i="1" s="1"/>
  <c r="E25" i="1"/>
  <c r="E110" i="4"/>
  <c r="E136" i="1"/>
  <c r="F136" i="1" s="1"/>
  <c r="E55" i="1"/>
  <c r="C113" i="4"/>
  <c r="E85" i="1"/>
  <c r="E138" i="1" l="1"/>
  <c r="F138" i="1" s="1"/>
  <c r="F25" i="1"/>
  <c r="D57" i="1"/>
  <c r="E113" i="4"/>
  <c r="F55" i="1"/>
  <c r="D85" i="1"/>
  <c r="F85" i="1" s="1"/>
  <c r="E57" i="1"/>
  <c r="D424" i="2"/>
  <c r="D423" i="2"/>
  <c r="D426" i="2" l="1"/>
  <c r="F57" i="1"/>
  <c r="F423" i="2"/>
  <c r="F424" i="2"/>
  <c r="F426" i="2" l="1"/>
</calcChain>
</file>

<file path=xl/sharedStrings.xml><?xml version="1.0" encoding="utf-8"?>
<sst xmlns="http://schemas.openxmlformats.org/spreadsheetml/2006/main" count="1406" uniqueCount="523">
  <si>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</si>
  <si>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</si>
  <si>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</si>
  <si>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</si>
  <si>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</si>
  <si>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</si>
  <si>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</si>
  <si>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</si>
  <si>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</si>
  <si>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</si>
  <si>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</si>
  <si>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</si>
  <si>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</si>
  <si>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</si>
  <si>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</si>
  <si>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</si>
  <si>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</si>
  <si>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</si>
  <si>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</si>
  <si>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</si>
  <si>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</si>
  <si>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</si>
  <si>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</si>
  <si>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</si>
  <si>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</si>
  <si>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</si>
  <si>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</si>
  <si>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</si>
  <si>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</si>
  <si>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</si>
  <si>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</si>
  <si>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</si>
  <si>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</si>
  <si>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</si>
  <si>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</si>
  <si>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</si>
  <si>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</si>
  <si>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</si>
  <si>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</si>
  <si>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</si>
  <si>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</si>
  <si>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</si>
  <si>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</si>
  <si>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</si>
  <si>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</si>
  <si>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</si>
  <si>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</si>
  <si>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</si>
  <si>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</si>
  <si>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</si>
  <si>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</si>
  <si>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</si>
  <si>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</si>
  <si>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</si>
  <si>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</si>
  <si>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</si>
  <si>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</si>
  <si>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</si>
  <si>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</si>
  <si>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</si>
  <si>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</si>
  <si>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</si>
  <si>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</si>
  <si>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</si>
  <si>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</si>
  <si>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</si>
  <si>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</si>
  <si>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</si>
  <si>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</si>
  <si>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</si>
  <si>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</si>
  <si>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</si>
  <si>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</si>
  <si>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</si>
  <si>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</si>
  <si>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</si>
  <si>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</si>
  <si>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</si>
  <si>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</si>
  <si>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</si>
  <si>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</si>
  <si>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</si>
  <si>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</si>
  <si>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</si>
  <si>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</si>
  <si>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</si>
  <si>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</si>
  <si>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</si>
  <si>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</si>
  <si>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</si>
  <si>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</si>
  <si>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«Развитие физической культуры и спорта»</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</si>
  <si>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</si>
  <si>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</si>
  <si>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</si>
  <si>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</si>
  <si>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</si>
  <si>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</si>
  <si>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</si>
  <si>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</si>
  <si>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</si>
  <si>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</si>
  <si>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</si>
  <si>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</si>
  <si>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</si>
  <si>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</si>
  <si>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</si>
  <si>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Муниципальная программа "Развитие сети автомобильных дорог Голубицкого сельского поселения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</si>
  <si>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</si>
  <si>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жилищно-коммунального хозяйства» Сенного сельского поселения Темрюкского района</t>
  </si>
  <si>
    <t>-</t>
  </si>
  <si>
    <t>Исполнение программ поселениями, в %</t>
  </si>
  <si>
    <t xml:space="preserve">ИТОГО </t>
  </si>
  <si>
    <t>ВСЕГО ПО ГОСУДАРСТВЕННЫМ ПРОГРАММАМ</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</si>
  <si>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</si>
  <si>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</si>
  <si>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</si>
  <si>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</si>
  <si>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</si>
  <si>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Поддержка деятельности ТОСов</t>
  </si>
  <si>
    <t>Дорожная деятельность</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</si>
  <si>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</si>
  <si>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</si>
  <si>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</si>
  <si>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</si>
  <si>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</si>
  <si>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</si>
  <si>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</si>
  <si>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</si>
  <si>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</si>
  <si>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</si>
  <si>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федеральный бюджет</t>
  </si>
  <si>
    <t xml:space="preserve">федеральный бюджет </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</si>
  <si>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</si>
  <si>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</si>
  <si>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</si>
  <si>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</si>
  <si>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</si>
  <si>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</si>
  <si>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</si>
  <si>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</si>
  <si>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</si>
  <si>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</si>
  <si>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</si>
  <si>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</si>
  <si>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</si>
  <si>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</si>
  <si>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</si>
  <si>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</si>
  <si>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</si>
  <si>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</si>
  <si>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</si>
  <si>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</si>
  <si>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</si>
  <si>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</si>
  <si>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</si>
  <si>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</si>
  <si>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</si>
  <si>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</si>
  <si>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1. Государственная программа Краснодарского края "Развитие жилищно-коммунального хозяйства"</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</si>
  <si>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</si>
  <si>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Комфортная городская среда</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</si>
  <si>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</si>
  <si>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краевой бюджет</t>
  </si>
  <si>
    <t>Муниципальная программа «Формирование комфортной городской среды Запорожского сельского поселения Темрюкского района»</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</si>
  <si>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</si>
  <si>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</si>
  <si>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</si>
  <si>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органов местного самоуправления и подведомственных учреждений</t>
  </si>
  <si>
    <t xml:space="preserve">Муниципальная программа Голубицкого сельского поселения Темрюкского района «Развитие жилищно-коммунального хозяйства" </t>
  </si>
  <si>
    <t>Муниципальная программа "Обеспечение безопасности населения Ахтанизовского сельского поселения Темрюкского района"</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</si>
  <si>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Голубицкого сельского поселения Темрюкского района» </t>
  </si>
  <si>
    <t>ежемесячная выплата за выслугу лет - 3 человека</t>
  </si>
  <si>
    <t>выплаты руководителям ТОС -3 человека</t>
  </si>
  <si>
    <t>ежемесячная выплата за выслугу лет - 1 человеку</t>
  </si>
  <si>
    <t>выплаты руководителям ТОС - 8 человек</t>
  </si>
  <si>
    <t>выплаты руководителям ТОС -5 человек</t>
  </si>
  <si>
    <t>ежемесячная выплата за выслугу лет - 2 человека</t>
  </si>
  <si>
    <t>Муниципальная программа Краснострельского сельского поселения Темрюкского района "Эффективное муниципальное управление  Краснострельского сельского поселения Темрюкского района"</t>
  </si>
  <si>
    <t>Муниципальная программа Краснострельского сельского поселения Темрюкского района "Обеспечение функций муниципальных казенных учреждений в Краснострельском сельском поселении Темрюкского района"</t>
  </si>
  <si>
    <t>выплаты руководителям ТОС - 6 человек</t>
  </si>
  <si>
    <t>Муниципальная программа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</si>
  <si>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</si>
  <si>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Наименование государственной программы Краснодарского края/муниципальной программы поселений Темрюкского района</t>
  </si>
  <si>
    <t>выплаты руководителям ТОС - 5 человек</t>
  </si>
  <si>
    <t>ежемесячная выплата за выслугу лет -1 человеку</t>
  </si>
  <si>
    <t>Освоено за отчетный период,                 тыс. руб.</t>
  </si>
  <si>
    <t>Муниципальная программа «Поддержка малого и среднего предпринимательства на территории Сенного сельского поселения Темрюкского района"</t>
  </si>
  <si>
    <t>Муниципальная программа "Формирование комфортной городской среды Ахтанизовского сельского поселения Темрюкского района на 2018 -2024 годы"</t>
  </si>
  <si>
    <t>Муниципальная программа "Приобретение коммунальной (специализированной) техники, автотранспортных средств для нужд Таманского сельского поселения Темрюкского района"</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</si>
  <si>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"Развитие систем водоснабжения"</t>
  </si>
  <si>
    <t>2. Государственная программа Краснодарского края «Развитие культуры»</t>
  </si>
  <si>
    <t xml:space="preserve">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</si>
  <si>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оказана финансовая поддержка некоммерческим организациям (Темрюкская районная организация ветеранов, Всероссийское общество инвалидов)</t>
  </si>
  <si>
    <t>ИТОГО по государственным и муниципальным программам</t>
  </si>
  <si>
    <t>ИТОГО ПО ПОСЕЛЕНИЯМ ТЕМРЮКСКОГО РАЙОНА</t>
  </si>
  <si>
    <t>Итого  по программам</t>
  </si>
  <si>
    <t xml:space="preserve">Муниципальная программа "Формирование комфортной городской (сельской) среды" на 2018-2024 годы </t>
  </si>
  <si>
    <t xml:space="preserve"> </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</si>
  <si>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</si>
  <si>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</si>
  <si>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 xml:space="preserve">Муниципальная программа "Обеспечение жильем молодых семей" </t>
  </si>
  <si>
    <t>Муниципальная программа "Развитие культуры  Таманского сельского поселения Темрюкского района"</t>
  </si>
  <si>
    <t>финансовое обеспечение деятельности МБУК "Ахтанизовский КСЦ"  для выполнения муниципального задания</t>
  </si>
  <si>
    <t>Муниципальная программа "Энергосбережение и повышение энергетической эффективности на территории Курчанского сельского поселения Темрюкского района на 2020-2022 годы"</t>
  </si>
  <si>
    <t>Муниципальная программа "Развитие жилищно-коммунального хозяйства" Вышестеблиевского сельского поселения Темрюкского района</t>
  </si>
  <si>
    <t xml:space="preserve">ежемесячная выплата за выслугу лет - 1 человек.  </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</si>
  <si>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Сенного сельского поселения Темрюкского района»</t>
  </si>
  <si>
    <t>Муниципальная программа «Формирование комфортной городской среды Сенного сельского поселения Темрюкского района»</t>
  </si>
  <si>
    <t>Муниципальная программа «Обеспечение функций муниципальных казенных учреждений» в Старотитаровском сельском поселении Темрюкского района</t>
  </si>
  <si>
    <t xml:space="preserve">Муниципальная программа«Развитие информационного общества» в Старотитаровском сельском поселении Темрюкского района </t>
  </si>
  <si>
    <t xml:space="preserve">Муниципальная программа «Муниципальная политика и развитие гражданского общества»  в Старотитаровском сельском поселении Темрюкского района </t>
  </si>
  <si>
    <t xml:space="preserve">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t>
  </si>
  <si>
    <t xml:space="preserve">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t>
  </si>
  <si>
    <t xml:space="preserve">Муниципальная программа «Обеспечение безопасности населения  в Старотитаровском сельском поселении Темрюкского района» </t>
  </si>
  <si>
    <t xml:space="preserve">Муниципальная  программа «Противодействие коррупции в Старотитаровском сельском поселении Темрюкского района» </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</si>
  <si>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t>
  </si>
  <si>
    <t>Муниципальная программа  «Комплексное развитие сельских территорий в  Старотитаровском сельском поселении Темрюкского района"</t>
  </si>
  <si>
    <t>Муниципальная программа  «Комплексное развитие системы благоустройства на территории Старотитаровского сельского поселения Темрюкского района"</t>
  </si>
  <si>
    <t>Муниципальная программа «Развитие культуры Старотитаровского сельского поселения Темрюкского района»</t>
  </si>
  <si>
    <t>Муниципальная программа "Формирование комфортной городской среды Старотитаровского сельского поселения Темрюкского района на 2018-2024 годы"</t>
  </si>
  <si>
    <t>Муниципальная программа «Развитие физической культуры и массового спорта на территории  Старотитаровского сельского поселения Темрюкского района"</t>
  </si>
  <si>
    <t xml:space="preserve">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</si>
  <si>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</si>
  <si>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"Формирование современной городской среды на 2018-2024 годы" Краснострельского сельского поселения Темрюкского района </t>
  </si>
  <si>
    <t>Муниципальная программа «Мероприятия праздничных дней и памятных дат, проводимых администрацией Краснострельского сельского поселения Темрюкского района»</t>
  </si>
  <si>
    <t>Муниципальная программа "Сохранение, использование и охрана обьектов культурного наследия (памятников истории и культуры) местного значения, расположенных на территрии Фонталовского сельского поселения Темрюкского района</t>
  </si>
  <si>
    <t>Муниципальная программа Запорожского  сельского поселения Темрюкского района "Эффективное муниципальное управление Запорожского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</si>
  <si>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</si>
  <si>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t>
  </si>
  <si>
    <t>Муниципальная  программа "Обеспечение информационного освещения деятельности администрации Запорожского  сельского поселения Темрюкского района"</t>
  </si>
  <si>
    <t>Муниципальная программа "Обеспечение безопасности населения в Запорожском  сельском поселении Темрюкского района"</t>
  </si>
  <si>
    <t xml:space="preserve">Муниципальная программа "Капитальный и текущий ремонт здания администрации Запорожского  сельского поселения Темрюкского района" </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</si>
  <si>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</si>
  <si>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t>
  </si>
  <si>
    <t>Муниципальная программа "Развитие земельных и имущественных отношений Запорожского сельского поселения Темрюкского района"</t>
  </si>
  <si>
    <t>Муниципальная программа "Капитальный ремонт и ремонт автомобильных дорог на территории  Запорожского  сельского поселения Темрюкского района"</t>
  </si>
  <si>
    <t>Муниципальная программа "Повышение безопасности дорожного движения на территории Запорожского  сельского поселения Темрюкского района"</t>
  </si>
  <si>
    <t>Муниципальная программа "Благоустройство территории Запорожского сельского поселения Темрюкского района"</t>
  </si>
  <si>
    <t>Муниципальная программа "Комплексное развитие систем коммунальной инфраструктуры Запорожского сельского поселения Темрюкского района"</t>
  </si>
  <si>
    <t>Муниципальная программа "Энергосбережение и повышение энергетической эффективности  Запорожского сельского поселения Темрюкского района"</t>
  </si>
  <si>
    <t>Муниципальная программа "Жилище" Запорожского сельского поселения Темрюкского района</t>
  </si>
  <si>
    <t>Муниципальная программа «Молодежь  Запорожского сельского поселения в Запорожском сельском поселении Темрюкского района»</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</si>
  <si>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t>
  </si>
  <si>
    <t>Муниципальная программа "Развитие культуры Запорожского сельского поселения Темрюкского района"</t>
  </si>
  <si>
    <t>Муниципальная программа "Создание доступной среды для инвалидов и других маломобильных групп населения в Запорожском сельском поселении"</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</si>
  <si>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</si>
  <si>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2021-2023 годы"</t>
  </si>
  <si>
    <t>Муниципальная программа "Эффективное муниципальное управление на 2021-2023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</si>
  <si>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2021 -2023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</si>
  <si>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2021 - 2023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</si>
  <si>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2021 - 2023 годы"</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</si>
  <si>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2021-2023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</si>
  <si>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2021-2023 годы"</t>
  </si>
  <si>
    <t>Муниципальная программа "Поддержка малого и среднего предпринимательство в Новотаманском сельском поселении Темрюкского района" на 2021-2023 годы</t>
  </si>
  <si>
    <t>Муниципальная программа "Благоустройство территории Новотаманского сельского поселения Темрюкского района на 2021-2023 годы"</t>
  </si>
  <si>
    <t>Муниципальный программа "Социально-культурное развитие Новотаманского сельского поселения Темрюкского района на 2021-2023 годы"</t>
  </si>
  <si>
    <t xml:space="preserve">Муниципальная программа "Решение социально-значимых задач Новотаманского сельского поселения Темрюкского района на 2021-2023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</si>
  <si>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2021-2023  годы"</t>
  </si>
  <si>
    <t>Муниципальная программа "Развитие массового спорта на Тамани" на 2021-2023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</si>
  <si>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2021-2023 годы"</t>
  </si>
  <si>
    <t>Муниципальная программа "Формирование комфортной городской среды" Новотаманского сельского поселения Темрюкского района на 2018 -2024 годы"</t>
  </si>
  <si>
    <t>ежемесячная выплата за выслугу лет -4 человекам</t>
  </si>
  <si>
    <t>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t>
  </si>
  <si>
    <t xml:space="preserve">Голубицкое          </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</si>
  <si>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</si>
  <si>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Муниципальная программа «Благоустройство территории Сенного сельского поселения Темрюкского района»</t>
  </si>
  <si>
    <t>Муниципальная программа «Формирование комфортной городской среды Голубицкого сельского поселения Темрюкского района»</t>
  </si>
  <si>
    <t>Всего по государственным и поселенческим программам</t>
  </si>
  <si>
    <t>Муниципальная программа "Поддержка малого и среднего предпринимательства в Запорожском сельском поселении Темрюкского района»</t>
  </si>
  <si>
    <t>трудоустройство несовершеннолетних в период весенних каникул (45 чел.)</t>
  </si>
  <si>
    <t>Муниципальная программа «О подготовке землеустроительной документации на территории  Старотитаровского сельского поселения Темрюкского района"</t>
  </si>
  <si>
    <t>приобретены канц. товары</t>
  </si>
  <si>
    <t>Государственная программа Краснодарского края «Развитие санаторно-курортного  и туристского комплекса» с участием Новотаманского сельского поселения Темрюкского района в рамках реализации муниципальной программы "Развитие жилищно-коммунального хозяйства" Новотаманского сельского поселения Темрюкского района на 2020-2022 годы"</t>
  </si>
  <si>
    <t>Муниципальная программа "Развитие жилищно-коммунального хозяйства Новотаманского сельского поселения Темрюкского района на 2020-2022 годы"</t>
  </si>
  <si>
    <t>осуществлено 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</si>
  <si>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МБУК "Сенная ЦКС" предоставлена субсидия на на выполнение муниципального задания</t>
  </si>
  <si>
    <t xml:space="preserve">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поселений Темрюкского района по состоянию на 01.04.2022 года              </t>
  </si>
  <si>
    <t xml:space="preserve">Сводная информация об исполнении муниципальных программ поселениями Темрюкского района                                                                                по состоянию на 01.04.2022 года       </t>
  </si>
  <si>
    <t xml:space="preserve">Информация об исполнении государственных программ Краснодарского края, реализуемых на территории поселений Темрюкского района  по состоянию на 01.04.2022 года </t>
  </si>
  <si>
    <t>Муниципальная программа «Развитие информационного общества Ахтанизовском сельском поселении Темрюкского района»</t>
  </si>
  <si>
    <t>расходы по содержанию WEB- сайта</t>
  </si>
  <si>
    <t>для проведения праздничных мероприятий: приобретены открытки (51 шт.),   цветы, баннеры (1 шт.)</t>
  </si>
  <si>
    <t xml:space="preserve">выполнено: содержание подведомственного учреждения МКУ «Ахтанизовская ПЭС», отлов безнадзорных животных, услуги мехруки, откачка ливневых вод, перевозка труб, ремонт светодиодного экрана, осуществлены расходы на абонентскую плату за уличное освещение поселения. Разработано: проектно-сметной документации для реализации инициативного проекта "Устройство детской игровой и спортивной площадки в станице Ахтанизовской на пересечении ул.Таманская и пер. Комсомольский", стройконтроль водопровода, схема газоснабжения ст. Ахтанизовской. Приобретено: зажимы (56 шт.), лента (50 м), клеммы (300 шт.), выключатель (21 шт.), провод (1 шт.), зажимы (57 шт.), кабель (200 м), светильники (50 шт.) </t>
  </si>
  <si>
    <t>Муниципальная программа "Комплексное развитие территории Ахтанизовского сельского поселения Темрюкского района на 2022 год"</t>
  </si>
  <si>
    <t>составлена сметная документация на ремонт памятников в ст. Ахтанизовской (3 шт.)</t>
  </si>
  <si>
    <t>осуществлены расходы на проведение спортивных мероприятий</t>
  </si>
  <si>
    <t xml:space="preserve">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</si>
  <si>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Муниципальная программа "Поддержка малого и среднего предпринимательства на территории Ахтанизовского сельского поселения Темрюкского района"</t>
  </si>
  <si>
    <t xml:space="preserve">Ахтанизовское сельское поселение                      </t>
  </si>
  <si>
    <t>изготовлено 4 выпуска газеты "Голубицкий Вестник", содержание WEB- сайта, выплаты руководителям ТОС (5 чел.)</t>
  </si>
  <si>
    <t>выполнено: разработка инструкции о мерах пожарной безопасности, установка противопожарных дверей, изготовление знаков безопасности (19 шт.), подставки под огнетушители (2 шт.), замена КПП; приобретены огнетушители (2 шт.)</t>
  </si>
  <si>
    <t xml:space="preserve">Муниципальная программа «Поддержка малого и среднего предпринимательства и самозанятых граждан в Голубицком сельском поселении Темрюкского района" </t>
  </si>
  <si>
    <t xml:space="preserve"> осуществлено финансовое обеспечение МБУ "Голубицкая ПЭС" на выполнение муниципального задания. Выполнено: дератизация кладбища, администрации, водозабора; отлов животных (10 шт.); оплата ТКО; проектные работы "Благоустройство стадиона", услуги манипулятора (перевозка соли); в рамках капитального ремонта водопроводной сети по ул.Степной (выполнены земляные работы, прокладка трубы д. 250 длина (334 м), укладка отвода д.160 длина (64 м), монтаж колодцев); текущий ремонт артскважины 58331 (реагентная обработка, промывка песчаной пробки); геологический отчет. Приобретена электроподстанция к стелле; водопроводная труба (416 м), замена ламп уличного освещения (60 шт.), светильники (5 шт.), труба (2,85 т), насосы погружные (8 шт.); гипохлорит натрия (592 кг)</t>
  </si>
  <si>
    <t xml:space="preserve">финансовое обеспечение деятельности МБУ "Голубицкий КСЦ" для выполнения муниципального задания (заработная плата с начислениями, коммунальные платежи, оплата налогов; транспортные услуги, содержание имущества и пр.). Осуществляются расходы на приобретение материалов для выполнения капитального ремонта ДК </t>
  </si>
  <si>
    <t>приобретены венки (26 шт.), изготовление банера и информационного материала к 85 летию КК</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</si>
  <si>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</si>
  <si>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t>
  </si>
  <si>
    <t xml:space="preserve">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t>
  </si>
  <si>
    <t>Муниципальная программа "Содержание и материально-техническое обеспечение администрации Фонталовского сельского поселения Темрюкского района"</t>
  </si>
  <si>
    <t xml:space="preserve"> финансовое обеспечение администрации поселения, МУ "Фонталовское ЦБ" (заработная плата, налоги, коммунальные платежи, получение технических условий), взносы на кап. ремонт многоквартирного дома</t>
  </si>
  <si>
    <t>информационное освещение нормативно-правовых актов  администрации в газете "Тамань"</t>
  </si>
  <si>
    <t xml:space="preserve">осуществлено информационно-техническое сопровождение программных продуктов </t>
  </si>
  <si>
    <t>приобретены баннеры (3 шт.)</t>
  </si>
  <si>
    <t>техническое обслуживание тревожной и пожарной сигнализации и системы оповещения и управления эвакуацией людей при пожаре, охрана объекта с КТС - ежемесячно;  заправка картриджей, приобретение картриджа, изготовление фотоальбома</t>
  </si>
  <si>
    <t xml:space="preserve">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t>
  </si>
  <si>
    <t>Муниципальная программа "Обеспечение первичных мер пожарной безопасности на территории Фонталовского сельского поселения Темрюкского района"</t>
  </si>
  <si>
    <t xml:space="preserve">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t>
  </si>
  <si>
    <t xml:space="preserve">Муниципальная программа "Капитальный ремонт и ремонт автомобильных дорог на территории Фонталовского сельского поселения Темрюкского района" </t>
  </si>
  <si>
    <t xml:space="preserve">Муниципальная программа "Повышение безопасности дорожного движения в Фонталовском сельском поселении Темрюкского района" </t>
  </si>
  <si>
    <t>выполнено: отсыпка щебнем дорог в станице Фонталовская, посыпка дорожного полотна солью, песком в пос.Кучугуры, станице Фонталовская, услуги катка, автогрейдера, экскаватора-погрузчика, составление сметной документация ямочному ремонту автодорог Фонталовского с/п</t>
  </si>
  <si>
    <t xml:space="preserve">выполнено: составление сметной документации, начисление НМЦК по объекту: "Строительство тротуара по ул. Ленина от ул. Дружба до ул. Азовская в пос. Кучугуры", установка исскуственных неровностей (20 шт.), дорожных знаков (20 шт.), стойки для дорожных знаков (10 шт.) на автомобильной дороге местного значения в п.Кучугуры </t>
  </si>
  <si>
    <t>выполнено: грейдирование, рытье ливневок, перевозка щебня; приобретено: щебень (420 куб. м)</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</si>
  <si>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t>
  </si>
  <si>
    <t xml:space="preserve">Муниципальная программа "Благоустройство территории Фонталовского сельского поселения Темрюкского района" </t>
  </si>
  <si>
    <t xml:space="preserve">выполнено: благоустройство территории, уборка, вывоз ТКО мест захоронения,  очистка улиц от снега,  услуги по изъятию синатропных (хищных) животных (30 ед.), ремонт спортивной площадки в ст.Фонталовская, ремонт ограждения в ст.Фонталовская, уборка улиц в п.Юбилейный, в п.Кучугуры </t>
  </si>
  <si>
    <t xml:space="preserve">Муниципальная программа "Водоснабжение Фонталовского сельского поселения Темрюкского района" </t>
  </si>
  <si>
    <t xml:space="preserve"> Муниципальная программа "Газификация Фонталовского сельского поселения Темрюкского района" </t>
  </si>
  <si>
    <t>выполнено: ТО, ремонт, аварийно-диспечерское обслуживание сетей газораспределения/газопотребления</t>
  </si>
  <si>
    <t xml:space="preserve">Муниципальная программа "Развитие систем наружного освещения в Фонталовском сельском поселении Темрюкского района" </t>
  </si>
  <si>
    <t>произведена оплата электроэнергии. Выполнен текущий ремонт (обслуживание уличного освещения) в ст.Фонталовская в п. Кучугуры. Приобретение электротехнической продукции (светодиодные светильники (62 шт.), лампы накаливания, кронштейны (62 шт.), кабеля, крепления), составл.сметной документации</t>
  </si>
  <si>
    <t xml:space="preserve">Муниципальная программа "Формирование комфортной городской среды Фонталовского сельского поселения Темрюкского района" </t>
  </si>
  <si>
    <t xml:space="preserve">Муниципальная программа "Реализации государственной молодежной политики в Фонталовском сельском поселении Темрюкского района "Молодежь Тамани" </t>
  </si>
  <si>
    <t xml:space="preserve">Муниципальная программа "Развитие культуры Фонталовского сельского поселения Темрюкского района" </t>
  </si>
  <si>
    <t xml:space="preserve"> финансовое обеспечение деятельности МБУ "Фонталовский КСЦ" для  выполнения муниципального задания, пополнение бибилиотечного фонда</t>
  </si>
  <si>
    <t xml:space="preserve">Муниципальная программа "Кадровое обеспечение сферы культуры и искусства Фонталовского сельского поселения Темрюкского района" </t>
  </si>
  <si>
    <t>осуществлены выплаты работникам МБУ "Фонталовский КСЦ"</t>
  </si>
  <si>
    <t xml:space="preserve">Муниципальная программа "Поддержка клубных учреждений Фонталовского сельского поселения Темрюкского района" </t>
  </si>
  <si>
    <t>осуществление строительного контроля за выполнением  работ, монтаж наружного и внутреннего освещения,устройство перильных ограждений, установка дверей, оплата за приобретение корпусной мебели, одежды сцены по объекту: Капитальный ремонт здания ДК в п. Кучугуры; текущий ремонт в ДК п.Юбилейный</t>
  </si>
  <si>
    <t>Муниципальная программа "Развитие массового спорта в Фонталовском сельском поселении Темрюкского района"</t>
  </si>
  <si>
    <t>Муниципальная программа "Формирование доступной среды жизнедеятельности для инвалидов в Фонталовском сельском поселении Темрюкского района"</t>
  </si>
  <si>
    <t xml:space="preserve">Фонталовское сельское поселение                             </t>
  </si>
  <si>
    <t>финансовое обеспечение администрации поселения, МКУ "Таманская ЦБ", МКУ "Материально-техническое обеспечение Таманского сельского поселения Темрюкского района", МКУ "Управление муниципальными закупками. Услуги: страхование транспортных средств (1единица), оплата сети интернет, телефонной связи, медосмотра сотрудников ЦБ (6 чел.),  изготовление полиграфической продукции (бланки 1000 шт). Приобретено: ГСМ, канцтовары</t>
  </si>
  <si>
    <t>приобретено: фоторамки  (150 шт.), поздравительные буклеты (30 шт.)</t>
  </si>
  <si>
    <t xml:space="preserve">информационно-технологическое обеспечение программного сопровождения </t>
  </si>
  <si>
    <t>повышение квалификации сотрудников (2 чел.)</t>
  </si>
  <si>
    <t>выплаты руководителям органов ТОС - 9 человек</t>
  </si>
  <si>
    <t>поставка и установка камер видеонаблюдения (12 шт.)</t>
  </si>
  <si>
    <t>техническое обследование конструкций здания "Постоялого двора", топографическая съёмка</t>
  </si>
  <si>
    <t>проведение анализа воды набережной.</t>
  </si>
  <si>
    <t>содержание сетей уличного освещения, оплата электроэнергии</t>
  </si>
  <si>
    <t>благоустройство  набережной им. Ушакова (сборка и монтаж инсталяций). Благоустройство сквера им.Лермонтова</t>
  </si>
  <si>
    <t>Муниципальная программа «Молодежь Тамани в Таманском сельском поселении Темрюкского района»</t>
  </si>
  <si>
    <t xml:space="preserve">финансовое обеспечение деятельности МБУ Таманский КСЦ в рамках выполнения муниципального задания </t>
  </si>
  <si>
    <t>оплата транспортировки  газа к "Вечному огню"</t>
  </si>
  <si>
    <t>оказана финансовая поддержка 1 социально ориентированной некоммерческой организации (Совету ветеранов)</t>
  </si>
  <si>
    <t xml:space="preserve">Таманское сельское поселение                                                   </t>
  </si>
  <si>
    <t xml:space="preserve">финансовое обеспечение  МБУ "Спортивный клуб-Тамань" в рамках выполнения муниципального задания </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</si>
  <si>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Краснострельского сельского поселения Темрюкского района в рамках реализации муниципальной программы "Развитие жилищно-коммунального хозяйства Краснострельского сельского поселения Темрюкского района"</t>
  </si>
  <si>
    <t>муниципальный контракт на выполнение работ по ремонту тротуара по ул. Ленина поселка Стрелка, Темрюкского района, Краснодарского края от здания № 8 "В" до ул. Зои Космодемьянской (протяженностью 1572 м²) заключен 04.03.2022 года на сумму 2568,8 тыс.рублей со сроком выполнения работ до 01.06.2022 года, со сроком исполнения обязательств до 31.12.2022 года. В результате проведения процедуры торгов сложилась экономия средств в сумме 19,6 тыс. рублей</t>
  </si>
  <si>
    <t xml:space="preserve">Государственная программа Краснодарского края  "Развитие культуры" с участием Краснострельского сельского поселения Темрюкского района в рамках реализации муниципальной программы "Развитие культуры Краснострельского сельского поселения Темрюкского района" </t>
  </si>
  <si>
    <t>заключены и находятся на исполнении муниципальные контракты: 1) на приобретение кресел в зрительный зал - МК заключен 25.02.2022 года на сумму 1071,8 тыс. рублей, со сроком исполнения до 14.06.2022 года;  2) на приобретение видеопроэкционного оборудования (экран настенного с электроприводом и растяжками) - МК заключен 28.03.2022 года на сумму 592,7 тыс. рублей, со сроком исполнения - до 16.05.2022 года; 3) на поставку мультимедийного оборудования для зрительного зала - МК заключен 28.03.2022 года на сумму 598,7 тыс. рублей, со сроком исполнения до 16.05.2022 года; 4) на приобретение одежды сцены (ткань) - МК заключен 21.03.2022 года на сумму 598,8 тыс. рублей, со сроком исполнения - до 10.06.2022 года; 5) на услуги по пошиву одежды сцены из ткани заказчика - МК заключен 21.03.2022 года на сумму 551,2 тыс. рублей, со сроком исполнения - до 10.06.2022 года; 6) на приобретение звукоусиливающей аппаратуры (двухантенное головное устройство) - МК  заключен 28.03.2022 года на сумму 90,2 тыс. рублей, со сроком исполнения - до 16.05.2022 года; 7) на приобретение светового оборудования - МК  заключен 28.03.2022 года на сумму 166,4 тыс. рублей, со сроком исполнения - до 16.05.2022 года.  Дополнительно из средств местного бюджета выделено финансирование  которое не предусмотрено соглашением о выделении поселению субсидии в сумме 299,1 тыс. рублей</t>
  </si>
  <si>
    <t>финансовое обеспечение деятельности администрации; проведение оценки недвижимости помещения администрации - 1 ед.; ремонт аварийного освещения в здании администрации - 1 ед.; ремонт архива в здании администрации - 1 ед.</t>
  </si>
  <si>
    <t xml:space="preserve"> финансовое обеспечение деятельности подведомственных учреждений МКУ "ЦБ"", МКУ "МТО"</t>
  </si>
  <si>
    <t>ежемесячная выплата за выслугу лет - 2 человекам</t>
  </si>
  <si>
    <t>приобретены: открытки (186 шт.)</t>
  </si>
  <si>
    <t>выполнено: услуги грейдера (17 часов); услуги по расчистке снега (72 часа); услуги по очистке обочин и кюветов; услуги экскаватора (8 часов); услуги погрузчика; приобретение щебня; восстановительный ремонт ливнеотводов по пер. Кузнечному, ул. Советской, ул. Мира, ул. Мчурина в пос. Стрелка.</t>
  </si>
  <si>
    <t>Муниципальная программа «Поддержка и развитие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в Краснострельском сельском поселении Темрюкского района»</t>
  </si>
  <si>
    <t>выполнено: произведена оплата за уличное освещение; приобретено электротоваров - 65 ед.; вывоз ТБО с кладбищ за 3 месяца; спил и вывоз деревьев (48ч/ч, 24 часа работа трактора); обслуживание системы видеонаблюдения за 3 месяца; изготовление табличек и аншлагов; приобретена снегоуборочная техника - 1 ед.; подготовка смет по благоустройству - 2 шт.; подготовка проекта визуализации - 1 шт.</t>
  </si>
  <si>
    <t xml:space="preserve"> финансовое обеспечение деятельности МБУК "Краснострельский КСЦ" для обеспечения выполнения муниципального задания. Выполнены работы по текущему ремонту ДК пос. Стрелка</t>
  </si>
  <si>
    <t>Муниципальная программа «Создание доступной среды для инвалидов и других маломобильных групп населения в Краснострельском сельском поселении Темрюкского района"</t>
  </si>
  <si>
    <t xml:space="preserve">Муниципальная программа "Эффективное муниципальное управление" </t>
  </si>
  <si>
    <t xml:space="preserve">финансовое обеспечение деятельности: МКУ "Производственный Эксплутационный Центр", МКУ "Централизованной бухгалтерии"; покупка стеллажей в архив; компенсационные выплаты членам территориального общественного самоуправления (ТОСЫ - 6 чел.), покупка брошюр
</t>
  </si>
  <si>
    <t xml:space="preserve">Муниципальная программа "Социальная поддержка граждан" </t>
  </si>
  <si>
    <t>Муниципальная программа "Развитие, эксплуатация и обслуживание информационно-коммуникационных технологий"</t>
  </si>
  <si>
    <t>обслуживание сайта, сопровождение программ: программа 1 С (4 ед.) , антивирус Касперского (20 ед.), арммуниципал (1 ед), Гарант (3 ед.), АС-бюджет (1 ед.), VIP-NET (2 ед.), информационно-технологическое обеспечение АРМ Муниципал; обновление эл.подписи.</t>
  </si>
  <si>
    <t>Муниципальная программа "Обеспечение безопасности"</t>
  </si>
  <si>
    <t xml:space="preserve">Муниципальная программа «Комплексное развитие в сфере строительства, архитектуры и дорожного хозяйства» </t>
  </si>
  <si>
    <t>выполнена очистка снега</t>
  </si>
  <si>
    <t>Муниципальная программа Вышестеблиевского сельского поселения "Поддержка и развитие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</si>
  <si>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Муниципальная программа "Молодежь"</t>
  </si>
  <si>
    <t>Муниципальная программа "Развитие культуры"</t>
  </si>
  <si>
    <t>финансовое обеспечение деятельности МБУК «Вышестеблиевская Централизованная Клубная Система" в рамках выполнения муниципального задания.</t>
  </si>
  <si>
    <t>Муниципальная программа "Развитие  физической культуры и массового спорта"</t>
  </si>
  <si>
    <t>Муниципальная программа «Поддержка социально ориентированных некоммерческих организаций»</t>
  </si>
  <si>
    <t xml:space="preserve">Вышестеблиевское сельское поселение                                                                                </t>
  </si>
  <si>
    <t>проведена топографическая съёмка</t>
  </si>
  <si>
    <t>приобретение флагов России и Кубани (51 шт.), бумаги (9 уп.), дисков(58 шт.)</t>
  </si>
  <si>
    <t>Муниципальный контракт на выполнение проектно-изыскательных работ по объекту "Строительство канализационной сети в пос. Веселовка" (Этап 2) заключен 11.05.2021 года на сумму 4600,0 тыс. рублей, со сроком выполнения работ  до 30.11. 2021 года, со сроком полного исполнения обязательств по МК до 31.12.2021 года. В соответствии с допсоглашением к МК от 01.03.2022 года - продлен срок исполнения муниципального контракта (до полного исполнения обязательств по МК). В настоящее время первая гос. экспертиза прошла с отрицательным результатом. Готовятся документы для повторной госэкспертизы</t>
  </si>
  <si>
    <t>сопровождение Электронного периодического справочника "Система Гарант", Проведение еженедельных профилакт. Работ с ПО, поддержка БПО и устранение сбоев,  сопровождение "1С",Сопровождение ПО для ведения похозяйственного учета,ТО оф. Сайта Администрации Новотаманского сельского поселения ,Заправки картриджей, замена фоторецепторного барабана картриджа, пусконаладочные работы локальной сети, сопровождение 1С:ИТСааС.</t>
  </si>
  <si>
    <t>приобретены антикоррупционные брошюры</t>
  </si>
  <si>
    <t>выполнено: геодезические работы, разработка документации в отношении земельного участка в п. Прогресс: вынс точек и установка межевых знаков, акт выноса границ, разработка схемы размещения границ земельного участка на кадастровом плане территории; топографичесеские услуги съемок участков дорог</t>
  </si>
  <si>
    <t>выполнено: ливневая канализация по ул. Черноморская, ул. Юбилейная (переходы через автодороги) в пос. Таманский</t>
  </si>
  <si>
    <t>выполнено: уличное освещение (оплата за электроэнергию), озеленение территории (содержание парков, скверов;сбор и вывоз веток; обрезка деревьев; ),  текущее содержание территории (уборка территории, тротуаров, дорожек; вывоз мусора; ), дератизация парковых зон и мест захоронений, услуги по организации и выполнению мероприятий по отлову, транспортировке, содержанию в приюте, стерилизации (кастрации), безнадзорных животных (собак) на территории Новотаманского сельского поселения.</t>
  </si>
  <si>
    <t>выполнено: характеристика рыбхозяйственной деятельности</t>
  </si>
  <si>
    <t>финансовое обеспечение деятельности администрации поселения, МКУ "Сенная ЦБ", МКУ "Маттехобеспечение Сенное", компенсационные выплаты членам ТОС - 6 человек, проведение технической инвентаризации объектов недвижимости, изготовление технических и кадастровых паспортов</t>
  </si>
  <si>
    <t>освещение деятельности администрации и Совета Сенного сельского поселения в средствах массовой информации (газета "Тамань") и на официальном сайте, приобретена информационная табличка (1 шт.)</t>
  </si>
  <si>
    <t>организация и проведение праздничных мероприятий</t>
  </si>
  <si>
    <t xml:space="preserve">финансовое обеспечение деятельности МБУ "Благоустройство и озеленение Сенное" в рамках выполнения муниципального задания; произведены расходы по содержанию уличного освещения. Приобретен самосвал. </t>
  </si>
  <si>
    <t>приобретены дорожные знаки (52 шт.)</t>
  </si>
  <si>
    <t>приобретен рециклер асфальтобетона (1 шт.)</t>
  </si>
  <si>
    <t xml:space="preserve">финансовое обеспечение  МБУК "Сенная ЦКС" в рамках выполнения муниципального задания; обновление книжного фонда </t>
  </si>
  <si>
    <t>выполнено составление сметной документации</t>
  </si>
  <si>
    <t xml:space="preserve">Сенное сельское поселение                                   </t>
  </si>
  <si>
    <t xml:space="preserve"> бесперебойное обеспечение программными средствами: количество обслуживаемых компьютеров 22 единиц, принтеров - 8 единиц, программных продуктов - 15 единиц</t>
  </si>
  <si>
    <t>2 публикации в газете "Тамань", техническое сопровождение WEB сайта администрации Запорожского сельского поселения</t>
  </si>
  <si>
    <t>проведение праздничных мероприятий</t>
  </si>
  <si>
    <t>проведено межевание объектов (3 шт.)</t>
  </si>
  <si>
    <t>финансовое обеспечение деятельности МБУК "Ильичевская ЦКС", Запорожская библиотечная система для выполнения муниципального задания</t>
  </si>
  <si>
    <t xml:space="preserve">Запорожское сельское поселение                          </t>
  </si>
  <si>
    <t xml:space="preserve">осуществлено финансовое обеспечение деятельности администрации поселения </t>
  </si>
  <si>
    <t>оплата услуг связи, интернет, информац-технолог. обеспечение АРМ «Муниципал»;  программное обеспечение Крипто Про, ООО "Компания АПИ "Гарант", ООО "Рус-ЭЛКОМ"1 С Предприятие, заправка картриджей); выполнение работы по изготовлению газеты "Станичная газета"; обслуживание сайта администрации</t>
  </si>
  <si>
    <t>проведение оценки имущества; компенсационные выплаты ТОС (13 чел.)</t>
  </si>
  <si>
    <t>приобретение флагов (10 шт.), приобретение баннеров (4 шт.), приобретение наклеек и плакатов (50 шт.)</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</si>
  <si>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</si>
  <si>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эксплуатации и обслуживанию информационно-телекоммуникационной инфраструктуры</t>
  </si>
  <si>
    <t>выполнено: ремонт и содержание дорог, тротуаров, составление сметной документации. Ремонт тротуаров в пос.Волна. Демонтаж бетонных конструкций. Кап.рем. тротуаров. Поул.Таманской, Набережной, Ленина, Школьной в п.Волна. Переукладка люков. Кап.рем. тротуаров. Поул.Таманской, Набережной, Ленина, Школьной в п.Волна. Укладка геотекстиля. Кап.рем. тротуаров. Поул.Таманской, Набережной, Ленина, Школьной в п.Волна. Строительный контроль по кап.рем.тротуаров за работами ООО"ГорЗеленСтрой". Отсыпка щебнем ул.Марата от д.31 до ул.К.Либкнехта. Отсыпка дорог, ул.Островского от улМарата до ул.Косоногова. Отсыпка дорог, ул.Островского от улМарата до ул.Косоногова. Смета ремонт тротара по ул.Октябрьская. ПСД "Устройство тротуара по ул.Марата от ул.К.Либкнехта до 8-й Гвардейской"</t>
  </si>
  <si>
    <t>предоставлена субсидиия МБУ Тамань-Благоустройство" для выполнения муниципального задания. Вывоз ТКО с территории мест захоронения. Услуги по содержанию и отлову бездомных  животных</t>
  </si>
  <si>
    <t>приобретение дисковой бороны (1 ед.)</t>
  </si>
  <si>
    <t>трудоустройство несовершеннолетних  (на перод весенних каникул трудоустроено 4 человека)</t>
  </si>
  <si>
    <t>финансовое обеспечение деятельности администрации поселения и подведомственных учреждений: МКУ "Запорожская ЦБ", МКУ "Материально-техническое обеспечение администрации Запорожского сельского поселения", МБУК "Ильчевская ЦКС", МБУК "Запорожская библиотечная система", МБУ "Благоустройство  и озеленение Запорожского сельского поселения Темрюкского района</t>
  </si>
  <si>
    <t>произведен текущий ремонт дороги по ул.Фестивальной в пос.Батарека (0,250 км)</t>
  </si>
  <si>
    <t>осуществлено финансовое обеспечение деятельности администрации поселения, МБУ "Голубицкая ЦБ"; тех.обслуживание, ремонт, услуги по ликвидации аварий газопровода.  Приобретены: канцтовары, картриджи, марки, системнный блок, отрытки и конверты</t>
  </si>
  <si>
    <t xml:space="preserve"> выполнено: ремонт дороги по ул.Восточная (0,202 км); оплачены услуги техники по содержанию дорог (чистка ливневок, перевозка песка и щебня); пройдена экспертиза ПСД "Капитальный ремонт дорог". Приобретено: песок (50 м3), щебень (800 м3), трубы для прокладки ливневой канализации (50 м), соль (8 т), дорожные знаки (77 шт.), трубы для знаков</t>
  </si>
  <si>
    <t>организация сбора и вывоза мусора, обслуживание уличного освещения на территории Вышестеблиевского сельского поселения , взносы на кап.ремонт, покупка светодиодных ламп (30 шт), счетчик (1шт), светильник (1 шт), приобретение детского игрового комплекса. Проведены работы по планировке,отсыпке площадки для установки детского спорткомплекса, монтажные работы по установке детского игрового комплекса, мягкое покрытие площадки под детский игровой комплекс. Проведение экспертизы, пробы радиации, услуги по проверке сметы, экспертное заключение радиационного обследования блочно-модульной котельной.</t>
  </si>
  <si>
    <t>приобретено и  заменено 200 метров линии уличного освещения на  СИП;
 приобретено и заменено 30 ламп уличного освещения;
Сделано ограждение парка в ст-це Запорожская. Содержание МБУ "Благоустройство и озеленение Запорожского сельского поселения темрюкского района" согласно муниципальному заданию</t>
  </si>
  <si>
    <t>муниципальный контракт на выполнение работ по 2-му этапу капитального ремонта ДК заключен 01.04.2022 года на сумму 21998,3 тыс. рублей, со сроком выполнении работ до 13.11.2022 года, со сроком полного исполнения обязательств - до 20.02.2023 года. На остаток средств (1535,2 тыс. рублей) планируется приобретение материалов в октябре 2022 года</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</si>
  <si>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обустройство тротуара по ул. Красной (протяженностью 3,2 км), освоение средств запланировано на 3 квартал 2022 года</t>
  </si>
  <si>
    <t xml:space="preserve">финансовое обеспечение деятельности: администрации поселений и подведомственных  учреждений (МКУ "Новотаманская ПЭС, МКУ «Новотаманская ЦБ» ) </t>
  </si>
  <si>
    <t>выполнено: осуществление информационного освещения нормативно-правовых актов администрации Новотаманского сельского поселения Темрюкского района газета «Тамань». Оплата публикации нормативно-правовых документов согласно выставленных счетов.</t>
  </si>
  <si>
    <t>Муниципальная программа "Противодействие коррупции в Новотаманском сельском поселении Темрюкского района на 2021- 2023 годы"</t>
  </si>
  <si>
    <t>Муниципальная программа "Пожарная безопасность в Новотаманском сельском поселении Темрюкского района на 2021-2023 годы"</t>
  </si>
  <si>
    <t>Муниципальная программа "Оформление прав на объекты недвижимости Новотаманского сельского поселения Темрюкского района" на 2021-2022 годы</t>
  </si>
  <si>
    <t xml:space="preserve">финансовое обеспечение деятельности учреждения для  выполнения муниципального задания МБУК "Новотаманский КСЦ"   </t>
  </si>
  <si>
    <t xml:space="preserve">Муниципальная программа "Реализация муниципальных функций, связанных с муниципальным управлением на 2022-2024 годы" </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</si>
  <si>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Курчанского сельского поселения Темрюкского района в рамках реализации муниципальной программы "Благоустройство территории Курчанского сельского поселения Темрюкского района на 2022-2024 годы"</t>
  </si>
  <si>
    <t>Муниципальная программа "Благоустройство территории Курчанского сельского поселения Темрюкского района на 2022-2024 годы"</t>
  </si>
  <si>
    <t xml:space="preserve">размещение извещения о проведении электронного аукциона на ремонт  тротуара по ул. Широкой от ул. Пионерской до ул. Строительной в пос. Светлый Путь Ленина (0,385 км) запланировано на 17.03.2022 года, НМЦК - 1446,0 тыс.рублей, предполагаемая дата проведения аукциона - 29.03.2022 г. 30.03.2022 года определен победитель Кароян А.В. с которым будет заключен контракт 11.04.2022 года на сумму 1446,0 тыс. руб. </t>
  </si>
  <si>
    <t>осуществлено финансовое обеспечение деятельности администрации поселения, оплата телефонной связи и доступ интернет, коммунальных услуг, приобретение канц. товаров; геральдической продукции; обслуживание пож. сигнализации; ТО газового оборудования; приобретение конвертов (180 шт.); подписка на периодические издания; прошивка документов для сдачи в архив; уплата иных платежей</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</si>
  <si>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2022-2024 годы"</t>
  </si>
  <si>
    <t>выполнено обслуживание ПО</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</si>
  <si>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2022-2024 годы"</t>
  </si>
  <si>
    <t xml:space="preserve">  сопровождение сайта</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</si>
  <si>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2022-2024 годы"</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</si>
  <si>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2022-2024 годы"</t>
  </si>
  <si>
    <t>Муниципальная программа "Защита населения и территорий Курчанского сельского поселения Темрюкского района от чрезвычайных ситуаций на 2022-2024 годы"</t>
  </si>
  <si>
    <t>Муниципальная программа "Обеспечение первичных мер пожарной безопасности в Курчанском сельском поселении Темрюкского района на 2022-2024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</si>
  <si>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2022-2024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</si>
  <si>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2022-2024 годы»</t>
  </si>
  <si>
    <t>выполнено: оплата коммунальных услуг здания КБО; обслуживание сетей газораспределения; приобретен насос (1 шт.)</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</si>
  <si>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2022-2024 годы"</t>
  </si>
  <si>
    <t>Муниципальная программа "Повышение безопасности дорожного движения на территории Курчанского сельского поселения Темрюкского района на 2022-2024 годы"</t>
  </si>
  <si>
    <t xml:space="preserve">выполнено: изготовление сметной документации и оплата услуг тех. надзора,  работы по содержанию дорог поселения </t>
  </si>
  <si>
    <t>Муниципальная программа «Поддержка малого и среднего предпринимательства в Курчанском сельском поселении Темрюкского района на 2022-2024 годы»</t>
  </si>
  <si>
    <t>выполнено: осуществлены расходы за абонентское обслуживание по уличному освещению; содержание мемориала "Вечный огонь"; уборка стихийных свалок; работы на территории кладбищ; ремонт и покраска детских площадок, ограждений, перил, малых архитектурных форм и др. элементов благоустройства; приобретение строительного и покрасочного материала, прочие работы; отлов безнадзорных животных (10 ед.)</t>
  </si>
  <si>
    <t>Муниципальная программа "Развитие водоснабжения населенных пунктов Курчанского сельского поселения Темрюкского района на 2022-2024 годы"</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</si>
  <si>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ремонт арт скважины № 78942 (район кирпичного завода в ст. Курчанской). Выполнение мероприятия запланированы на 2-3  кварталы</t>
  </si>
  <si>
    <t>составлена сметная документация по замене водопроводных сетей и осуществление тех. контроля (западный микрорайон)</t>
  </si>
  <si>
    <t>Муниципальная программа "Газификация Курчанского сельского поселения Темрюкского района на 2022-2024 годы"</t>
  </si>
  <si>
    <t>Муниципальная программа "Развитие систем наружного освещения Курчанского сельского поселения Темрюкского района на 2022-2024 годы"</t>
  </si>
  <si>
    <t>приобретение материалов: кронштейн (21 шт.), переходник (20 шт.), счетчик (4 шт.); пломбиратор (3 шт.)</t>
  </si>
  <si>
    <t>приобретены светодиодные светильники (22  шт.)</t>
  </si>
  <si>
    <t>Муниципальная программа "Формирование современной городской среды Курчанского сельского поселения Темрюкского района на 2022 -2024 годы"</t>
  </si>
  <si>
    <t>Муниципальная программа "Молодежь Курчанского сельского поселения Темрюкского района на 2022-2024 годы"</t>
  </si>
  <si>
    <t>приобретено:  фоторамки (25 шт.), чернила цветные (6 шт.), фотобумага (1 шт.)</t>
  </si>
  <si>
    <t>Муниципальная программа "Развитие сферы культуры в Курчанском сельском поселении Темрюкского района на 2022-2024 годы"</t>
  </si>
  <si>
    <t>финансовое обеспечение деятельности МАУ "Культура плюс" для выполнения муниципального задания; изготовлен баннер (1 шт.)</t>
  </si>
  <si>
    <t xml:space="preserve">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2022-2024 годы" </t>
  </si>
  <si>
    <t>Муниципальная программа "Развитие массового спорта в Курчанском сельском поселении Темрюкского района на 2022-2024 года"</t>
  </si>
  <si>
    <t>приобретение спортивных товаров: мяч (1 шт.), гантели (6 шт.), диск.обр. (2 шт). Питание спортсменов.</t>
  </si>
  <si>
    <t xml:space="preserve">приобретение спортивного инвентаря: мяч (3 шт.), сетка гандбольная (2 шт.), сетка футбольная (2 шт.) </t>
  </si>
  <si>
    <t>Муниципальная программа "Формирование доступной среды жизнедеятельности для инвалидов в Курчанском сельском поселении Темрюкского района на 2022-2024 годы"</t>
  </si>
  <si>
    <t>Муниципальная программа "Капитальный ремонт и ремонт автомобильных дорог на территории Курчанского сельского поселения Темрюкского района на 2022-2024 годы"</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</si>
  <si>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t>
  </si>
  <si>
    <t xml:space="preserve">финансовое обеспечение деятельности подведомственных учреждений: МКУ "Централизованаая бухгалтерия",  МКУ "ПЭЦ", МКУ "Центр муниципального заказа" </t>
  </si>
  <si>
    <t>выплата материального стимулирования народным дружинникам за участие в охране общественного порядка</t>
  </si>
  <si>
    <t>выполнено: установка дорожных знаков (29 шт.); содержание внутрипоселковых дорог. Приобретено: песчано-соляная смесь (10 тонн), щебень фракции 20х40 (205 м³), 40х70 (320 м³)</t>
  </si>
  <si>
    <t xml:space="preserve">Муниципальная программа «Поддержка и развитие малого и среднего предпринимательства в Старотитаровском сельском поселении  Темрюкского района»   </t>
  </si>
  <si>
    <t xml:space="preserve">Муниципальная программа  «Развитие жилищно-коммунального хозяйства в Старотитаровском сельском поселении Темрюкского района" </t>
  </si>
  <si>
    <t>техническое обслуживание газопровода к пер. Юность</t>
  </si>
  <si>
    <t>финансовое обеспечение деятельности подведомственного учреждения МБУ "Организация системы благоустройства", отлов и иммобилизация безнадзорных животных, тех обслуживание мемориала, содержание мест захоронения, приобретение забора для администрации, замена светильников уличного освещения, лапм (50 шт.), расходные материалы (клип-зажм, патрон фарфоровый, пускатель)</t>
  </si>
  <si>
    <t xml:space="preserve"> финансовое обеспечение деятельности МБУ "Старотитаровский КСЦ"  для обеспечения выполнения муниципального задания, проведение культурно-массовых мероприятий</t>
  </si>
  <si>
    <t>Муниципальная программа "Сохранение, использование и охрана обьектов культурного наследия (памятников истории и культуры) местного значения, расположенных на территрии Старотиатровского сельского поселения Темрюкского района"</t>
  </si>
  <si>
    <t xml:space="preserve"> финансовое обеспечение деятельности МБУ ФОСК "Виктория", проведение  спортивно-массовые меропрития</t>
  </si>
  <si>
    <t>Муниципальная программа «Формирование доступной среды жизнедеятельности для инвалидов в Старотитаровском сельском поселении Темрюкского района"</t>
  </si>
  <si>
    <t>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t>
  </si>
  <si>
    <t>муниципальный контракт на благоустройство общественной территорий по адресу: г. Темрюк, парк им. Куемжиева заключен 25.03.2022 года, на общую сумму 13195,5 тыс.руб., срок выполнения работ - с даты заключения контракта по 31 октября 2022 года, со сроком полного исполнения обязательств МК по 30.12.2022 года. Было заключено допсоглашение от 30.03.2022 года на увеличение суммы МК на 408,1 тыс. рублей и составило 13603,5 тыс. рублей</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</si>
  <si>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"Обеспечение жильем молодых семей"</t>
  </si>
  <si>
    <t xml:space="preserve">свидетельства о праве получения социальной выплаты на приобретение жилого помещения или создание объекта индивидуального жилищного строительства выданы 2-м семьям </t>
  </si>
  <si>
    <t xml:space="preserve">Государственная программа Краснодарского края  "Региональная политика и развитие гражданского общества" с участием Темрюкского городского поселения Темрюкского района в рамках реализации муниципальной программы "Развитие сферы культуры" </t>
  </si>
  <si>
    <t>размещено извещение на проведение электронного аукцмона на восстановления 1 воинского захоронения (восстановление (ремонт, благоустройство) воинского захоронения "Братская могила 102 советских воинов, погибших в боях с фашистскими захватчиками, 1942-1943 годы, г. Темрюк, воинское кладбище) - 1 апреля 2022 года,  НМЦК - 969,5 тыс.рублей</t>
  </si>
  <si>
    <t>муниципальный контракт на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д. 39/1 в г. Темрюке заключен 01.04.2022 года, на общую сумму 538100,0 тыс.руб. (из них 98684,2 тыс. рублей - лимиты 2022 года, 439415,8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t>
  </si>
  <si>
    <t>3. Государственная программа Краснодарского края «Развитие санаторно-курортного  и туристского комплекса»</t>
  </si>
  <si>
    <t>4. 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</si>
  <si>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 xml:space="preserve">5. Государственная программа Краснодарского края "Формирование современной городской среды" </t>
  </si>
  <si>
    <t>6. Государственная программа Краснодарского края "Региональная политика и развитие гражданского общества"</t>
  </si>
  <si>
    <t>Темрюкское (Национальный проект "Жилье и городская среда", Федеральный проект "Формирование комфортной городской среды" Региональный проект "Формирование комфортной городской среды")</t>
  </si>
  <si>
    <t>Темрюкское (Национальный проект "Жилье и городская среда", Федеральный проект "Чистая вода", Региональный проект "Качество питевой воды")</t>
  </si>
  <si>
    <t>для проведения праздничных мероприятий приобретено: открыток (450 шт.), приглашений (100 шт.), подарочных сертификатов (45 шт.), букетов цветов (67 шт.)</t>
  </si>
  <si>
    <t>осуществлено финансирование деятельности МКУ "Централизованная бухгалтерия", финансовое обеспечение выполнения муниципального задания МБУ "Общественно-социальный центр", МБУ "Чистый город"</t>
  </si>
  <si>
    <t>публикация нормативно-правовых актов и информационных сообщений о деятельности органов местного самоуправления Темрюкского городского поселения Темрюкского района  (18860 см2 информационных материалов)</t>
  </si>
  <si>
    <t>расходы на развитие, эксплуатация и обслуживание информационно-коммуникационных технологий</t>
  </si>
  <si>
    <t>приобретено: рециркуляторы (15 шт.), антисептики (250 шт.), маски медицинские (200 шт.), термометры (2 шт.)</t>
  </si>
  <si>
    <t>выплаты руководителям ТОС - 11 человек, размер компенсационной выплаты в месяц - 6000 рублей. Выплачены денежные поощрения победителям ежеквартального конкурса "Лучший орган ТОС Темрюкского городского поселения Темрюкского района" за 4 квартал 2021 года</t>
  </si>
  <si>
    <t>проведена рыночная оценка объектов муниципального имущества (10 ед.)</t>
  </si>
  <si>
    <t>выполнены работы по подготовке схемы расположения земельного участка и межевого плана по образованию земельного участка (1 шт.); по подготовке схемы расположения земельного участка на кадастровом плане территории-ситуационного плана и координированию границ земельных участков (2 шт.)</t>
  </si>
  <si>
    <t>1) Обеспечение бесперебойного электроснабжения уличного освещения - 100%; 2) Оказание услуг по ликвидации несанкционированных мест размещения твердых коммунальных отходов- 100%; 3) Услуги по изъятию с территории ТГП ТР синантропных хищных животных представляющих угрозу жизни, здоровью и имуществу граждан - 187 шт.; 4) Бесперебойное газоснабжение Братского кладбища - 100%. 5) Заключены контракты на изготовление скамеек в кол-ве 23 шт. на сумму 1187,0 тыс. рублей, оплачен аванс 30%; на техническое обслуживание, ремонт, услуги по локализации и ликвидации аварий, аварийно-диспетчерское обслуживание сетей газораспределения/газопотребления Братского кладбища советских воинов погибших в боях с фашисткими захватчиками, 1942-1943 годы, г.Темрюк,ул.Бувина,мемориал вечный огонь в сумме 2,9 тыс. рублей; на осуществление строительного контроля за выполнением работ по объекту "Строительство наружного освещения по ул.Шапова в г.Темрюке" в сумме 17,7 тыс. рублей; на строительство наружного освещения по ул. Шапова в г. Темрюке в сумме 1773,4 тыс. рублей; на строительство наружного освещения по ул. Мороза в г. Темрюке в сумме 4638,1 тыс. рублей</t>
  </si>
  <si>
    <t xml:space="preserve">заключен контракт на организацию ритуальных услуг в кол-ве 15 ед. на сумму 101,5 тыс. рублей (срок исполнения по 31.12.22 года), 
захоронено безродных - 3 чел.                                                   </t>
  </si>
  <si>
    <t>оказаны услуги по приему поверхностных дождевых и талых сточных вод на территории ТГП ТР в кол-ве 23 872,75 м3 на сумму 988,6 тыс. руб. Заключен контракт на оказание услуг по приему поверхностных дождевых и талых сточных вод на территории ТГП ТР на сумму 3999,4 тыс. руб. (срок исполнения по 31.12.22 года)</t>
  </si>
  <si>
    <t xml:space="preserve">предоставлена субсидия МБУ "ОСЦ" на благоустройство парка им. А.С. Пушкина по адресу: Краснодарский край, Темрюкский район, г.Темрюк, ул.Розы Люксембург </t>
  </si>
  <si>
    <t xml:space="preserve">осуществлено финансирование деятельности МКУ "Молодежный досуговый центр                </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</si>
  <si>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материально-техническое обеспечение МКУ «Городское объединение культуры»</t>
  </si>
  <si>
    <t>финансирование деятельности: МКУ "Городское библиотечное объединение", МКУ "Городское объединение культуры",  МАУ "Кинодосуговый центр Тамань" для выполнения муниципального задания</t>
  </si>
  <si>
    <t>финансирование МБУ "Спортивный клуб "Барс" для выполнения муниципального задания</t>
  </si>
  <si>
    <t>оказана финансовая поддержка 1 социально ориентированной некоммерческой организации</t>
  </si>
  <si>
    <t xml:space="preserve">оказана материальная помощь гражданам, попавшим в трудную жизненную ситуацию (3 чел.)                                                                                                                                                                   </t>
  </si>
  <si>
    <t>приобретение щита пожарного в комплекте (1 ед. в комплекте)</t>
  </si>
  <si>
    <t>местный  бюджет</t>
  </si>
  <si>
    <t>краевой           бюджет</t>
  </si>
  <si>
    <t xml:space="preserve">краевой  бюджет </t>
  </si>
  <si>
    <t xml:space="preserve">краевой      бюджет </t>
  </si>
  <si>
    <t>краевой  бюджет</t>
  </si>
  <si>
    <t xml:space="preserve">краевой           бюджет </t>
  </si>
  <si>
    <t>краевой        бюджет</t>
  </si>
  <si>
    <t>краевой      бюджет</t>
  </si>
  <si>
    <t>краевой         бюджет</t>
  </si>
  <si>
    <r>
      <t>Муниципальная программа "Развитие  систем наружного освещения Запорожского сельского поселения Темрюкского района</t>
    </r>
    <r>
      <rPr>
        <b/>
        <sz val="20"/>
        <rFont val="Times New Roman"/>
        <family val="1"/>
        <charset val="204"/>
      </rPr>
      <t>"</t>
    </r>
  </si>
  <si>
    <r>
      <t xml:space="preserve">Голубицкое сельское поселение                          </t>
    </r>
    <r>
      <rPr>
        <i/>
        <sz val="12"/>
        <rFont val="Times New Roman"/>
        <family val="1"/>
        <charset val="204"/>
      </rPr>
      <t xml:space="preserve">(ГП КК "Развитие культуры" )            </t>
    </r>
    <r>
      <rPr>
        <sz val="12"/>
        <rFont val="Times New Roman"/>
        <family val="1"/>
        <charset val="204"/>
      </rPr>
      <t xml:space="preserve">                              </t>
    </r>
  </si>
  <si>
    <r>
      <t>Краснострельское сельское поселение                  (</t>
    </r>
    <r>
      <rPr>
        <i/>
        <sz val="12"/>
        <rFont val="Times New Roman"/>
        <family val="1"/>
        <charset val="204"/>
      </rPr>
      <t xml:space="preserve">ГП КК  «Развитие культуры»,                                                           ГП КК «Развитие сельского хозяйства и регулирование рынков сельскохозяйственной продукции, сырья и продовольствия»)                                 </t>
    </r>
  </si>
  <si>
    <r>
      <t xml:space="preserve">Курчанское сельское поселение                             </t>
    </r>
    <r>
      <rPr>
        <i/>
        <sz val="12"/>
        <rFont val="Times New Roman"/>
        <family val="1"/>
        <charset val="204"/>
      </rPr>
      <t xml:space="preserve"> (ГП КК «Развитие сельского хозяйства и регулирование рынков сельскохозяйственной продукции, сырья и продовольствия»)                                                                </t>
    </r>
  </si>
  <si>
    <r>
      <t>Новотаманское сельское поселение                       (</t>
    </r>
    <r>
      <rPr>
        <i/>
        <sz val="12"/>
        <rFont val="Times New Roman"/>
        <family val="1"/>
        <charset val="204"/>
      </rPr>
      <t xml:space="preserve">ГП КК "Развитие санаторно-курортного и туристкого комплекса"               </t>
    </r>
  </si>
  <si>
    <r>
      <t xml:space="preserve">Старотитаровское сельское поселение                    </t>
    </r>
    <r>
      <rPr>
        <i/>
        <sz val="12"/>
        <rFont val="Times New Roman"/>
        <family val="1"/>
        <charset val="204"/>
      </rPr>
      <t xml:space="preserve">    </t>
    </r>
  </si>
  <si>
    <r>
      <t xml:space="preserve">Темрюкское городское поселение                          </t>
    </r>
    <r>
      <rPr>
        <i/>
        <sz val="12"/>
        <rFont val="Times New Roman"/>
        <family val="1"/>
        <charset val="204"/>
      </rPr>
      <t>(ГП КК "Развитие жилищно-коммунального хозяйства" в рамках Национального проекта "Жилье и городская среда", Федерального проекта "Чистая вода", Регионального проекта "Качество питевой воды" ,                                                   ГП КК «Региональная политика и развитие гражданского общества», ГП КК "Формирование современной городской среды" в рамках Национального проекта "Жилье и городская среда", Федерального проекта "Формирование комфортной городской среды" Регионального проекта "Формирование комфортной городской среды"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</si>
</sst>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9"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0"/>
      <name val="Times New Roman"/>
      <family val="1"/>
      <charset val="204"/>
    </font>
    <font>
      <sz val="20"/>
      <name val="Times New Roman"/>
      <family val="1"/>
      <charset val="204"/>
    </font>
    <font>
      <i/>
      <sz val="12"/>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
      <patternFill patternType="solid">
        <fgColor rgb="FFFF66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cellStyleXfs>
  <cellXfs count="206">
    <xf numFmtId="0" fontId="0" fillId="0" borderId="0" xfId="0"/>
    <xf numFmtId="164" fontId="2" fillId="2" borderId="1" xfId="0" applyNumberFormat="1" applyFont="1" applyFill="1" applyBorder="1" applyAlignment="1">
      <alignment horizontal="center"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3" fillId="0" borderId="0" xfId="0" applyFont="1" applyBorder="1" applyAlignment="1">
      <alignment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3" fillId="0" borderId="0" xfId="0" applyNumberFormat="1"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6" fillId="0" borderId="0" xfId="0" applyFont="1" applyFill="1" applyBorder="1" applyAlignment="1">
      <alignment horizontal="justify" vertical="top" wrapText="1"/>
    </xf>
    <xf numFmtId="164" fontId="6" fillId="0" borderId="0" xfId="0" applyNumberFormat="1" applyFont="1" applyFill="1" applyBorder="1" applyAlignment="1">
      <alignment horizontal="center" vertical="top" wrapText="1"/>
    </xf>
    <xf numFmtId="0" fontId="7" fillId="0" borderId="0" xfId="0" applyFont="1" applyFill="1" applyAlignment="1">
      <alignment horizontal="center" vertical="top" wrapText="1"/>
    </xf>
    <xf numFmtId="1" fontId="7"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4" fontId="6" fillId="6" borderId="1" xfId="0" applyNumberFormat="1" applyFont="1" applyFill="1" applyBorder="1" applyAlignment="1">
      <alignment horizontal="center" vertical="top" wrapText="1"/>
    </xf>
    <xf numFmtId="0" fontId="6" fillId="6" borderId="1" xfId="0" applyFont="1" applyFill="1" applyBorder="1" applyAlignment="1">
      <alignment horizontal="center" vertical="top" wrapText="1"/>
    </xf>
    <xf numFmtId="0" fontId="2" fillId="4" borderId="0" xfId="0" applyFont="1" applyFill="1" applyAlignment="1">
      <alignment vertical="top" wrapText="1"/>
    </xf>
    <xf numFmtId="0" fontId="6" fillId="9" borderId="1" xfId="0" applyFont="1" applyFill="1" applyBorder="1" applyAlignment="1">
      <alignment horizontal="center" vertical="top" wrapText="1"/>
    </xf>
    <xf numFmtId="164" fontId="6" fillId="9" borderId="1" xfId="0" applyNumberFormat="1" applyFont="1" applyFill="1" applyBorder="1" applyAlignment="1">
      <alignment horizontal="center" vertical="top" wrapText="1"/>
    </xf>
    <xf numFmtId="0" fontId="7" fillId="9" borderId="1" xfId="0" applyFont="1" applyFill="1" applyBorder="1" applyAlignment="1">
      <alignment horizontal="center" vertical="top" wrapText="1"/>
    </xf>
    <xf numFmtId="0" fontId="2" fillId="0" borderId="0" xfId="0" applyFont="1" applyAlignment="1">
      <alignment vertical="top" wrapText="1"/>
    </xf>
    <xf numFmtId="164" fontId="2" fillId="4" borderId="0" xfId="0" applyNumberFormat="1" applyFont="1" applyFill="1" applyAlignment="1">
      <alignment vertical="top" wrapText="1"/>
    </xf>
    <xf numFmtId="1" fontId="3" fillId="0" borderId="1" xfId="0" applyNumberFormat="1" applyFont="1" applyBorder="1" applyAlignment="1">
      <alignment horizontal="center" vertical="top" wrapText="1"/>
    </xf>
    <xf numFmtId="0" fontId="4" fillId="0" borderId="0" xfId="0" applyFont="1" applyFill="1" applyAlignment="1">
      <alignment horizontal="center" vertical="top"/>
    </xf>
    <xf numFmtId="1" fontId="4"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164" fontId="4" fillId="0" borderId="0" xfId="0" applyNumberFormat="1" applyFont="1" applyFill="1" applyAlignment="1">
      <alignment horizontal="center" vertical="top"/>
    </xf>
    <xf numFmtId="0" fontId="5" fillId="2" borderId="0" xfId="0" applyFont="1" applyFill="1" applyAlignment="1">
      <alignment horizontal="center" vertical="top"/>
    </xf>
    <xf numFmtId="0" fontId="5" fillId="6" borderId="1" xfId="0" applyFont="1" applyFill="1" applyBorder="1" applyAlignment="1">
      <alignment horizontal="center" vertical="top" wrapText="1"/>
    </xf>
    <xf numFmtId="0" fontId="5" fillId="6"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center" vertical="top" wrapText="1"/>
    </xf>
    <xf numFmtId="166" fontId="5" fillId="0" borderId="0" xfId="0" applyNumberFormat="1" applyFont="1" applyBorder="1" applyAlignment="1">
      <alignment horizontal="center" vertical="top" wrapText="1"/>
    </xf>
    <xf numFmtId="166" fontId="3" fillId="0" borderId="1" xfId="0" applyNumberFormat="1" applyFont="1" applyBorder="1" applyAlignment="1">
      <alignment horizontal="center" vertical="top" wrapText="1"/>
    </xf>
    <xf numFmtId="166" fontId="2" fillId="2"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wrapText="1"/>
    </xf>
    <xf numFmtId="166" fontId="2" fillId="4" borderId="1" xfId="1" applyNumberFormat="1" applyFont="1" applyFill="1" applyBorder="1" applyAlignment="1">
      <alignment horizontal="center" vertical="top" wrapText="1"/>
    </xf>
    <xf numFmtId="166" fontId="3" fillId="0" borderId="0" xfId="0" applyNumberFormat="1" applyFont="1" applyAlignment="1">
      <alignment vertical="top" wrapText="1"/>
    </xf>
    <xf numFmtId="1" fontId="3" fillId="0" borderId="0" xfId="0" applyNumberFormat="1" applyFont="1" applyAlignment="1">
      <alignment vertical="top" wrapText="1"/>
    </xf>
    <xf numFmtId="166" fontId="4"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6" fontId="5" fillId="6" borderId="1" xfId="0" applyNumberFormat="1" applyFont="1" applyFill="1" applyBorder="1" applyAlignment="1">
      <alignment horizontal="center" vertical="top" wrapText="1"/>
    </xf>
    <xf numFmtId="166" fontId="4" fillId="0" borderId="0" xfId="0" applyNumberFormat="1" applyFont="1" applyFill="1" applyAlignment="1">
      <alignment horizontal="center" vertical="top"/>
    </xf>
    <xf numFmtId="1" fontId="4" fillId="0" borderId="0" xfId="0" applyNumberFormat="1" applyFont="1" applyFill="1" applyAlignment="1">
      <alignment horizontal="center" vertical="top"/>
    </xf>
    <xf numFmtId="166" fontId="6" fillId="0" borderId="0" xfId="0" applyNumberFormat="1" applyFont="1" applyFill="1" applyBorder="1" applyAlignment="1">
      <alignment horizontal="center" vertical="top" wrapText="1"/>
    </xf>
    <xf numFmtId="166" fontId="7"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166" fontId="6" fillId="9" borderId="1" xfId="0" applyNumberFormat="1" applyFont="1" applyFill="1" applyBorder="1" applyAlignment="1">
      <alignment horizontal="center" vertical="top" wrapText="1"/>
    </xf>
    <xf numFmtId="166" fontId="6" fillId="6"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166" fontId="6"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166" fontId="5"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7" borderId="1" xfId="0" applyFont="1" applyFill="1" applyBorder="1" applyAlignment="1">
      <alignment horizontal="center" vertical="top" wrapText="1"/>
    </xf>
    <xf numFmtId="166" fontId="4" fillId="7" borderId="1" xfId="0" applyNumberFormat="1" applyFont="1" applyFill="1" applyBorder="1" applyAlignment="1">
      <alignment horizontal="center" vertical="top" wrapText="1"/>
    </xf>
    <xf numFmtId="0" fontId="4" fillId="2" borderId="0" xfId="0" applyFont="1" applyFill="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2" fillId="3" borderId="1" xfId="0" applyFont="1" applyFill="1" applyBorder="1" applyAlignment="1">
      <alignment horizontal="center" vertical="top" wrapText="1"/>
    </xf>
    <xf numFmtId="166" fontId="2"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3" borderId="0" xfId="0" applyFont="1" applyFill="1" applyAlignment="1">
      <alignment vertical="top" wrapText="1"/>
    </xf>
    <xf numFmtId="166" fontId="7" fillId="7"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0" fontId="7" fillId="0" borderId="1" xfId="0" applyFont="1" applyFill="1" applyBorder="1" applyAlignment="1">
      <alignment horizontal="justify"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4" fontId="5" fillId="6"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Border="1" applyAlignment="1">
      <alignment horizontal="center"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7" fillId="7" borderId="1" xfId="0" applyFont="1" applyFill="1" applyBorder="1" applyAlignment="1">
      <alignment horizontal="left" vertical="top" wrapText="1"/>
    </xf>
    <xf numFmtId="164" fontId="7" fillId="7" borderId="1" xfId="0" applyNumberFormat="1" applyFont="1" applyFill="1" applyBorder="1" applyAlignment="1">
      <alignment horizontal="center" vertical="top" wrapText="1"/>
    </xf>
    <xf numFmtId="0" fontId="4" fillId="7" borderId="0" xfId="0" applyFont="1" applyFill="1" applyAlignment="1">
      <alignment horizontal="center" vertical="top"/>
    </xf>
    <xf numFmtId="166" fontId="4" fillId="0" borderId="1" xfId="1" applyNumberFormat="1" applyFont="1" applyFill="1" applyBorder="1" applyAlignment="1">
      <alignment horizontal="center" vertical="top" wrapText="1"/>
    </xf>
    <xf numFmtId="0" fontId="7" fillId="0" borderId="0" xfId="0" applyFont="1" applyFill="1" applyAlignment="1">
      <alignment vertical="top" wrapText="1"/>
    </xf>
    <xf numFmtId="1" fontId="7" fillId="0" borderId="0" xfId="0" applyNumberFormat="1" applyFont="1" applyFill="1" applyAlignment="1">
      <alignment horizontal="center" vertical="top" wrapText="1"/>
    </xf>
    <xf numFmtId="1" fontId="7" fillId="0" borderId="0" xfId="0" applyNumberFormat="1" applyFont="1" applyFill="1" applyAlignment="1">
      <alignment vertical="top" wrapText="1"/>
    </xf>
    <xf numFmtId="0" fontId="6" fillId="5" borderId="0" xfId="0" applyFont="1" applyFill="1" applyAlignment="1">
      <alignment horizontal="center" vertical="top" wrapText="1"/>
    </xf>
    <xf numFmtId="0" fontId="6" fillId="5" borderId="0" xfId="0" applyFont="1" applyFill="1" applyAlignment="1">
      <alignment vertical="top" wrapText="1"/>
    </xf>
    <xf numFmtId="164" fontId="7" fillId="0" borderId="0" xfId="0" applyNumberFormat="1"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Alignment="1">
      <alignment horizontal="center" vertical="top" wrapText="1"/>
    </xf>
    <xf numFmtId="0" fontId="7" fillId="5" borderId="0" xfId="0" applyFont="1" applyFill="1" applyAlignment="1">
      <alignment vertical="top" wrapText="1"/>
    </xf>
    <xf numFmtId="0" fontId="7" fillId="5" borderId="0" xfId="0" applyFont="1" applyFill="1" applyAlignment="1">
      <alignment horizontal="center" vertical="top" wrapText="1"/>
    </xf>
    <xf numFmtId="0" fontId="7" fillId="9" borderId="0" xfId="0" applyFont="1" applyFill="1" applyAlignment="1">
      <alignment vertical="top" wrapText="1"/>
    </xf>
    <xf numFmtId="0" fontId="7" fillId="9" borderId="0" xfId="0" applyFont="1" applyFill="1" applyAlignment="1">
      <alignment horizontal="center" vertical="top" wrapText="1"/>
    </xf>
    <xf numFmtId="0" fontId="6" fillId="6" borderId="0" xfId="0" applyFont="1" applyFill="1" applyAlignment="1">
      <alignment vertical="top" wrapText="1"/>
    </xf>
    <xf numFmtId="0" fontId="6" fillId="6" borderId="0" xfId="0" applyFont="1" applyFill="1" applyAlignment="1">
      <alignment horizontal="center" vertical="top" wrapText="1"/>
    </xf>
    <xf numFmtId="0" fontId="7" fillId="2" borderId="0" xfId="0" applyFont="1" applyFill="1" applyAlignment="1">
      <alignment vertical="top" wrapText="1"/>
    </xf>
    <xf numFmtId="0" fontId="7" fillId="2" borderId="0" xfId="0" applyFont="1" applyFill="1" applyAlignment="1">
      <alignment horizontal="center" vertical="top" wrapText="1"/>
    </xf>
    <xf numFmtId="0" fontId="7" fillId="6" borderId="0" xfId="0" applyFont="1" applyFill="1" applyAlignment="1">
      <alignment vertical="top" wrapText="1"/>
    </xf>
    <xf numFmtId="0" fontId="7" fillId="6" borderId="0" xfId="0" applyFont="1" applyFill="1" applyAlignment="1">
      <alignment horizontal="center" vertical="top" wrapText="1"/>
    </xf>
    <xf numFmtId="166" fontId="7" fillId="0" borderId="0" xfId="0" applyNumberFormat="1" applyFont="1" applyFill="1" applyAlignment="1">
      <alignment horizontal="center" vertical="top" wrapText="1"/>
    </xf>
    <xf numFmtId="0" fontId="7" fillId="0" borderId="0" xfId="0" applyFont="1" applyFill="1" applyAlignment="1">
      <alignment horizontal="justify" vertical="top" wrapText="1"/>
    </xf>
    <xf numFmtId="166" fontId="7" fillId="7" borderId="1" xfId="1" applyNumberFormat="1" applyFont="1" applyFill="1" applyBorder="1" applyAlignment="1">
      <alignment horizontal="center" vertical="top" wrapText="1"/>
    </xf>
    <xf numFmtId="0" fontId="7" fillId="7" borderId="0" xfId="0" applyFont="1" applyFill="1" applyAlignment="1">
      <alignment vertical="top" wrapText="1"/>
    </xf>
    <xf numFmtId="0" fontId="7" fillId="7" borderId="0" xfId="0" applyFont="1" applyFill="1" applyAlignment="1">
      <alignment horizontal="center" vertical="top" wrapText="1"/>
    </xf>
    <xf numFmtId="166" fontId="7" fillId="0" borderId="1" xfId="1"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wrapText="1"/>
    </xf>
    <xf numFmtId="166" fontId="7" fillId="0" borderId="2"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0" fontId="7" fillId="7" borderId="1" xfId="0" applyFont="1" applyFill="1" applyBorder="1" applyAlignment="1">
      <alignment horizontal="justify" vertical="top" wrapText="1"/>
    </xf>
    <xf numFmtId="166" fontId="7" fillId="0" borderId="1" xfId="0" applyNumberFormat="1" applyFont="1" applyBorder="1" applyAlignment="1">
      <alignment horizontal="center" vertical="top" wrapText="1"/>
    </xf>
    <xf numFmtId="0" fontId="7" fillId="7" borderId="2" xfId="0" applyFont="1" applyFill="1" applyBorder="1" applyAlignment="1">
      <alignment horizontal="center" vertical="top" wrapText="1"/>
    </xf>
    <xf numFmtId="166" fontId="7" fillId="7" borderId="2" xfId="0" applyNumberFormat="1" applyFont="1" applyFill="1" applyBorder="1" applyAlignment="1">
      <alignment horizontal="center" vertical="top" wrapText="1"/>
    </xf>
    <xf numFmtId="0" fontId="7" fillId="7" borderId="2" xfId="0" applyFont="1" applyFill="1" applyBorder="1" applyAlignment="1">
      <alignment horizontal="left" vertical="top" wrapText="1"/>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7" borderId="2" xfId="0" applyFont="1" applyFill="1" applyBorder="1" applyAlignment="1">
      <alignment vertical="top" wrapText="1"/>
    </xf>
    <xf numFmtId="0" fontId="7" fillId="7" borderId="0" xfId="0" applyFont="1" applyFill="1" applyBorder="1" applyAlignment="1">
      <alignment vertical="top" wrapText="1"/>
    </xf>
    <xf numFmtId="0" fontId="7" fillId="7" borderId="0"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justify" vertical="top" wrapText="1"/>
    </xf>
    <xf numFmtId="0" fontId="7" fillId="7" borderId="1" xfId="0" applyFont="1" applyFill="1" applyBorder="1" applyAlignment="1">
      <alignment vertical="top" wrapText="1"/>
    </xf>
    <xf numFmtId="0" fontId="2" fillId="7" borderId="0" xfId="0" applyFont="1" applyFill="1" applyAlignment="1">
      <alignment vertical="top" wrapText="1"/>
    </xf>
    <xf numFmtId="166" fontId="3" fillId="7" borderId="1" xfId="0" applyNumberFormat="1" applyFont="1" applyFill="1" applyBorder="1" applyAlignment="1">
      <alignment horizontal="center" vertical="top" wrapText="1"/>
    </xf>
    <xf numFmtId="0" fontId="3" fillId="7" borderId="0" xfId="0" applyFont="1" applyFill="1" applyAlignment="1">
      <alignment vertical="top" wrapText="1"/>
    </xf>
    <xf numFmtId="0" fontId="3" fillId="7" borderId="1" xfId="0" applyFont="1" applyFill="1" applyBorder="1" applyAlignment="1">
      <alignment horizontal="center" vertical="top" wrapText="1"/>
    </xf>
    <xf numFmtId="0" fontId="3" fillId="2" borderId="0" xfId="0" applyFont="1" applyFill="1" applyAlignment="1">
      <alignment vertical="top" wrapText="1"/>
    </xf>
    <xf numFmtId="166"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6" fontId="3" fillId="0" borderId="1" xfId="1" applyNumberFormat="1" applyFont="1" applyBorder="1" applyAlignment="1">
      <alignment horizontal="center" vertical="top" wrapText="1"/>
    </xf>
    <xf numFmtId="166" fontId="3" fillId="0" borderId="1" xfId="1" applyNumberFormat="1"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164" fontId="7" fillId="0" borderId="3" xfId="0" applyNumberFormat="1" applyFont="1" applyFill="1" applyBorder="1" applyAlignment="1">
      <alignment horizontal="center" vertical="top" wrapText="1"/>
    </xf>
    <xf numFmtId="166" fontId="7" fillId="0" borderId="2" xfId="0" applyNumberFormat="1" applyFont="1" applyFill="1" applyBorder="1" applyAlignment="1">
      <alignment horizontal="center" vertical="top" wrapText="1"/>
    </xf>
    <xf numFmtId="166" fontId="7" fillId="0" borderId="3"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7" fillId="7" borderId="1" xfId="0" applyFont="1" applyFill="1" applyBorder="1" applyAlignment="1">
      <alignment horizontal="justify" vertical="top" wrapText="1"/>
    </xf>
    <xf numFmtId="0" fontId="7" fillId="0" borderId="4" xfId="0" applyFont="1" applyFill="1" applyBorder="1" applyAlignment="1">
      <alignment horizontal="center" vertical="top" wrapText="1"/>
    </xf>
    <xf numFmtId="0" fontId="7" fillId="0" borderId="1" xfId="0" applyFont="1" applyFill="1" applyBorder="1" applyAlignment="1">
      <alignment horizontal="justify" vertical="top" wrapText="1"/>
    </xf>
    <xf numFmtId="0" fontId="6" fillId="6" borderId="1" xfId="1" applyFont="1" applyFill="1" applyBorder="1" applyAlignment="1">
      <alignment horizontal="center" vertical="top" wrapText="1"/>
    </xf>
    <xf numFmtId="0" fontId="6" fillId="9" borderId="5"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8" xfId="0" applyFont="1" applyFill="1" applyBorder="1" applyAlignment="1">
      <alignment horizontal="left" vertical="top" wrapText="1"/>
    </xf>
    <xf numFmtId="0" fontId="7" fillId="7" borderId="1" xfId="0" applyFont="1" applyFill="1" applyBorder="1" applyAlignment="1">
      <alignment horizontal="center" vertical="top" wrapText="1"/>
    </xf>
    <xf numFmtId="0" fontId="6" fillId="6" borderId="1" xfId="0" applyFont="1" applyFill="1" applyBorder="1" applyAlignment="1">
      <alignment horizontal="justify" vertical="top" wrapText="1"/>
    </xf>
    <xf numFmtId="0" fontId="7" fillId="6"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7"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0" fontId="4" fillId="7" borderId="1" xfId="0" applyFont="1" applyFill="1" applyBorder="1" applyAlignment="1">
      <alignment horizontal="center" vertical="top" wrapText="1"/>
    </xf>
    <xf numFmtId="0" fontId="5" fillId="8" borderId="1" xfId="0" applyFont="1" applyFill="1" applyBorder="1" applyAlignment="1">
      <alignment horizontal="center" vertical="top" wrapText="1"/>
    </xf>
    <xf numFmtId="0" fontId="5" fillId="6" borderId="1" xfId="0" applyFont="1" applyFill="1" applyBorder="1" applyAlignment="1">
      <alignment horizontal="left" vertical="top" wrapText="1"/>
    </xf>
    <xf numFmtId="164" fontId="5" fillId="6" borderId="1"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164"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00FFFF"/>
      <color rgb="FF3506BA"/>
      <color rgb="FF3333CC"/>
      <color rgb="FF0099CC"/>
      <color rgb="FF993366"/>
      <color rgb="FF669900"/>
      <color rgb="FFFF66FF"/>
      <color rgb="FFCCCC00"/>
      <color rgb="FF6600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view="pageBreakPreview" zoomScaleNormal="75" zoomScaleSheetLayoutView="100" workbookViewId="0">
      <selection activeCell="A139" sqref="A139:XFD140"/>
    </sheetView>
  </sheetViews>
  <sheetFormatPr defaultRowHeight="15.75" x14ac:dyDescent="0.25"/>
  <cols>
    <col min="1" max="1" width="46.28515625" style="13" customWidth="1"/>
    <col min="2" max="2" width="18.5703125" style="6" customWidth="1"/>
    <col min="3" max="3" width="28.7109375" style="14" customWidth="1"/>
    <col min="4" max="4" width="22.5703125" style="43" customWidth="1"/>
    <col min="5" max="5" width="21.140625" style="43" customWidth="1"/>
    <col min="6" max="6" width="23.7109375" style="12" customWidth="1"/>
    <col min="7" max="7" width="9.5703125" style="6" bestFit="1" customWidth="1"/>
    <col min="8" max="16384" width="9.140625" style="6"/>
  </cols>
  <sheetData>
    <row r="1" spans="1:6" s="2" customFormat="1" ht="39" customHeight="1" x14ac:dyDescent="0.25">
      <c r="A1" s="146" t="s">
        <v>278</v>
      </c>
      <c r="B1" s="146"/>
      <c r="C1" s="146"/>
      <c r="D1" s="146"/>
      <c r="E1" s="146"/>
      <c r="F1" s="146"/>
    </row>
    <row r="2" spans="1:6" s="4" customFormat="1" ht="12.75" customHeight="1" x14ac:dyDescent="0.25">
      <c r="A2" s="3"/>
      <c r="B2" s="84"/>
      <c r="C2" s="84"/>
      <c r="D2" s="38"/>
      <c r="E2" s="38"/>
      <c r="F2" s="84"/>
    </row>
    <row r="3" spans="1:6" ht="63" customHeight="1" x14ac:dyDescent="0.25">
      <c r="A3" s="66" t="s">
        <v>15</v>
      </c>
      <c r="B3" s="66" t="s">
        <v>14</v>
      </c>
      <c r="C3" s="66" t="s">
        <v>16</v>
      </c>
      <c r="D3" s="39" t="s">
        <v>103</v>
      </c>
      <c r="E3" s="39" t="s">
        <v>17</v>
      </c>
      <c r="F3" s="5" t="s">
        <v>20</v>
      </c>
    </row>
    <row r="4" spans="1:6" s="44" customFormat="1" ht="15.75" customHeight="1" x14ac:dyDescent="0.25">
      <c r="A4" s="28">
        <v>1</v>
      </c>
      <c r="B4" s="28">
        <v>2</v>
      </c>
      <c r="C4" s="28">
        <v>3</v>
      </c>
      <c r="D4" s="28">
        <v>4</v>
      </c>
      <c r="E4" s="28">
        <v>5</v>
      </c>
      <c r="F4" s="28">
        <v>6</v>
      </c>
    </row>
    <row r="5" spans="1:6" ht="21" customHeight="1" x14ac:dyDescent="0.25">
      <c r="A5" s="147" t="s">
        <v>101</v>
      </c>
      <c r="B5" s="147"/>
      <c r="C5" s="147"/>
      <c r="D5" s="147"/>
      <c r="E5" s="147"/>
      <c r="F5" s="147"/>
    </row>
    <row r="6" spans="1:6" ht="15.75" customHeight="1" x14ac:dyDescent="0.25">
      <c r="A6" s="144" t="s">
        <v>289</v>
      </c>
      <c r="B6" s="145" t="s">
        <v>110</v>
      </c>
      <c r="C6" s="66" t="s">
        <v>131</v>
      </c>
      <c r="D6" s="39">
        <f>'КБ+ софин. МБ'!C62</f>
        <v>0</v>
      </c>
      <c r="E6" s="39">
        <f>'КБ+ софин. МБ'!D62</f>
        <v>0</v>
      </c>
      <c r="F6" s="5">
        <v>0</v>
      </c>
    </row>
    <row r="7" spans="1:6" ht="15.75" customHeight="1" x14ac:dyDescent="0.25">
      <c r="A7" s="144"/>
      <c r="B7" s="145"/>
      <c r="C7" s="66" t="s">
        <v>18</v>
      </c>
      <c r="D7" s="39">
        <f>'КБ+ софин. МБ'!C63</f>
        <v>0</v>
      </c>
      <c r="E7" s="39">
        <f>'КБ+ софин. МБ'!D63</f>
        <v>0</v>
      </c>
      <c r="F7" s="5">
        <v>0</v>
      </c>
    </row>
    <row r="8" spans="1:6" ht="31.5" customHeight="1" x14ac:dyDescent="0.25">
      <c r="A8" s="144"/>
      <c r="B8" s="145"/>
      <c r="C8" s="66" t="s">
        <v>106</v>
      </c>
      <c r="D8" s="39">
        <f>'КБ+ софин. МБ'!C64</f>
        <v>0</v>
      </c>
      <c r="E8" s="39">
        <f>'КБ+ софин. МБ'!D64</f>
        <v>0</v>
      </c>
      <c r="F8" s="5">
        <v>0</v>
      </c>
    </row>
    <row r="9" spans="1:6" s="7" customFormat="1" ht="15.75" customHeight="1" x14ac:dyDescent="0.25">
      <c r="A9" s="144"/>
      <c r="B9" s="145"/>
      <c r="C9" s="85" t="s">
        <v>21</v>
      </c>
      <c r="D9" s="40">
        <f>D7+D8+D6</f>
        <v>0</v>
      </c>
      <c r="E9" s="40">
        <f>E7+E8+E6</f>
        <v>0</v>
      </c>
      <c r="F9" s="1">
        <v>0</v>
      </c>
    </row>
    <row r="10" spans="1:6" s="134" customFormat="1" ht="15.75" customHeight="1" x14ac:dyDescent="0.25">
      <c r="A10" s="144" t="s">
        <v>375</v>
      </c>
      <c r="B10" s="145" t="s">
        <v>110</v>
      </c>
      <c r="C10" s="66" t="s">
        <v>131</v>
      </c>
      <c r="D10" s="39">
        <f>'КБ+ софин. МБ'!C66</f>
        <v>0</v>
      </c>
      <c r="E10" s="39">
        <f>'КБ+ софин. МБ'!D66</f>
        <v>0</v>
      </c>
      <c r="F10" s="5">
        <v>0</v>
      </c>
    </row>
    <row r="11" spans="1:6" ht="15.75" customHeight="1" x14ac:dyDescent="0.25">
      <c r="A11" s="144"/>
      <c r="B11" s="145"/>
      <c r="C11" s="66" t="s">
        <v>18</v>
      </c>
      <c r="D11" s="39">
        <f>'КБ+ софин. МБ'!C67</f>
        <v>0</v>
      </c>
      <c r="E11" s="39">
        <f>'КБ+ софин. МБ'!D67</f>
        <v>0</v>
      </c>
      <c r="F11" s="5">
        <v>0</v>
      </c>
    </row>
    <row r="12" spans="1:6" ht="33" customHeight="1" x14ac:dyDescent="0.25">
      <c r="A12" s="144"/>
      <c r="B12" s="145"/>
      <c r="C12" s="66" t="s">
        <v>106</v>
      </c>
      <c r="D12" s="39">
        <f>'КБ+ софин. МБ'!C68</f>
        <v>0</v>
      </c>
      <c r="E12" s="39">
        <f>'КБ+ софин. МБ'!D68</f>
        <v>0</v>
      </c>
      <c r="F12" s="5">
        <v>0</v>
      </c>
    </row>
    <row r="13" spans="1:6" s="7" customFormat="1" ht="17.25" customHeight="1" x14ac:dyDescent="0.25">
      <c r="A13" s="144"/>
      <c r="B13" s="145"/>
      <c r="C13" s="85" t="s">
        <v>21</v>
      </c>
      <c r="D13" s="40">
        <f>D11+D12+D10</f>
        <v>0</v>
      </c>
      <c r="E13" s="40">
        <f>E11+E12+E10</f>
        <v>0</v>
      </c>
      <c r="F13" s="1">
        <v>0</v>
      </c>
    </row>
    <row r="14" spans="1:6" s="134" customFormat="1" ht="15.75" customHeight="1" x14ac:dyDescent="0.25">
      <c r="A14" s="144" t="s">
        <v>517</v>
      </c>
      <c r="B14" s="145" t="s">
        <v>110</v>
      </c>
      <c r="C14" s="66" t="s">
        <v>131</v>
      </c>
      <c r="D14" s="135">
        <f>'КБ+ софин. МБ'!C70</f>
        <v>0</v>
      </c>
      <c r="E14" s="39">
        <f>'КБ+ софин. МБ'!D70</f>
        <v>0</v>
      </c>
      <c r="F14" s="5">
        <v>0</v>
      </c>
    </row>
    <row r="15" spans="1:6" ht="15.75" customHeight="1" x14ac:dyDescent="0.25">
      <c r="A15" s="144"/>
      <c r="B15" s="145"/>
      <c r="C15" s="66" t="s">
        <v>18</v>
      </c>
      <c r="D15" s="39">
        <f>'КБ+ софин. МБ'!C71</f>
        <v>21886.2</v>
      </c>
      <c r="E15" s="39">
        <f>'КБ+ софин. МБ'!D71</f>
        <v>0</v>
      </c>
      <c r="F15" s="5">
        <f>E15/D15*100</f>
        <v>0</v>
      </c>
    </row>
    <row r="16" spans="1:6" ht="33" customHeight="1" x14ac:dyDescent="0.25">
      <c r="A16" s="144"/>
      <c r="B16" s="145"/>
      <c r="C16" s="66" t="s">
        <v>106</v>
      </c>
      <c r="D16" s="39">
        <f>'КБ+ софин. МБ'!C72</f>
        <v>1647.3</v>
      </c>
      <c r="E16" s="39">
        <f>'КБ+ софин. МБ'!D72</f>
        <v>0</v>
      </c>
      <c r="F16" s="5">
        <f>E16/D16*100</f>
        <v>0</v>
      </c>
    </row>
    <row r="17" spans="1:6" s="7" customFormat="1" ht="15.75" customHeight="1" x14ac:dyDescent="0.25">
      <c r="A17" s="144"/>
      <c r="B17" s="145"/>
      <c r="C17" s="85" t="s">
        <v>21</v>
      </c>
      <c r="D17" s="40">
        <f>D15+D16+D14</f>
        <v>23533.5</v>
      </c>
      <c r="E17" s="40">
        <f>E15+E16+E14</f>
        <v>0</v>
      </c>
      <c r="F17" s="1">
        <f>E17/D17*100</f>
        <v>0</v>
      </c>
    </row>
    <row r="18" spans="1:6" s="134" customFormat="1" ht="15.75" customHeight="1" x14ac:dyDescent="0.25">
      <c r="A18" s="149" t="s">
        <v>399</v>
      </c>
      <c r="B18" s="145" t="s">
        <v>110</v>
      </c>
      <c r="C18" s="66" t="s">
        <v>131</v>
      </c>
      <c r="D18" s="135">
        <f>'КБ+ софин. МБ'!C74</f>
        <v>0</v>
      </c>
      <c r="E18" s="135">
        <f>'КБ+ софин. МБ'!D74</f>
        <v>0</v>
      </c>
      <c r="F18" s="5">
        <v>0</v>
      </c>
    </row>
    <row r="19" spans="1:6" ht="15.75" customHeight="1" x14ac:dyDescent="0.25">
      <c r="A19" s="149"/>
      <c r="B19" s="145"/>
      <c r="C19" s="66" t="s">
        <v>18</v>
      </c>
      <c r="D19" s="135">
        <f>'КБ+ софин. МБ'!C75</f>
        <v>0</v>
      </c>
      <c r="E19" s="135">
        <f>'КБ+ софин. МБ'!D75</f>
        <v>0</v>
      </c>
      <c r="F19" s="5">
        <v>0</v>
      </c>
    </row>
    <row r="20" spans="1:6" ht="33.75" customHeight="1" x14ac:dyDescent="0.25">
      <c r="A20" s="149"/>
      <c r="B20" s="145"/>
      <c r="C20" s="66" t="s">
        <v>106</v>
      </c>
      <c r="D20" s="135">
        <f>'КБ+ софин. МБ'!C76</f>
        <v>0</v>
      </c>
      <c r="E20" s="135">
        <f>'КБ+ софин. МБ'!D76</f>
        <v>0</v>
      </c>
      <c r="F20" s="5">
        <v>0</v>
      </c>
    </row>
    <row r="21" spans="1:6" s="7" customFormat="1" ht="15.75" customHeight="1" x14ac:dyDescent="0.25">
      <c r="A21" s="149"/>
      <c r="B21" s="145"/>
      <c r="C21" s="85" t="s">
        <v>21</v>
      </c>
      <c r="D21" s="40">
        <f>D19+D20+D18</f>
        <v>0</v>
      </c>
      <c r="E21" s="40">
        <f>E19+E20+E18</f>
        <v>0</v>
      </c>
      <c r="F21" s="1">
        <v>0</v>
      </c>
    </row>
    <row r="22" spans="1:6" s="136" customFormat="1" ht="15.75" customHeight="1" x14ac:dyDescent="0.25">
      <c r="A22" s="144" t="s">
        <v>518</v>
      </c>
      <c r="B22" s="145" t="s">
        <v>110</v>
      </c>
      <c r="C22" s="66" t="s">
        <v>131</v>
      </c>
      <c r="D22" s="135">
        <f>'КБ+ софин. МБ'!C82</f>
        <v>2340</v>
      </c>
      <c r="E22" s="135">
        <f>'КБ+ софин. МБ'!D82</f>
        <v>0</v>
      </c>
      <c r="F22" s="5">
        <v>0</v>
      </c>
    </row>
    <row r="23" spans="1:6" s="8" customFormat="1" ht="15.75" customHeight="1" x14ac:dyDescent="0.25">
      <c r="A23" s="144"/>
      <c r="B23" s="145"/>
      <c r="C23" s="66" t="s">
        <v>18</v>
      </c>
      <c r="D23" s="135">
        <f>'КБ+ софин. МБ'!C83</f>
        <v>2272.6</v>
      </c>
      <c r="E23" s="135">
        <f>'КБ+ софин. МБ'!D83</f>
        <v>0</v>
      </c>
      <c r="F23" s="5">
        <f t="shared" ref="F23:F29" si="0">E23/D23*100</f>
        <v>0</v>
      </c>
    </row>
    <row r="24" spans="1:6" s="8" customFormat="1" ht="33" customHeight="1" x14ac:dyDescent="0.25">
      <c r="A24" s="144"/>
      <c r="B24" s="145"/>
      <c r="C24" s="66" t="s">
        <v>106</v>
      </c>
      <c r="D24" s="135">
        <f>'КБ+ софин. МБ'!C84</f>
        <v>1346.6</v>
      </c>
      <c r="E24" s="135">
        <f>'КБ+ софин. МБ'!D84</f>
        <v>0</v>
      </c>
      <c r="F24" s="5">
        <f t="shared" si="0"/>
        <v>0</v>
      </c>
    </row>
    <row r="25" spans="1:6" s="8" customFormat="1" ht="17.25" customHeight="1" x14ac:dyDescent="0.25">
      <c r="A25" s="144"/>
      <c r="B25" s="145"/>
      <c r="C25" s="85" t="s">
        <v>21</v>
      </c>
      <c r="D25" s="40">
        <f>D23+D24+D22</f>
        <v>5959.2</v>
      </c>
      <c r="E25" s="40">
        <f>E23+E24+E22</f>
        <v>0</v>
      </c>
      <c r="F25" s="1">
        <f t="shared" si="0"/>
        <v>0</v>
      </c>
    </row>
    <row r="26" spans="1:6" s="136" customFormat="1" ht="15.75" customHeight="1" x14ac:dyDescent="0.25">
      <c r="A26" s="144" t="s">
        <v>519</v>
      </c>
      <c r="B26" s="145" t="s">
        <v>110</v>
      </c>
      <c r="C26" s="66" t="s">
        <v>131</v>
      </c>
      <c r="D26" s="135">
        <f>'КБ+ софин. МБ'!C78</f>
        <v>0</v>
      </c>
      <c r="E26" s="135">
        <f>'КБ+ софин. МБ'!D78</f>
        <v>0</v>
      </c>
      <c r="F26" s="5">
        <v>0</v>
      </c>
    </row>
    <row r="27" spans="1:6" s="8" customFormat="1" ht="15.75" customHeight="1" x14ac:dyDescent="0.25">
      <c r="A27" s="144"/>
      <c r="B27" s="145"/>
      <c r="C27" s="66" t="s">
        <v>18</v>
      </c>
      <c r="D27" s="135">
        <f>'КБ+ софин. МБ'!C79</f>
        <v>1055.8</v>
      </c>
      <c r="E27" s="135">
        <f>'КБ+ софин. МБ'!D79</f>
        <v>0</v>
      </c>
      <c r="F27" s="5">
        <f t="shared" si="0"/>
        <v>0</v>
      </c>
    </row>
    <row r="28" spans="1:6" s="8" customFormat="1" ht="15.75" customHeight="1" x14ac:dyDescent="0.25">
      <c r="A28" s="144"/>
      <c r="B28" s="145"/>
      <c r="C28" s="66" t="s">
        <v>106</v>
      </c>
      <c r="D28" s="135">
        <f>'КБ+ софин. МБ'!C80</f>
        <v>400.2</v>
      </c>
      <c r="E28" s="135">
        <f>'КБ+ софин. МБ'!D80</f>
        <v>0</v>
      </c>
      <c r="F28" s="5">
        <f t="shared" si="0"/>
        <v>0</v>
      </c>
    </row>
    <row r="29" spans="1:6" s="8" customFormat="1" ht="18" customHeight="1" x14ac:dyDescent="0.25">
      <c r="A29" s="144"/>
      <c r="B29" s="145"/>
      <c r="C29" s="85" t="s">
        <v>21</v>
      </c>
      <c r="D29" s="40">
        <f>D27+D28+D26</f>
        <v>1456</v>
      </c>
      <c r="E29" s="40">
        <f>E27+E28+E26</f>
        <v>0</v>
      </c>
      <c r="F29" s="1">
        <f t="shared" si="0"/>
        <v>0</v>
      </c>
    </row>
    <row r="30" spans="1:6" s="136" customFormat="1" ht="15.75" customHeight="1" x14ac:dyDescent="0.25">
      <c r="A30" s="144" t="s">
        <v>520</v>
      </c>
      <c r="B30" s="145" t="s">
        <v>110</v>
      </c>
      <c r="C30" s="66" t="s">
        <v>131</v>
      </c>
      <c r="D30" s="135">
        <f>'КБ+ софин. МБ'!C86</f>
        <v>0</v>
      </c>
      <c r="E30" s="135">
        <f>'КБ+ софин. МБ'!D86</f>
        <v>0</v>
      </c>
      <c r="F30" s="5">
        <v>0</v>
      </c>
    </row>
    <row r="31" spans="1:6" s="8" customFormat="1" ht="15.75" customHeight="1" x14ac:dyDescent="0.25">
      <c r="A31" s="144"/>
      <c r="B31" s="145"/>
      <c r="C31" s="66" t="s">
        <v>18</v>
      </c>
      <c r="D31" s="135">
        <f>'КБ+ софин. МБ'!C87</f>
        <v>4324</v>
      </c>
      <c r="E31" s="135">
        <f>'КБ+ софин. МБ'!D87</f>
        <v>0</v>
      </c>
      <c r="F31" s="5">
        <f>E31/D31*100</f>
        <v>0</v>
      </c>
    </row>
    <row r="32" spans="1:6" s="8" customFormat="1" ht="35.25" customHeight="1" x14ac:dyDescent="0.25">
      <c r="A32" s="144"/>
      <c r="B32" s="145"/>
      <c r="C32" s="66" t="s">
        <v>106</v>
      </c>
      <c r="D32" s="135">
        <f>'КБ+ софин. МБ'!C88</f>
        <v>276</v>
      </c>
      <c r="E32" s="135">
        <f>'КБ+ софин. МБ'!D88</f>
        <v>0</v>
      </c>
      <c r="F32" s="5">
        <f>E32/D32*100</f>
        <v>0</v>
      </c>
    </row>
    <row r="33" spans="1:6" s="8" customFormat="1" ht="17.25" customHeight="1" x14ac:dyDescent="0.25">
      <c r="A33" s="144"/>
      <c r="B33" s="145"/>
      <c r="C33" s="85" t="s">
        <v>21</v>
      </c>
      <c r="D33" s="40">
        <f>D31+D32+D30</f>
        <v>4600</v>
      </c>
      <c r="E33" s="40">
        <f>E31+E32+E30</f>
        <v>0</v>
      </c>
      <c r="F33" s="1">
        <f>E33/D33*100</f>
        <v>0</v>
      </c>
    </row>
    <row r="34" spans="1:6" s="136" customFormat="1" ht="15.75" customHeight="1" x14ac:dyDescent="0.25">
      <c r="A34" s="144" t="s">
        <v>393</v>
      </c>
      <c r="B34" s="145" t="s">
        <v>110</v>
      </c>
      <c r="C34" s="66" t="s">
        <v>131</v>
      </c>
      <c r="D34" s="135">
        <f>'КБ+ софин. МБ'!C90</f>
        <v>0</v>
      </c>
      <c r="E34" s="135">
        <f>'КБ+ софин. МБ'!D90</f>
        <v>0</v>
      </c>
      <c r="F34" s="5">
        <v>0</v>
      </c>
    </row>
    <row r="35" spans="1:6" ht="15.75" customHeight="1" x14ac:dyDescent="0.25">
      <c r="A35" s="144"/>
      <c r="B35" s="145"/>
      <c r="C35" s="66" t="s">
        <v>18</v>
      </c>
      <c r="D35" s="135">
        <f>'КБ+ софин. МБ'!C91</f>
        <v>0</v>
      </c>
      <c r="E35" s="135">
        <f>'КБ+ софин. МБ'!D91</f>
        <v>0</v>
      </c>
      <c r="F35" s="5">
        <v>0</v>
      </c>
    </row>
    <row r="36" spans="1:6" ht="35.25" customHeight="1" x14ac:dyDescent="0.25">
      <c r="A36" s="144"/>
      <c r="B36" s="145"/>
      <c r="C36" s="66" t="s">
        <v>106</v>
      </c>
      <c r="D36" s="135">
        <f>'КБ+ софин. МБ'!C92</f>
        <v>0</v>
      </c>
      <c r="E36" s="135">
        <f>'КБ+ софин. МБ'!D92</f>
        <v>0</v>
      </c>
      <c r="F36" s="5">
        <v>0</v>
      </c>
    </row>
    <row r="37" spans="1:6" s="7" customFormat="1" ht="15.75" customHeight="1" x14ac:dyDescent="0.25">
      <c r="A37" s="144"/>
      <c r="B37" s="145"/>
      <c r="C37" s="85" t="s">
        <v>21</v>
      </c>
      <c r="D37" s="40">
        <f>D35+D36+D34</f>
        <v>0</v>
      </c>
      <c r="E37" s="40">
        <f>E35+E36+E34</f>
        <v>0</v>
      </c>
      <c r="F37" s="1">
        <v>0</v>
      </c>
    </row>
    <row r="38" spans="1:6" s="138" customFormat="1" ht="15.75" customHeight="1" x14ac:dyDescent="0.25">
      <c r="A38" s="144" t="s">
        <v>521</v>
      </c>
      <c r="B38" s="145" t="s">
        <v>110</v>
      </c>
      <c r="C38" s="137" t="s">
        <v>131</v>
      </c>
      <c r="D38" s="135">
        <f>'КБ+ софин. МБ'!C94</f>
        <v>0</v>
      </c>
      <c r="E38" s="135">
        <f>'КБ+ софин. МБ'!D94</f>
        <v>0</v>
      </c>
      <c r="F38" s="5">
        <v>0</v>
      </c>
    </row>
    <row r="39" spans="1:6" ht="15.75" customHeight="1" x14ac:dyDescent="0.25">
      <c r="A39" s="144"/>
      <c r="B39" s="145"/>
      <c r="C39" s="66" t="s">
        <v>18</v>
      </c>
      <c r="D39" s="39">
        <f>'КБ+ софин. МБ'!C95</f>
        <v>0</v>
      </c>
      <c r="E39" s="39">
        <f>'КБ+ софин. МБ'!D95</f>
        <v>0</v>
      </c>
      <c r="F39" s="5">
        <v>0</v>
      </c>
    </row>
    <row r="40" spans="1:6" ht="33" customHeight="1" x14ac:dyDescent="0.25">
      <c r="A40" s="144"/>
      <c r="B40" s="145"/>
      <c r="C40" s="66" t="s">
        <v>106</v>
      </c>
      <c r="D40" s="39">
        <f>'КБ+ софин. МБ'!C96</f>
        <v>0</v>
      </c>
      <c r="E40" s="39">
        <f>'КБ+ софин. МБ'!D96</f>
        <v>0</v>
      </c>
      <c r="F40" s="5">
        <v>0</v>
      </c>
    </row>
    <row r="41" spans="1:6" s="7" customFormat="1" ht="15.75" customHeight="1" x14ac:dyDescent="0.25">
      <c r="A41" s="144"/>
      <c r="B41" s="145"/>
      <c r="C41" s="85" t="s">
        <v>21</v>
      </c>
      <c r="D41" s="40">
        <f>D39+D40+D38</f>
        <v>0</v>
      </c>
      <c r="E41" s="40">
        <f>E39+E40+E38</f>
        <v>0</v>
      </c>
      <c r="F41" s="1">
        <v>0</v>
      </c>
    </row>
    <row r="42" spans="1:6" s="136" customFormat="1" ht="15.75" customHeight="1" x14ac:dyDescent="0.25">
      <c r="A42" s="144" t="s">
        <v>346</v>
      </c>
      <c r="B42" s="145" t="s">
        <v>110</v>
      </c>
      <c r="C42" s="137" t="s">
        <v>131</v>
      </c>
      <c r="D42" s="135">
        <f>'КБ+ софин. МБ'!C98</f>
        <v>0</v>
      </c>
      <c r="E42" s="135">
        <f>'КБ+ софин. МБ'!D98</f>
        <v>0</v>
      </c>
      <c r="F42" s="5">
        <v>0</v>
      </c>
    </row>
    <row r="43" spans="1:6" ht="15.75" customHeight="1" x14ac:dyDescent="0.25">
      <c r="A43" s="144"/>
      <c r="B43" s="145"/>
      <c r="C43" s="66" t="s">
        <v>18</v>
      </c>
      <c r="D43" s="135">
        <f>'КБ+ софин. МБ'!C99</f>
        <v>0</v>
      </c>
      <c r="E43" s="135">
        <f>'КБ+ софин. МБ'!D99</f>
        <v>0</v>
      </c>
      <c r="F43" s="5">
        <v>0</v>
      </c>
    </row>
    <row r="44" spans="1:6" ht="15.75" customHeight="1" x14ac:dyDescent="0.25">
      <c r="A44" s="144"/>
      <c r="B44" s="145"/>
      <c r="C44" s="66" t="s">
        <v>106</v>
      </c>
      <c r="D44" s="135">
        <f>'КБ+ софин. МБ'!C100</f>
        <v>0</v>
      </c>
      <c r="E44" s="135">
        <f>'КБ+ софин. МБ'!D100</f>
        <v>0</v>
      </c>
      <c r="F44" s="5">
        <v>0</v>
      </c>
    </row>
    <row r="45" spans="1:6" s="7" customFormat="1" ht="18" customHeight="1" x14ac:dyDescent="0.25">
      <c r="A45" s="144"/>
      <c r="B45" s="145"/>
      <c r="C45" s="85" t="s">
        <v>21</v>
      </c>
      <c r="D45" s="40">
        <f>D43+D44+D42</f>
        <v>0</v>
      </c>
      <c r="E45" s="40">
        <f>E43+E44+E42</f>
        <v>0</v>
      </c>
      <c r="F45" s="1">
        <v>0</v>
      </c>
    </row>
    <row r="46" spans="1:6" s="7" customFormat="1" ht="15.75" customHeight="1" x14ac:dyDescent="0.25">
      <c r="A46" s="144" t="s">
        <v>522</v>
      </c>
      <c r="B46" s="145" t="s">
        <v>110</v>
      </c>
      <c r="C46" s="137" t="s">
        <v>131</v>
      </c>
      <c r="D46" s="139">
        <f>'КБ+ софин. МБ'!C106</f>
        <v>102720.1</v>
      </c>
      <c r="E46" s="139">
        <f>'КБ+ софин. МБ'!D106</f>
        <v>769.5</v>
      </c>
      <c r="F46" s="5">
        <f t="shared" ref="F46:F49" si="1">E46/D46*100</f>
        <v>0.74912310248919145</v>
      </c>
    </row>
    <row r="47" spans="1:6" ht="15.75" customHeight="1" x14ac:dyDescent="0.25">
      <c r="A47" s="144"/>
      <c r="B47" s="145"/>
      <c r="C47" s="140" t="s">
        <v>18</v>
      </c>
      <c r="D47" s="139">
        <f>'КБ+ софин. МБ'!C107</f>
        <v>4721.3999999999996</v>
      </c>
      <c r="E47" s="139">
        <f>'КБ+ софин. МБ'!D107</f>
        <v>300.39999999999998</v>
      </c>
      <c r="F47" s="5">
        <f t="shared" si="1"/>
        <v>6.3625195916465458</v>
      </c>
    </row>
    <row r="48" spans="1:6" ht="36.75" customHeight="1" x14ac:dyDescent="0.25">
      <c r="A48" s="144"/>
      <c r="B48" s="145"/>
      <c r="C48" s="66" t="s">
        <v>106</v>
      </c>
      <c r="D48" s="139">
        <f>'КБ+ софин. МБ'!C108</f>
        <v>7915.4000000000005</v>
      </c>
      <c r="E48" s="139">
        <f>'КБ+ софин. МБ'!D108</f>
        <v>1027.9000000000001</v>
      </c>
      <c r="F48" s="5">
        <f t="shared" si="1"/>
        <v>12.986077772443592</v>
      </c>
    </row>
    <row r="49" spans="1:6" s="26" customFormat="1" ht="172.5" customHeight="1" x14ac:dyDescent="0.25">
      <c r="A49" s="144"/>
      <c r="B49" s="145"/>
      <c r="C49" s="85" t="s">
        <v>21</v>
      </c>
      <c r="D49" s="40">
        <f>D47+D48+D46</f>
        <v>115356.90000000001</v>
      </c>
      <c r="E49" s="40">
        <f>E47+E48+E46</f>
        <v>2097.8000000000002</v>
      </c>
      <c r="F49" s="1">
        <f t="shared" si="1"/>
        <v>1.8185301442739881</v>
      </c>
    </row>
    <row r="50" spans="1:6" ht="15.75" customHeight="1" x14ac:dyDescent="0.25">
      <c r="A50" s="144" t="s">
        <v>331</v>
      </c>
      <c r="B50" s="145" t="s">
        <v>110</v>
      </c>
      <c r="C50" s="137" t="s">
        <v>131</v>
      </c>
      <c r="D50" s="135">
        <f>'КБ+ софин. МБ'!C102</f>
        <v>0</v>
      </c>
      <c r="E50" s="135">
        <f>'КБ+ софин. МБ'!D102</f>
        <v>0</v>
      </c>
      <c r="F50" s="5">
        <v>0</v>
      </c>
    </row>
    <row r="51" spans="1:6" ht="15.75" customHeight="1" x14ac:dyDescent="0.25">
      <c r="A51" s="144"/>
      <c r="B51" s="145"/>
      <c r="C51" s="66" t="s">
        <v>18</v>
      </c>
      <c r="D51" s="39">
        <f>'КБ+ софин. МБ'!C103</f>
        <v>0</v>
      </c>
      <c r="E51" s="39">
        <f>'КБ+ софин. МБ'!D103</f>
        <v>0</v>
      </c>
      <c r="F51" s="5">
        <v>0</v>
      </c>
    </row>
    <row r="52" spans="1:6" ht="34.5" customHeight="1" x14ac:dyDescent="0.25">
      <c r="A52" s="144"/>
      <c r="B52" s="145"/>
      <c r="C52" s="66" t="s">
        <v>106</v>
      </c>
      <c r="D52" s="39">
        <f>'КБ+ софин. МБ'!C104</f>
        <v>0</v>
      </c>
      <c r="E52" s="39">
        <f>'КБ+ софин. МБ'!D104</f>
        <v>0</v>
      </c>
      <c r="F52" s="5">
        <v>0</v>
      </c>
    </row>
    <row r="53" spans="1:6" s="7" customFormat="1" ht="16.5" customHeight="1" x14ac:dyDescent="0.25">
      <c r="A53" s="144"/>
      <c r="B53" s="145"/>
      <c r="C53" s="85" t="s">
        <v>21</v>
      </c>
      <c r="D53" s="40">
        <f>D50+D51+D52</f>
        <v>0</v>
      </c>
      <c r="E53" s="40">
        <f>E50+E51+E52</f>
        <v>0</v>
      </c>
      <c r="F53" s="1">
        <v>0</v>
      </c>
    </row>
    <row r="54" spans="1:6" s="7" customFormat="1" ht="15" customHeight="1" x14ac:dyDescent="0.25">
      <c r="A54" s="153" t="s">
        <v>116</v>
      </c>
      <c r="B54" s="152">
        <v>7</v>
      </c>
      <c r="C54" s="86" t="s">
        <v>131</v>
      </c>
      <c r="D54" s="41">
        <f t="shared" ref="D54:E57" si="2">D6+D10+D14+D18+D22+D26+D30+D34+D38+D42+D46+D50</f>
        <v>105060.1</v>
      </c>
      <c r="E54" s="41">
        <f t="shared" si="2"/>
        <v>769.5</v>
      </c>
      <c r="F54" s="9">
        <f>E54/D54*100</f>
        <v>0.73243790934902964</v>
      </c>
    </row>
    <row r="55" spans="1:6" s="22" customFormat="1" ht="16.5" customHeight="1" x14ac:dyDescent="0.25">
      <c r="A55" s="153"/>
      <c r="B55" s="152"/>
      <c r="C55" s="86" t="s">
        <v>18</v>
      </c>
      <c r="D55" s="41">
        <f t="shared" si="2"/>
        <v>34260</v>
      </c>
      <c r="E55" s="41">
        <f t="shared" si="2"/>
        <v>300.39999999999998</v>
      </c>
      <c r="F55" s="9">
        <f>E55/D55*100</f>
        <v>0.87682428488032682</v>
      </c>
    </row>
    <row r="56" spans="1:6" s="22" customFormat="1" ht="15.75" customHeight="1" x14ac:dyDescent="0.25">
      <c r="A56" s="153"/>
      <c r="B56" s="152"/>
      <c r="C56" s="86" t="s">
        <v>19</v>
      </c>
      <c r="D56" s="41">
        <f t="shared" si="2"/>
        <v>11585.5</v>
      </c>
      <c r="E56" s="41">
        <f t="shared" si="2"/>
        <v>1027.9000000000001</v>
      </c>
      <c r="F56" s="9">
        <f>E56/D56*100</f>
        <v>8.8722972681368955</v>
      </c>
    </row>
    <row r="57" spans="1:6" s="22" customFormat="1" ht="14.25" customHeight="1" x14ac:dyDescent="0.25">
      <c r="A57" s="153"/>
      <c r="B57" s="152"/>
      <c r="C57" s="86" t="s">
        <v>21</v>
      </c>
      <c r="D57" s="41">
        <f t="shared" si="2"/>
        <v>150905.60000000001</v>
      </c>
      <c r="E57" s="41">
        <f t="shared" si="2"/>
        <v>2097.8000000000002</v>
      </c>
      <c r="F57" s="9">
        <f>E57/D57*100</f>
        <v>1.3901405912040377</v>
      </c>
    </row>
    <row r="58" spans="1:6" s="8" customFormat="1" ht="20.25" customHeight="1" x14ac:dyDescent="0.25">
      <c r="A58" s="148" t="s">
        <v>105</v>
      </c>
      <c r="B58" s="148"/>
      <c r="C58" s="148"/>
      <c r="D58" s="148"/>
      <c r="E58" s="148"/>
      <c r="F58" s="148"/>
    </row>
    <row r="59" spans="1:6" s="8" customFormat="1" ht="15.75" customHeight="1" x14ac:dyDescent="0.25">
      <c r="A59" s="67" t="s">
        <v>1</v>
      </c>
      <c r="B59" s="66" t="s">
        <v>110</v>
      </c>
      <c r="C59" s="66" t="s">
        <v>18</v>
      </c>
      <c r="D59" s="39">
        <v>0</v>
      </c>
      <c r="E59" s="39">
        <v>0</v>
      </c>
      <c r="F59" s="5">
        <v>0</v>
      </c>
    </row>
    <row r="60" spans="1:6" s="8" customFormat="1" ht="15.75" customHeight="1" x14ac:dyDescent="0.25">
      <c r="A60" s="67" t="s">
        <v>0</v>
      </c>
      <c r="B60" s="66" t="s">
        <v>110</v>
      </c>
      <c r="C60" s="66" t="s">
        <v>18</v>
      </c>
      <c r="D60" s="39">
        <v>0</v>
      </c>
      <c r="E60" s="39">
        <v>0</v>
      </c>
      <c r="F60" s="5">
        <v>0</v>
      </c>
    </row>
    <row r="61" spans="1:6" s="8" customFormat="1" ht="15.75" customHeight="1" x14ac:dyDescent="0.25">
      <c r="A61" s="67" t="s">
        <v>2</v>
      </c>
      <c r="B61" s="66" t="s">
        <v>110</v>
      </c>
      <c r="C61" s="66" t="s">
        <v>18</v>
      </c>
      <c r="D61" s="39">
        <f>общие!D173</f>
        <v>11500</v>
      </c>
      <c r="E61" s="39">
        <f>общие!E173</f>
        <v>0</v>
      </c>
      <c r="F61" s="5">
        <f>E61/D61*100</f>
        <v>0</v>
      </c>
    </row>
    <row r="62" spans="1:6" s="8" customFormat="1" ht="15.75" customHeight="1" x14ac:dyDescent="0.25">
      <c r="A62" s="141" t="s">
        <v>3</v>
      </c>
      <c r="B62" s="66" t="s">
        <v>110</v>
      </c>
      <c r="C62" s="66" t="s">
        <v>18</v>
      </c>
      <c r="D62" s="139">
        <v>0</v>
      </c>
      <c r="E62" s="139">
        <v>0</v>
      </c>
      <c r="F62" s="5">
        <v>0</v>
      </c>
    </row>
    <row r="63" spans="1:6" s="8" customFormat="1" ht="15.75" customHeight="1" x14ac:dyDescent="0.25">
      <c r="A63" s="67" t="s">
        <v>9</v>
      </c>
      <c r="B63" s="66" t="s">
        <v>110</v>
      </c>
      <c r="C63" s="66" t="s">
        <v>18</v>
      </c>
      <c r="D63" s="39">
        <v>0</v>
      </c>
      <c r="E63" s="39">
        <v>0</v>
      </c>
      <c r="F63" s="5">
        <v>0</v>
      </c>
    </row>
    <row r="64" spans="1:6" s="8" customFormat="1" ht="15.75" customHeight="1" x14ac:dyDescent="0.25">
      <c r="A64" s="67" t="s">
        <v>8</v>
      </c>
      <c r="B64" s="66" t="s">
        <v>110</v>
      </c>
      <c r="C64" s="66" t="s">
        <v>18</v>
      </c>
      <c r="D64" s="39">
        <f>общие!D204</f>
        <v>2800</v>
      </c>
      <c r="E64" s="39">
        <f>общие!E204</f>
        <v>0</v>
      </c>
      <c r="F64" s="5">
        <f>E64/D64*100</f>
        <v>0</v>
      </c>
    </row>
    <row r="65" spans="1:7" s="8" customFormat="1" ht="15.75" customHeight="1" x14ac:dyDescent="0.25">
      <c r="A65" s="67" t="s">
        <v>7</v>
      </c>
      <c r="B65" s="66" t="s">
        <v>110</v>
      </c>
      <c r="C65" s="66" t="s">
        <v>18</v>
      </c>
      <c r="D65" s="39">
        <v>0</v>
      </c>
      <c r="E65" s="39">
        <v>0</v>
      </c>
      <c r="F65" s="5">
        <v>0</v>
      </c>
    </row>
    <row r="66" spans="1:7" s="8" customFormat="1" ht="15.75" customHeight="1" x14ac:dyDescent="0.25">
      <c r="A66" s="67" t="s">
        <v>4</v>
      </c>
      <c r="B66" s="66" t="s">
        <v>110</v>
      </c>
      <c r="C66" s="66" t="s">
        <v>18</v>
      </c>
      <c r="D66" s="39">
        <v>0</v>
      </c>
      <c r="E66" s="39">
        <v>0</v>
      </c>
      <c r="F66" s="5">
        <v>0</v>
      </c>
    </row>
    <row r="67" spans="1:7" s="8" customFormat="1" ht="15.75" customHeight="1" x14ac:dyDescent="0.25">
      <c r="A67" s="67" t="s">
        <v>5</v>
      </c>
      <c r="B67" s="66" t="s">
        <v>110</v>
      </c>
      <c r="C67" s="66" t="s">
        <v>18</v>
      </c>
      <c r="D67" s="39">
        <v>0</v>
      </c>
      <c r="E67" s="39">
        <v>0</v>
      </c>
      <c r="F67" s="5">
        <v>0</v>
      </c>
    </row>
    <row r="68" spans="1:7" s="8" customFormat="1" ht="15.75" customHeight="1" x14ac:dyDescent="0.25">
      <c r="A68" s="67" t="s">
        <v>6</v>
      </c>
      <c r="B68" s="66" t="s">
        <v>110</v>
      </c>
      <c r="C68" s="66" t="s">
        <v>18</v>
      </c>
      <c r="D68" s="39">
        <v>0</v>
      </c>
      <c r="E68" s="39">
        <v>0</v>
      </c>
      <c r="F68" s="5">
        <v>0</v>
      </c>
    </row>
    <row r="69" spans="1:7" s="8" customFormat="1" ht="15.75" customHeight="1" x14ac:dyDescent="0.25">
      <c r="A69" s="67" t="s">
        <v>11</v>
      </c>
      <c r="B69" s="66" t="s">
        <v>110</v>
      </c>
      <c r="C69" s="66" t="s">
        <v>18</v>
      </c>
      <c r="D69" s="39">
        <f>общие!D312</f>
        <v>300</v>
      </c>
      <c r="E69" s="39">
        <f>общие!E312</f>
        <v>0</v>
      </c>
      <c r="F69" s="5">
        <f>E69/D69*100</f>
        <v>0</v>
      </c>
    </row>
    <row r="70" spans="1:7" s="8" customFormat="1" ht="15.75" customHeight="1" x14ac:dyDescent="0.25">
      <c r="A70" s="67" t="s">
        <v>10</v>
      </c>
      <c r="B70" s="66" t="s">
        <v>110</v>
      </c>
      <c r="C70" s="66" t="s">
        <v>18</v>
      </c>
      <c r="D70" s="39">
        <v>0</v>
      </c>
      <c r="E70" s="39">
        <v>0</v>
      </c>
      <c r="F70" s="5">
        <v>0</v>
      </c>
    </row>
    <row r="71" spans="1:7" s="8" customFormat="1" ht="15" customHeight="1" x14ac:dyDescent="0.25">
      <c r="A71" s="10" t="s">
        <v>12</v>
      </c>
      <c r="B71" s="11" t="s">
        <v>110</v>
      </c>
      <c r="C71" s="11" t="s">
        <v>13</v>
      </c>
      <c r="D71" s="42">
        <f>D59+D60+D61+D62+D66+D67+D68+D65+D64+D63+D70+D69</f>
        <v>14600</v>
      </c>
      <c r="E71" s="42">
        <f>E59+E60+E61+E62+E66+E67+E68+E65+E64+E63+E70+E69</f>
        <v>0</v>
      </c>
      <c r="F71" s="9">
        <f>E71/D71*100</f>
        <v>0</v>
      </c>
    </row>
    <row r="72" spans="1:7" s="26" customFormat="1" ht="17.25" customHeight="1" x14ac:dyDescent="0.25">
      <c r="A72" s="147" t="s">
        <v>22</v>
      </c>
      <c r="B72" s="147"/>
      <c r="C72" s="147"/>
      <c r="D72" s="147"/>
      <c r="E72" s="147"/>
      <c r="F72" s="147"/>
    </row>
    <row r="73" spans="1:7" ht="15.75" customHeight="1" x14ac:dyDescent="0.25">
      <c r="A73" s="67" t="s">
        <v>1</v>
      </c>
      <c r="B73" s="66">
        <v>17</v>
      </c>
      <c r="C73" s="66" t="s">
        <v>19</v>
      </c>
      <c r="D73" s="39">
        <f>D89-D8</f>
        <v>29310.899999999998</v>
      </c>
      <c r="E73" s="39">
        <f>E89-E8</f>
        <v>6798.8</v>
      </c>
      <c r="F73" s="5">
        <f>E73/D73*100</f>
        <v>23.195466532928023</v>
      </c>
      <c r="G73" s="12"/>
    </row>
    <row r="74" spans="1:7" ht="15.75" customHeight="1" x14ac:dyDescent="0.25">
      <c r="A74" s="67" t="s">
        <v>0</v>
      </c>
      <c r="B74" s="66">
        <v>12</v>
      </c>
      <c r="C74" s="66" t="s">
        <v>19</v>
      </c>
      <c r="D74" s="39">
        <f>D93-D12</f>
        <v>37552.9</v>
      </c>
      <c r="E74" s="39">
        <f>E93-E12</f>
        <v>8767.0000000000018</v>
      </c>
      <c r="F74" s="5">
        <f t="shared" ref="F74:F84" si="3">E74/D74*100</f>
        <v>23.345733618442253</v>
      </c>
    </row>
    <row r="75" spans="1:7" ht="15.75" customHeight="1" x14ac:dyDescent="0.25">
      <c r="A75" s="67" t="s">
        <v>2</v>
      </c>
      <c r="B75" s="66">
        <v>14</v>
      </c>
      <c r="C75" s="66" t="s">
        <v>19</v>
      </c>
      <c r="D75" s="39">
        <f>D97-D16</f>
        <v>71943.5</v>
      </c>
      <c r="E75" s="39">
        <f>E97-E16</f>
        <v>19271.900000000001</v>
      </c>
      <c r="F75" s="5">
        <f t="shared" si="3"/>
        <v>26.787548562413559</v>
      </c>
    </row>
    <row r="76" spans="1:7" ht="15.75" customHeight="1" x14ac:dyDescent="0.25">
      <c r="A76" s="141" t="s">
        <v>3</v>
      </c>
      <c r="B76" s="140">
        <v>24</v>
      </c>
      <c r="C76" s="66" t="s">
        <v>19</v>
      </c>
      <c r="D76" s="139">
        <f>D101-D20</f>
        <v>65725.399999999994</v>
      </c>
      <c r="E76" s="139">
        <f>E101-E20</f>
        <v>15595</v>
      </c>
      <c r="F76" s="5">
        <f t="shared" si="3"/>
        <v>23.727508695268497</v>
      </c>
    </row>
    <row r="77" spans="1:7" ht="15.75" customHeight="1" x14ac:dyDescent="0.25">
      <c r="A77" s="67" t="s">
        <v>9</v>
      </c>
      <c r="B77" s="66">
        <v>20</v>
      </c>
      <c r="C77" s="66" t="s">
        <v>19</v>
      </c>
      <c r="D77" s="39">
        <v>0</v>
      </c>
      <c r="E77" s="39">
        <f>E105-E24</f>
        <v>9063</v>
      </c>
      <c r="F77" s="5">
        <v>0</v>
      </c>
    </row>
    <row r="78" spans="1:7" ht="15.75" customHeight="1" x14ac:dyDescent="0.25">
      <c r="A78" s="67" t="s">
        <v>8</v>
      </c>
      <c r="B78" s="66">
        <v>24</v>
      </c>
      <c r="C78" s="66" t="s">
        <v>19</v>
      </c>
      <c r="D78" s="39">
        <f>D109-D28</f>
        <v>30574.099999999995</v>
      </c>
      <c r="E78" s="39">
        <f>E109-E28</f>
        <v>4556.0999999999995</v>
      </c>
      <c r="F78" s="5">
        <f t="shared" si="3"/>
        <v>14.901828671980532</v>
      </c>
    </row>
    <row r="79" spans="1:7" ht="15.75" customHeight="1" x14ac:dyDescent="0.25">
      <c r="A79" s="67" t="s">
        <v>7</v>
      </c>
      <c r="B79" s="66">
        <v>19</v>
      </c>
      <c r="C79" s="66" t="s">
        <v>19</v>
      </c>
      <c r="D79" s="39">
        <f>D113-D32</f>
        <v>59797.3</v>
      </c>
      <c r="E79" s="39">
        <f>E113-E32</f>
        <v>9558.2000000000007</v>
      </c>
      <c r="F79" s="5">
        <f t="shared" si="3"/>
        <v>15.984333740821075</v>
      </c>
    </row>
    <row r="80" spans="1:7" ht="15.75" customHeight="1" x14ac:dyDescent="0.25">
      <c r="A80" s="67" t="s">
        <v>4</v>
      </c>
      <c r="B80" s="66">
        <v>19</v>
      </c>
      <c r="C80" s="66" t="s">
        <v>19</v>
      </c>
      <c r="D80" s="39">
        <f>D117-D36</f>
        <v>50672.299999999996</v>
      </c>
      <c r="E80" s="39">
        <f>E117-E36</f>
        <v>12936.9</v>
      </c>
      <c r="F80" s="5">
        <f t="shared" si="3"/>
        <v>25.530516672817299</v>
      </c>
    </row>
    <row r="81" spans="1:7" ht="15.75" customHeight="1" x14ac:dyDescent="0.25">
      <c r="A81" s="67" t="s">
        <v>5</v>
      </c>
      <c r="B81" s="66">
        <v>20</v>
      </c>
      <c r="C81" s="66" t="s">
        <v>19</v>
      </c>
      <c r="D81" s="39">
        <f>D121-D40</f>
        <v>68024.900000000009</v>
      </c>
      <c r="E81" s="39">
        <f>E121-E40</f>
        <v>12240.199999999999</v>
      </c>
      <c r="F81" s="5">
        <f t="shared" si="3"/>
        <v>17.993705246167206</v>
      </c>
    </row>
    <row r="82" spans="1:7" ht="15.75" customHeight="1" x14ac:dyDescent="0.25">
      <c r="A82" s="67" t="s">
        <v>6</v>
      </c>
      <c r="B82" s="66">
        <v>25</v>
      </c>
      <c r="C82" s="66" t="s">
        <v>19</v>
      </c>
      <c r="D82" s="39">
        <f>D125-D44</f>
        <v>288007.69999999995</v>
      </c>
      <c r="E82" s="39">
        <f>E125-E44</f>
        <v>48870.200000000004</v>
      </c>
      <c r="F82" s="5">
        <f t="shared" si="3"/>
        <v>16.96836577633168</v>
      </c>
    </row>
    <row r="83" spans="1:7" ht="15.75" customHeight="1" x14ac:dyDescent="0.25">
      <c r="A83" s="67" t="s">
        <v>11</v>
      </c>
      <c r="B83" s="66">
        <v>33</v>
      </c>
      <c r="C83" s="66" t="s">
        <v>19</v>
      </c>
      <c r="D83" s="39">
        <f>D129-D48</f>
        <v>307168.59999999992</v>
      </c>
      <c r="E83" s="39">
        <f>E129-E48</f>
        <v>53842.5</v>
      </c>
      <c r="F83" s="5">
        <f t="shared" si="3"/>
        <v>17.528647133854179</v>
      </c>
    </row>
    <row r="84" spans="1:7" ht="15.75" customHeight="1" x14ac:dyDescent="0.25">
      <c r="A84" s="67" t="s">
        <v>10</v>
      </c>
      <c r="B84" s="66">
        <v>23</v>
      </c>
      <c r="C84" s="66" t="s">
        <v>19</v>
      </c>
      <c r="D84" s="39">
        <f>D133-D52</f>
        <v>49379.1</v>
      </c>
      <c r="E84" s="39">
        <f>E133-E52</f>
        <v>13606.3</v>
      </c>
      <c r="F84" s="5">
        <f t="shared" si="3"/>
        <v>27.554775198413907</v>
      </c>
    </row>
    <row r="85" spans="1:7" s="22" customFormat="1" ht="16.5" customHeight="1" x14ac:dyDescent="0.25">
      <c r="A85" s="10" t="s">
        <v>12</v>
      </c>
      <c r="B85" s="11">
        <f>SUM(B73:B84)</f>
        <v>250</v>
      </c>
      <c r="C85" s="11" t="s">
        <v>13</v>
      </c>
      <c r="D85" s="42">
        <f>D73+D74+D75+D76+D80+D81+D82+D79+D78+D77+D84+D83</f>
        <v>1058156.6999999997</v>
      </c>
      <c r="E85" s="42">
        <f>E73+E74+E75+E76+E80+E81+E82+E79+E78+E77+E84+E83</f>
        <v>215106.1</v>
      </c>
      <c r="F85" s="9">
        <f t="shared" ref="F85:F133" si="4">E85/D85*100</f>
        <v>20.328378585137727</v>
      </c>
      <c r="G85" s="27"/>
    </row>
    <row r="86" spans="1:7" s="26" customFormat="1" ht="17.25" customHeight="1" x14ac:dyDescent="0.25">
      <c r="A86" s="147" t="s">
        <v>268</v>
      </c>
      <c r="B86" s="147"/>
      <c r="C86" s="147"/>
      <c r="D86" s="147"/>
      <c r="E86" s="147"/>
      <c r="F86" s="147"/>
    </row>
    <row r="87" spans="1:7" ht="15.75" customHeight="1" x14ac:dyDescent="0.25">
      <c r="A87" s="144" t="s">
        <v>1</v>
      </c>
      <c r="B87" s="145" t="s">
        <v>110</v>
      </c>
      <c r="C87" s="137" t="s">
        <v>131</v>
      </c>
      <c r="D87" s="39">
        <f>общие!D375</f>
        <v>0</v>
      </c>
      <c r="E87" s="39">
        <f>общие!E375</f>
        <v>0</v>
      </c>
      <c r="F87" s="5">
        <v>0</v>
      </c>
    </row>
    <row r="88" spans="1:7" ht="15.75" customHeight="1" x14ac:dyDescent="0.25">
      <c r="A88" s="144"/>
      <c r="B88" s="145"/>
      <c r="C88" s="66" t="s">
        <v>18</v>
      </c>
      <c r="D88" s="142">
        <f>общие!D376</f>
        <v>0</v>
      </c>
      <c r="E88" s="142">
        <f>общие!E376</f>
        <v>0</v>
      </c>
      <c r="F88" s="5">
        <v>0</v>
      </c>
    </row>
    <row r="89" spans="1:7" ht="15.75" customHeight="1" x14ac:dyDescent="0.25">
      <c r="A89" s="144"/>
      <c r="B89" s="145"/>
      <c r="C89" s="66" t="s">
        <v>19</v>
      </c>
      <c r="D89" s="39">
        <f>общие!D377</f>
        <v>29310.899999999998</v>
      </c>
      <c r="E89" s="39">
        <f>общие!E377</f>
        <v>6798.8</v>
      </c>
      <c r="F89" s="5">
        <f t="shared" si="4"/>
        <v>23.195466532928023</v>
      </c>
    </row>
    <row r="90" spans="1:7" s="71" customFormat="1" ht="15.75" customHeight="1" x14ac:dyDescent="0.25">
      <c r="A90" s="144"/>
      <c r="B90" s="145"/>
      <c r="C90" s="68" t="s">
        <v>21</v>
      </c>
      <c r="D90" s="69">
        <f>D88+D89+D87</f>
        <v>29310.899999999998</v>
      </c>
      <c r="E90" s="69">
        <f>E88+E89</f>
        <v>6798.8</v>
      </c>
      <c r="F90" s="70">
        <f>E90/D90*100</f>
        <v>23.195466532928023</v>
      </c>
    </row>
    <row r="91" spans="1:7" s="134" customFormat="1" ht="15.75" customHeight="1" x14ac:dyDescent="0.25">
      <c r="A91" s="144" t="s">
        <v>0</v>
      </c>
      <c r="B91" s="145" t="s">
        <v>110</v>
      </c>
      <c r="C91" s="137" t="s">
        <v>131</v>
      </c>
      <c r="D91" s="135">
        <f>общие!D379</f>
        <v>0</v>
      </c>
      <c r="E91" s="135">
        <f>общие!E379</f>
        <v>0</v>
      </c>
      <c r="F91" s="5">
        <v>0</v>
      </c>
    </row>
    <row r="92" spans="1:7" ht="15.75" customHeight="1" x14ac:dyDescent="0.25">
      <c r="A92" s="144"/>
      <c r="B92" s="145"/>
      <c r="C92" s="66" t="s">
        <v>18</v>
      </c>
      <c r="D92" s="142">
        <f>общие!D380</f>
        <v>0</v>
      </c>
      <c r="E92" s="142">
        <f>общие!E380</f>
        <v>0</v>
      </c>
      <c r="F92" s="5">
        <v>0</v>
      </c>
    </row>
    <row r="93" spans="1:7" ht="15.75" customHeight="1" x14ac:dyDescent="0.25">
      <c r="A93" s="144"/>
      <c r="B93" s="145"/>
      <c r="C93" s="66" t="s">
        <v>19</v>
      </c>
      <c r="D93" s="39">
        <f>общие!D381</f>
        <v>37552.9</v>
      </c>
      <c r="E93" s="39">
        <f>общие!E381</f>
        <v>8767.0000000000018</v>
      </c>
      <c r="F93" s="5">
        <f t="shared" si="4"/>
        <v>23.345733618442253</v>
      </c>
    </row>
    <row r="94" spans="1:7" s="71" customFormat="1" ht="15.75" customHeight="1" x14ac:dyDescent="0.25">
      <c r="A94" s="144"/>
      <c r="B94" s="145"/>
      <c r="C94" s="68" t="s">
        <v>21</v>
      </c>
      <c r="D94" s="69">
        <f>D92+D93+D91</f>
        <v>37552.9</v>
      </c>
      <c r="E94" s="69">
        <f>E92+E93+E91</f>
        <v>8767.0000000000018</v>
      </c>
      <c r="F94" s="70">
        <f>E94/D94*100</f>
        <v>23.345733618442253</v>
      </c>
    </row>
    <row r="95" spans="1:7" s="136" customFormat="1" ht="15.75" customHeight="1" x14ac:dyDescent="0.25">
      <c r="A95" s="144" t="s">
        <v>2</v>
      </c>
      <c r="B95" s="145" t="s">
        <v>110</v>
      </c>
      <c r="C95" s="137" t="s">
        <v>131</v>
      </c>
      <c r="D95" s="135">
        <f>общие!D383</f>
        <v>0</v>
      </c>
      <c r="E95" s="135">
        <f>общие!E383</f>
        <v>0</v>
      </c>
      <c r="F95" s="5">
        <v>0</v>
      </c>
    </row>
    <row r="96" spans="1:7" ht="15.75" customHeight="1" x14ac:dyDescent="0.25">
      <c r="A96" s="144"/>
      <c r="B96" s="145"/>
      <c r="C96" s="66" t="s">
        <v>18</v>
      </c>
      <c r="D96" s="135">
        <f>общие!D384</f>
        <v>33386.199999999997</v>
      </c>
      <c r="E96" s="135">
        <f>общие!E384</f>
        <v>0</v>
      </c>
      <c r="F96" s="5">
        <f t="shared" si="4"/>
        <v>0</v>
      </c>
    </row>
    <row r="97" spans="1:6" ht="15.75" customHeight="1" x14ac:dyDescent="0.25">
      <c r="A97" s="144"/>
      <c r="B97" s="145"/>
      <c r="C97" s="66" t="s">
        <v>19</v>
      </c>
      <c r="D97" s="135">
        <f>общие!D385</f>
        <v>73590.8</v>
      </c>
      <c r="E97" s="135">
        <f>общие!E385</f>
        <v>19271.900000000001</v>
      </c>
      <c r="F97" s="5">
        <f t="shared" si="4"/>
        <v>26.187920229159079</v>
      </c>
    </row>
    <row r="98" spans="1:6" s="71" customFormat="1" ht="15.75" customHeight="1" x14ac:dyDescent="0.25">
      <c r="A98" s="144"/>
      <c r="B98" s="145"/>
      <c r="C98" s="68" t="s">
        <v>21</v>
      </c>
      <c r="D98" s="69">
        <f>D96+D97+D95</f>
        <v>106977</v>
      </c>
      <c r="E98" s="69">
        <f>E96+E97+E95</f>
        <v>19271.900000000001</v>
      </c>
      <c r="F98" s="70">
        <f>E98/D98*100</f>
        <v>18.014993877188555</v>
      </c>
    </row>
    <row r="99" spans="1:6" s="134" customFormat="1" ht="15.75" customHeight="1" x14ac:dyDescent="0.25">
      <c r="A99" s="149" t="s">
        <v>3</v>
      </c>
      <c r="B99" s="145" t="s">
        <v>110</v>
      </c>
      <c r="C99" s="137" t="s">
        <v>131</v>
      </c>
      <c r="D99" s="135">
        <f>общие!D387</f>
        <v>0</v>
      </c>
      <c r="E99" s="135">
        <f>общие!E387</f>
        <v>0</v>
      </c>
      <c r="F99" s="5">
        <v>0</v>
      </c>
    </row>
    <row r="100" spans="1:6" ht="15.75" customHeight="1" x14ac:dyDescent="0.25">
      <c r="A100" s="149"/>
      <c r="B100" s="145"/>
      <c r="C100" s="66" t="s">
        <v>18</v>
      </c>
      <c r="D100" s="135">
        <f>общие!D388</f>
        <v>0</v>
      </c>
      <c r="E100" s="135">
        <f>общие!E388</f>
        <v>0</v>
      </c>
      <c r="F100" s="5">
        <v>0</v>
      </c>
    </row>
    <row r="101" spans="1:6" ht="15.75" customHeight="1" x14ac:dyDescent="0.25">
      <c r="A101" s="149"/>
      <c r="B101" s="145"/>
      <c r="C101" s="66" t="s">
        <v>19</v>
      </c>
      <c r="D101" s="135">
        <f>общие!D389</f>
        <v>65725.399999999994</v>
      </c>
      <c r="E101" s="135">
        <f>общие!E389</f>
        <v>15595</v>
      </c>
      <c r="F101" s="5">
        <f t="shared" si="4"/>
        <v>23.727508695268497</v>
      </c>
    </row>
    <row r="102" spans="1:6" s="71" customFormat="1" ht="15.75" customHeight="1" x14ac:dyDescent="0.25">
      <c r="A102" s="149"/>
      <c r="B102" s="145"/>
      <c r="C102" s="68" t="s">
        <v>21</v>
      </c>
      <c r="D102" s="69">
        <f>D100+D101+D99</f>
        <v>65725.399999999994</v>
      </c>
      <c r="E102" s="69">
        <f>E100+E101+E99</f>
        <v>15595</v>
      </c>
      <c r="F102" s="70">
        <f>E102/D102*100</f>
        <v>23.727508695268497</v>
      </c>
    </row>
    <row r="103" spans="1:6" s="134" customFormat="1" ht="15.75" customHeight="1" x14ac:dyDescent="0.25">
      <c r="A103" s="144" t="s">
        <v>9</v>
      </c>
      <c r="B103" s="145" t="s">
        <v>110</v>
      </c>
      <c r="C103" s="137" t="s">
        <v>131</v>
      </c>
      <c r="D103" s="135">
        <f>общие!D395</f>
        <v>2340</v>
      </c>
      <c r="E103" s="135">
        <f>общие!E395</f>
        <v>0</v>
      </c>
      <c r="F103" s="5">
        <v>0</v>
      </c>
    </row>
    <row r="104" spans="1:6" s="8" customFormat="1" ht="15.75" customHeight="1" x14ac:dyDescent="0.25">
      <c r="A104" s="144"/>
      <c r="B104" s="145"/>
      <c r="C104" s="66" t="s">
        <v>18</v>
      </c>
      <c r="D104" s="135">
        <f>общие!D396</f>
        <v>2272.6</v>
      </c>
      <c r="E104" s="135">
        <f>общие!E396</f>
        <v>0</v>
      </c>
      <c r="F104" s="5">
        <f t="shared" si="4"/>
        <v>0</v>
      </c>
    </row>
    <row r="105" spans="1:6" s="8" customFormat="1" ht="15.75" customHeight="1" x14ac:dyDescent="0.25">
      <c r="A105" s="144"/>
      <c r="B105" s="145"/>
      <c r="C105" s="66" t="s">
        <v>19</v>
      </c>
      <c r="D105" s="135">
        <f>общие!D397</f>
        <v>41734.399999999994</v>
      </c>
      <c r="E105" s="135">
        <f>общие!E397</f>
        <v>9063</v>
      </c>
      <c r="F105" s="5">
        <f t="shared" si="4"/>
        <v>21.715898635178657</v>
      </c>
    </row>
    <row r="106" spans="1:6" s="8" customFormat="1" ht="15.75" customHeight="1" x14ac:dyDescent="0.25">
      <c r="A106" s="144"/>
      <c r="B106" s="145"/>
      <c r="C106" s="68" t="s">
        <v>21</v>
      </c>
      <c r="D106" s="69">
        <f>D104+D105+D103</f>
        <v>46346.999999999993</v>
      </c>
      <c r="E106" s="69">
        <f>E104+E105+E103</f>
        <v>9063</v>
      </c>
      <c r="F106" s="70">
        <f>E106/D106*100</f>
        <v>19.55466373228041</v>
      </c>
    </row>
    <row r="107" spans="1:6" s="134" customFormat="1" ht="15.75" customHeight="1" x14ac:dyDescent="0.25">
      <c r="A107" s="144" t="s">
        <v>8</v>
      </c>
      <c r="B107" s="145" t="s">
        <v>110</v>
      </c>
      <c r="C107" s="137" t="s">
        <v>131</v>
      </c>
      <c r="D107" s="135">
        <f>общие!D391</f>
        <v>0</v>
      </c>
      <c r="E107" s="135">
        <f>общие!E391</f>
        <v>0</v>
      </c>
      <c r="F107" s="5">
        <v>0</v>
      </c>
    </row>
    <row r="108" spans="1:6" s="8" customFormat="1" ht="15.75" customHeight="1" x14ac:dyDescent="0.25">
      <c r="A108" s="144"/>
      <c r="B108" s="145"/>
      <c r="C108" s="66" t="s">
        <v>18</v>
      </c>
      <c r="D108" s="135">
        <f>общие!D392</f>
        <v>3855.8</v>
      </c>
      <c r="E108" s="135">
        <f>общие!E392</f>
        <v>0</v>
      </c>
      <c r="F108" s="5">
        <v>0</v>
      </c>
    </row>
    <row r="109" spans="1:6" s="8" customFormat="1" ht="15.75" customHeight="1" x14ac:dyDescent="0.25">
      <c r="A109" s="144"/>
      <c r="B109" s="145"/>
      <c r="C109" s="66" t="s">
        <v>19</v>
      </c>
      <c r="D109" s="135">
        <f>общие!D393</f>
        <v>30974.299999999996</v>
      </c>
      <c r="E109" s="135">
        <f>общие!E393</f>
        <v>4556.0999999999995</v>
      </c>
      <c r="F109" s="5">
        <v>0</v>
      </c>
    </row>
    <row r="110" spans="1:6" s="8" customFormat="1" ht="15.75" customHeight="1" x14ac:dyDescent="0.25">
      <c r="A110" s="144"/>
      <c r="B110" s="145"/>
      <c r="C110" s="68" t="s">
        <v>21</v>
      </c>
      <c r="D110" s="69">
        <f>D108+D109+D107</f>
        <v>34830.1</v>
      </c>
      <c r="E110" s="69">
        <f>E108+E109+E107</f>
        <v>4556.0999999999995</v>
      </c>
      <c r="F110" s="70">
        <f>E110/D110*100</f>
        <v>13.080927129121076</v>
      </c>
    </row>
    <row r="111" spans="1:6" s="134" customFormat="1" ht="15.75" customHeight="1" x14ac:dyDescent="0.25">
      <c r="A111" s="144" t="s">
        <v>7</v>
      </c>
      <c r="B111" s="145" t="s">
        <v>110</v>
      </c>
      <c r="C111" s="137" t="s">
        <v>131</v>
      </c>
      <c r="D111" s="135">
        <f>общие!D399</f>
        <v>0</v>
      </c>
      <c r="E111" s="135">
        <f>общие!E399</f>
        <v>0</v>
      </c>
      <c r="F111" s="5">
        <v>0</v>
      </c>
    </row>
    <row r="112" spans="1:6" s="8" customFormat="1" ht="15.75" customHeight="1" x14ac:dyDescent="0.25">
      <c r="A112" s="144"/>
      <c r="B112" s="145"/>
      <c r="C112" s="66" t="s">
        <v>18</v>
      </c>
      <c r="D112" s="135">
        <f>общие!D400</f>
        <v>4324</v>
      </c>
      <c r="E112" s="135">
        <f>общие!E400</f>
        <v>0</v>
      </c>
      <c r="F112" s="5">
        <f t="shared" si="4"/>
        <v>0</v>
      </c>
    </row>
    <row r="113" spans="1:6" s="8" customFormat="1" ht="15.75" customHeight="1" x14ac:dyDescent="0.25">
      <c r="A113" s="144"/>
      <c r="B113" s="145"/>
      <c r="C113" s="66" t="s">
        <v>19</v>
      </c>
      <c r="D113" s="135">
        <f>общие!D401</f>
        <v>60073.3</v>
      </c>
      <c r="E113" s="135">
        <f>общие!E401</f>
        <v>9558.2000000000007</v>
      </c>
      <c r="F113" s="5">
        <f t="shared" si="4"/>
        <v>15.910895522636512</v>
      </c>
    </row>
    <row r="114" spans="1:6" s="8" customFormat="1" ht="15.75" customHeight="1" x14ac:dyDescent="0.25">
      <c r="A114" s="144"/>
      <c r="B114" s="145"/>
      <c r="C114" s="68" t="s">
        <v>21</v>
      </c>
      <c r="D114" s="69">
        <f>D112+D113+D111</f>
        <v>64397.3</v>
      </c>
      <c r="E114" s="69">
        <f>E112+E113+E111</f>
        <v>9558.2000000000007</v>
      </c>
      <c r="F114" s="70">
        <f>E114/D114*100</f>
        <v>14.842547746567014</v>
      </c>
    </row>
    <row r="115" spans="1:6" s="134" customFormat="1" ht="15.75" customHeight="1" x14ac:dyDescent="0.25">
      <c r="A115" s="144" t="s">
        <v>4</v>
      </c>
      <c r="B115" s="145" t="s">
        <v>110</v>
      </c>
      <c r="C115" s="137" t="s">
        <v>131</v>
      </c>
      <c r="D115" s="135">
        <f>общие!D403</f>
        <v>0</v>
      </c>
      <c r="E115" s="135">
        <f>общие!E403</f>
        <v>0</v>
      </c>
      <c r="F115" s="5">
        <v>0</v>
      </c>
    </row>
    <row r="116" spans="1:6" ht="15.75" customHeight="1" x14ac:dyDescent="0.25">
      <c r="A116" s="144"/>
      <c r="B116" s="145"/>
      <c r="C116" s="66" t="s">
        <v>18</v>
      </c>
      <c r="D116" s="135">
        <f>общие!D404</f>
        <v>0</v>
      </c>
      <c r="E116" s="135">
        <f>общие!E404</f>
        <v>0</v>
      </c>
      <c r="F116" s="5">
        <v>0</v>
      </c>
    </row>
    <row r="117" spans="1:6" ht="15.75" customHeight="1" x14ac:dyDescent="0.25">
      <c r="A117" s="144"/>
      <c r="B117" s="145"/>
      <c r="C117" s="66" t="s">
        <v>19</v>
      </c>
      <c r="D117" s="135">
        <f>общие!D405</f>
        <v>50672.299999999996</v>
      </c>
      <c r="E117" s="135">
        <f>общие!E405</f>
        <v>12936.9</v>
      </c>
      <c r="F117" s="5">
        <f t="shared" si="4"/>
        <v>25.530516672817299</v>
      </c>
    </row>
    <row r="118" spans="1:6" s="71" customFormat="1" ht="18" customHeight="1" x14ac:dyDescent="0.25">
      <c r="A118" s="144"/>
      <c r="B118" s="145"/>
      <c r="C118" s="68" t="s">
        <v>21</v>
      </c>
      <c r="D118" s="69">
        <f>D116+D117+D115</f>
        <v>50672.299999999996</v>
      </c>
      <c r="E118" s="69">
        <f>E116+E117+E115</f>
        <v>12936.9</v>
      </c>
      <c r="F118" s="70">
        <f>E118/D118*100</f>
        <v>25.530516672817299</v>
      </c>
    </row>
    <row r="119" spans="1:6" s="136" customFormat="1" ht="15.75" customHeight="1" x14ac:dyDescent="0.25">
      <c r="A119" s="144" t="s">
        <v>5</v>
      </c>
      <c r="B119" s="145" t="s">
        <v>110</v>
      </c>
      <c r="C119" s="137" t="s">
        <v>131</v>
      </c>
      <c r="D119" s="135">
        <f>общие!D407</f>
        <v>0</v>
      </c>
      <c r="E119" s="135">
        <f>общие!E407</f>
        <v>0</v>
      </c>
      <c r="F119" s="5">
        <v>0</v>
      </c>
    </row>
    <row r="120" spans="1:6" ht="15.75" customHeight="1" x14ac:dyDescent="0.25">
      <c r="A120" s="144"/>
      <c r="B120" s="145"/>
      <c r="C120" s="140" t="s">
        <v>18</v>
      </c>
      <c r="D120" s="143">
        <f>общие!D408</f>
        <v>0</v>
      </c>
      <c r="E120" s="143">
        <f>общие!E408</f>
        <v>0</v>
      </c>
      <c r="F120" s="5">
        <v>0</v>
      </c>
    </row>
    <row r="121" spans="1:6" ht="15.75" customHeight="1" x14ac:dyDescent="0.25">
      <c r="A121" s="144"/>
      <c r="B121" s="145"/>
      <c r="C121" s="66" t="s">
        <v>19</v>
      </c>
      <c r="D121" s="39">
        <f>общие!D409</f>
        <v>68024.900000000009</v>
      </c>
      <c r="E121" s="39">
        <f>общие!E409</f>
        <v>12240.199999999999</v>
      </c>
      <c r="F121" s="5">
        <f t="shared" si="4"/>
        <v>17.993705246167206</v>
      </c>
    </row>
    <row r="122" spans="1:6" s="71" customFormat="1" ht="15.75" customHeight="1" x14ac:dyDescent="0.25">
      <c r="A122" s="144"/>
      <c r="B122" s="145"/>
      <c r="C122" s="68" t="s">
        <v>21</v>
      </c>
      <c r="D122" s="69">
        <f>D119+D120+D121</f>
        <v>68024.900000000009</v>
      </c>
      <c r="E122" s="69">
        <f>E119+E120+E121</f>
        <v>12240.199999999999</v>
      </c>
      <c r="F122" s="70">
        <f>E122/D122*100</f>
        <v>17.993705246167206</v>
      </c>
    </row>
    <row r="123" spans="1:6" s="134" customFormat="1" ht="15.75" customHeight="1" x14ac:dyDescent="0.25">
      <c r="A123" s="144" t="s">
        <v>6</v>
      </c>
      <c r="B123" s="145" t="s">
        <v>110</v>
      </c>
      <c r="C123" s="137" t="s">
        <v>131</v>
      </c>
      <c r="D123" s="135">
        <f>общие!D411</f>
        <v>0</v>
      </c>
      <c r="E123" s="135">
        <f>общие!E411</f>
        <v>0</v>
      </c>
      <c r="F123" s="5">
        <v>0</v>
      </c>
    </row>
    <row r="124" spans="1:6" ht="15.75" customHeight="1" x14ac:dyDescent="0.25">
      <c r="A124" s="144"/>
      <c r="B124" s="145"/>
      <c r="C124" s="66" t="s">
        <v>18</v>
      </c>
      <c r="D124" s="135">
        <f>общие!D412</f>
        <v>0</v>
      </c>
      <c r="E124" s="135">
        <f>общие!E412</f>
        <v>0</v>
      </c>
      <c r="F124" s="5">
        <v>0</v>
      </c>
    </row>
    <row r="125" spans="1:6" ht="15.75" customHeight="1" x14ac:dyDescent="0.25">
      <c r="A125" s="144"/>
      <c r="B125" s="145"/>
      <c r="C125" s="66" t="s">
        <v>19</v>
      </c>
      <c r="D125" s="135">
        <f>общие!D413</f>
        <v>288007.69999999995</v>
      </c>
      <c r="E125" s="135">
        <f>общие!E413</f>
        <v>48870.200000000004</v>
      </c>
      <c r="F125" s="5">
        <f t="shared" si="4"/>
        <v>16.96836577633168</v>
      </c>
    </row>
    <row r="126" spans="1:6" s="71" customFormat="1" ht="15.75" customHeight="1" x14ac:dyDescent="0.25">
      <c r="A126" s="144"/>
      <c r="B126" s="145"/>
      <c r="C126" s="68" t="s">
        <v>21</v>
      </c>
      <c r="D126" s="69">
        <f>D124+D125+D123</f>
        <v>288007.69999999995</v>
      </c>
      <c r="E126" s="69">
        <f>E124+E125+E123</f>
        <v>48870.200000000004</v>
      </c>
      <c r="F126" s="70">
        <f>E126/D126*100</f>
        <v>16.96836577633168</v>
      </c>
    </row>
    <row r="127" spans="1:6" s="71" customFormat="1" ht="15.75" customHeight="1" x14ac:dyDescent="0.25">
      <c r="A127" s="144" t="s">
        <v>11</v>
      </c>
      <c r="B127" s="145" t="s">
        <v>110</v>
      </c>
      <c r="C127" s="137" t="s">
        <v>131</v>
      </c>
      <c r="D127" s="142">
        <f>общие!D419</f>
        <v>102720.1</v>
      </c>
      <c r="E127" s="142">
        <f>общие!E419</f>
        <v>769.5</v>
      </c>
      <c r="F127" s="5">
        <f t="shared" si="4"/>
        <v>0.74912310248919145</v>
      </c>
    </row>
    <row r="128" spans="1:6" ht="15.75" customHeight="1" x14ac:dyDescent="0.25">
      <c r="A128" s="144"/>
      <c r="B128" s="145"/>
      <c r="C128" s="66" t="s">
        <v>18</v>
      </c>
      <c r="D128" s="142">
        <f>общие!D420</f>
        <v>5021.3999999999996</v>
      </c>
      <c r="E128" s="142">
        <f>общие!E420</f>
        <v>300.39999999999998</v>
      </c>
      <c r="F128" s="5">
        <f t="shared" si="4"/>
        <v>5.9823953479109413</v>
      </c>
    </row>
    <row r="129" spans="1:6" ht="15.75" customHeight="1" x14ac:dyDescent="0.25">
      <c r="A129" s="144"/>
      <c r="B129" s="145"/>
      <c r="C129" s="66" t="s">
        <v>19</v>
      </c>
      <c r="D129" s="39">
        <f>общие!D421</f>
        <v>315083.99999999994</v>
      </c>
      <c r="E129" s="39">
        <f>общие!E421</f>
        <v>54870.400000000001</v>
      </c>
      <c r="F129" s="5">
        <f t="shared" si="4"/>
        <v>17.414530728313725</v>
      </c>
    </row>
    <row r="130" spans="1:6" s="71" customFormat="1" ht="15.75" customHeight="1" x14ac:dyDescent="0.25">
      <c r="A130" s="144"/>
      <c r="B130" s="145"/>
      <c r="C130" s="68" t="s">
        <v>21</v>
      </c>
      <c r="D130" s="69">
        <f>D128+D129+D127</f>
        <v>422825.5</v>
      </c>
      <c r="E130" s="69">
        <f>E128+E129+E127</f>
        <v>55940.3</v>
      </c>
      <c r="F130" s="70">
        <f>E130/D130*100</f>
        <v>13.230115023810059</v>
      </c>
    </row>
    <row r="131" spans="1:6" s="136" customFormat="1" ht="15.75" customHeight="1" x14ac:dyDescent="0.25">
      <c r="A131" s="144" t="s">
        <v>10</v>
      </c>
      <c r="B131" s="145" t="s">
        <v>110</v>
      </c>
      <c r="C131" s="137" t="s">
        <v>131</v>
      </c>
      <c r="D131" s="135">
        <f>общие!D415</f>
        <v>0</v>
      </c>
      <c r="E131" s="135">
        <f>общие!E415</f>
        <v>0</v>
      </c>
      <c r="F131" s="5">
        <v>0</v>
      </c>
    </row>
    <row r="132" spans="1:6" ht="15.75" customHeight="1" x14ac:dyDescent="0.25">
      <c r="A132" s="144"/>
      <c r="B132" s="145"/>
      <c r="C132" s="66" t="s">
        <v>18</v>
      </c>
      <c r="D132" s="142">
        <f>общие!D416</f>
        <v>0</v>
      </c>
      <c r="E132" s="142">
        <f>общие!E416</f>
        <v>0</v>
      </c>
      <c r="F132" s="5">
        <v>0</v>
      </c>
    </row>
    <row r="133" spans="1:6" ht="15.75" customHeight="1" x14ac:dyDescent="0.25">
      <c r="A133" s="144"/>
      <c r="B133" s="145"/>
      <c r="C133" s="66" t="s">
        <v>19</v>
      </c>
      <c r="D133" s="39">
        <f>общие!D417</f>
        <v>49379.1</v>
      </c>
      <c r="E133" s="39">
        <f>общие!E417</f>
        <v>13606.3</v>
      </c>
      <c r="F133" s="5">
        <f t="shared" si="4"/>
        <v>27.554775198413907</v>
      </c>
    </row>
    <row r="134" spans="1:6" s="71" customFormat="1" ht="15.75" customHeight="1" x14ac:dyDescent="0.25">
      <c r="A134" s="144"/>
      <c r="B134" s="145"/>
      <c r="C134" s="68" t="s">
        <v>21</v>
      </c>
      <c r="D134" s="69">
        <f>D131+D132+D133</f>
        <v>49379.1</v>
      </c>
      <c r="E134" s="69">
        <f>E131+E132+E133</f>
        <v>13606.3</v>
      </c>
      <c r="F134" s="70">
        <f t="shared" ref="F134:F138" si="5">E134/D134*100</f>
        <v>27.554775198413907</v>
      </c>
    </row>
    <row r="135" spans="1:6" s="71" customFormat="1" ht="15.75" customHeight="1" x14ac:dyDescent="0.25">
      <c r="A135" s="150" t="s">
        <v>115</v>
      </c>
      <c r="B135" s="151">
        <f>B85+B54</f>
        <v>257</v>
      </c>
      <c r="C135" s="85" t="s">
        <v>131</v>
      </c>
      <c r="D135" s="40">
        <f>D87+D91+D95+D99+D103+D107+D111+D115+D119+D123+D127+D131</f>
        <v>105060.1</v>
      </c>
      <c r="E135" s="40">
        <f>E87+E91+E95+E99+E103+E107+E111+E115+E119+E123+E127+E131</f>
        <v>769.5</v>
      </c>
      <c r="F135" s="1">
        <f t="shared" si="5"/>
        <v>0.73243790934902964</v>
      </c>
    </row>
    <row r="136" spans="1:6" s="7" customFormat="1" ht="15.75" customHeight="1" x14ac:dyDescent="0.25">
      <c r="A136" s="150"/>
      <c r="B136" s="151"/>
      <c r="C136" s="85" t="s">
        <v>18</v>
      </c>
      <c r="D136" s="40">
        <f>D88+D92+D96+D100+D104+D108+D112+D116+D120+D124+D128+D132</f>
        <v>48860</v>
      </c>
      <c r="E136" s="40">
        <f>E88+E92+E96+E100+E116+E120+E124+E112+E108+E104+E132+E128</f>
        <v>300.39999999999998</v>
      </c>
      <c r="F136" s="1">
        <f t="shared" si="5"/>
        <v>0.61481784690953745</v>
      </c>
    </row>
    <row r="137" spans="1:6" s="7" customFormat="1" ht="15.75" customHeight="1" x14ac:dyDescent="0.25">
      <c r="A137" s="150"/>
      <c r="B137" s="151"/>
      <c r="C137" s="85" t="s">
        <v>19</v>
      </c>
      <c r="D137" s="40">
        <f>D89+D93+D97+D101+D105+D109+D113+D117+D121+D125+D129+D133</f>
        <v>1110130</v>
      </c>
      <c r="E137" s="40">
        <f>E89+E93+E97+E101+E117+E121+E125+E113+E109+E105+E133+E129</f>
        <v>216134</v>
      </c>
      <c r="F137" s="1">
        <f t="shared" si="5"/>
        <v>19.469251348941118</v>
      </c>
    </row>
    <row r="138" spans="1:6" s="7" customFormat="1" ht="15.75" customHeight="1" x14ac:dyDescent="0.25">
      <c r="A138" s="150"/>
      <c r="B138" s="151"/>
      <c r="C138" s="85" t="s">
        <v>21</v>
      </c>
      <c r="D138" s="40">
        <f>D135+D136+D137</f>
        <v>1264050.1000000001</v>
      </c>
      <c r="E138" s="40">
        <f>E135+E136+E137</f>
        <v>217203.9</v>
      </c>
      <c r="F138" s="1">
        <f t="shared" si="5"/>
        <v>17.183171774599757</v>
      </c>
    </row>
  </sheetData>
  <mergeCells count="57">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6:A9"/>
    <mergeCell ref="B6:B9"/>
    <mergeCell ref="B10:B13"/>
    <mergeCell ref="A10:A13"/>
    <mergeCell ref="B14:B17"/>
    <mergeCell ref="A14:A17"/>
    <mergeCell ref="B30:B33"/>
    <mergeCell ref="A30:A33"/>
    <mergeCell ref="A34:A37"/>
    <mergeCell ref="B34:B37"/>
    <mergeCell ref="B42:B45"/>
    <mergeCell ref="A42:A45"/>
    <mergeCell ref="A38:A41"/>
    <mergeCell ref="B38:B41"/>
    <mergeCell ref="A115:A118"/>
    <mergeCell ref="A123:A126"/>
    <mergeCell ref="B123:B126"/>
    <mergeCell ref="B87:B90"/>
    <mergeCell ref="A87:A90"/>
    <mergeCell ref="B91:B94"/>
    <mergeCell ref="A91:A94"/>
    <mergeCell ref="B95:B98"/>
    <mergeCell ref="A95:A98"/>
    <mergeCell ref="B119:B122"/>
    <mergeCell ref="A119:A122"/>
  </mergeCells>
  <phoneticPr fontId="0" type="noConversion"/>
  <pageMargins left="0.78740157480314965" right="0.78740157480314965" top="1.1811023622047245" bottom="0.39370078740157483" header="0.31496062992125984" footer="0.31496062992125984"/>
  <pageSetup paperSize="9" scale="78" orientation="landscape" r:id="rId1"/>
  <headerFooter differentFirst="1"/>
  <rowBreaks count="4" manualBreakCount="4">
    <brk id="29" max="5" man="1"/>
    <brk id="49" max="5" man="1"/>
    <brk id="73"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7"/>
  <sheetViews>
    <sheetView view="pageBreakPreview" zoomScale="55" zoomScaleNormal="100" zoomScaleSheetLayoutView="55" workbookViewId="0">
      <selection activeCell="H410" sqref="H1:I1048576"/>
    </sheetView>
  </sheetViews>
  <sheetFormatPr defaultColWidth="15.5703125" defaultRowHeight="26.25" x14ac:dyDescent="0.25"/>
  <cols>
    <col min="1" max="1" width="35.5703125" style="110" customWidth="1"/>
    <col min="2" max="2" width="114" style="110" customWidth="1"/>
    <col min="3" max="3" width="28.85546875" style="17" customWidth="1"/>
    <col min="4" max="5" width="22.7109375" style="109" customWidth="1"/>
    <col min="6" max="6" width="27.85546875" style="96" customWidth="1"/>
    <col min="7" max="7" width="127.28515625" style="17" customWidth="1"/>
    <col min="8" max="8" width="15.5703125" style="91"/>
    <col min="9" max="9" width="15.5703125" style="17" customWidth="1"/>
    <col min="10" max="16384" width="15.5703125" style="17"/>
  </cols>
  <sheetData>
    <row r="1" spans="1:8" ht="60.75" customHeight="1" x14ac:dyDescent="0.25">
      <c r="A1" s="179" t="s">
        <v>277</v>
      </c>
      <c r="B1" s="179"/>
      <c r="C1" s="179"/>
      <c r="D1" s="179"/>
      <c r="E1" s="179"/>
      <c r="F1" s="179"/>
      <c r="G1" s="179"/>
    </row>
    <row r="2" spans="1:8" ht="48" customHeight="1" x14ac:dyDescent="0.25">
      <c r="A2" s="15"/>
      <c r="B2" s="15"/>
      <c r="C2" s="78"/>
      <c r="D2" s="50"/>
      <c r="E2" s="50"/>
      <c r="F2" s="16"/>
    </row>
    <row r="3" spans="1:8" ht="128.25" customHeight="1" x14ac:dyDescent="0.25">
      <c r="A3" s="73" t="s">
        <v>15</v>
      </c>
      <c r="B3" s="73" t="s">
        <v>183</v>
      </c>
      <c r="C3" s="73" t="s">
        <v>16</v>
      </c>
      <c r="D3" s="51" t="s">
        <v>103</v>
      </c>
      <c r="E3" s="51" t="s">
        <v>186</v>
      </c>
      <c r="F3" s="76" t="s">
        <v>20</v>
      </c>
      <c r="G3" s="73" t="s">
        <v>104</v>
      </c>
    </row>
    <row r="4" spans="1:8" s="92" customFormat="1" ht="27" customHeight="1" x14ac:dyDescent="0.25">
      <c r="A4" s="18">
        <v>1</v>
      </c>
      <c r="B4" s="18">
        <v>2</v>
      </c>
      <c r="C4" s="18">
        <v>3</v>
      </c>
      <c r="D4" s="18">
        <v>4</v>
      </c>
      <c r="E4" s="18">
        <v>5</v>
      </c>
      <c r="F4" s="18">
        <v>6</v>
      </c>
      <c r="G4" s="18">
        <v>7</v>
      </c>
      <c r="H4" s="93"/>
    </row>
    <row r="5" spans="1:8" s="94" customFormat="1" ht="32.25" customHeight="1" x14ac:dyDescent="0.25">
      <c r="A5" s="178" t="s">
        <v>168</v>
      </c>
      <c r="B5" s="178"/>
      <c r="C5" s="178"/>
      <c r="D5" s="178"/>
      <c r="E5" s="178"/>
      <c r="F5" s="178"/>
      <c r="G5" s="178"/>
      <c r="H5" s="95"/>
    </row>
    <row r="6" spans="1:8" ht="83.25" customHeight="1" x14ac:dyDescent="0.25">
      <c r="A6" s="169" t="s">
        <v>23</v>
      </c>
      <c r="B6" s="77" t="s">
        <v>36</v>
      </c>
      <c r="C6" s="73" t="s">
        <v>19</v>
      </c>
      <c r="D6" s="51">
        <v>7820.9</v>
      </c>
      <c r="E6" s="51">
        <v>1803.8</v>
      </c>
      <c r="F6" s="76">
        <f>E6/D6*100</f>
        <v>23.063841757342509</v>
      </c>
      <c r="G6" s="73" t="s">
        <v>275</v>
      </c>
    </row>
    <row r="7" spans="1:8" ht="53.25" customHeight="1" x14ac:dyDescent="0.25">
      <c r="A7" s="169"/>
      <c r="B7" s="77" t="s">
        <v>280</v>
      </c>
      <c r="C7" s="73" t="s">
        <v>19</v>
      </c>
      <c r="D7" s="51">
        <v>174.2</v>
      </c>
      <c r="E7" s="51">
        <v>3.2</v>
      </c>
      <c r="F7" s="76">
        <f t="shared" ref="F7:F64" si="0">E7/D7*100</f>
        <v>1.8369690011481059</v>
      </c>
      <c r="G7" s="73" t="s">
        <v>281</v>
      </c>
    </row>
    <row r="8" spans="1:8" ht="80.25" customHeight="1" x14ac:dyDescent="0.25">
      <c r="A8" s="169"/>
      <c r="B8" s="77" t="s">
        <v>37</v>
      </c>
      <c r="C8" s="73" t="s">
        <v>19</v>
      </c>
      <c r="D8" s="51">
        <v>200</v>
      </c>
      <c r="E8" s="51">
        <v>29.1</v>
      </c>
      <c r="F8" s="76">
        <f t="shared" si="0"/>
        <v>14.550000000000002</v>
      </c>
      <c r="G8" s="73" t="s">
        <v>282</v>
      </c>
    </row>
    <row r="9" spans="1:8" ht="111" customHeight="1" x14ac:dyDescent="0.25">
      <c r="A9" s="169"/>
      <c r="B9" s="77" t="s">
        <v>45</v>
      </c>
      <c r="C9" s="73" t="s">
        <v>19</v>
      </c>
      <c r="D9" s="51">
        <v>449.8</v>
      </c>
      <c r="E9" s="51">
        <v>113.4</v>
      </c>
      <c r="F9" s="76">
        <f t="shared" si="0"/>
        <v>25.211204979991109</v>
      </c>
      <c r="G9" s="73" t="s">
        <v>172</v>
      </c>
    </row>
    <row r="10" spans="1:8" ht="108.75" customHeight="1" x14ac:dyDescent="0.25">
      <c r="A10" s="169" t="s">
        <v>24</v>
      </c>
      <c r="B10" s="115" t="s">
        <v>361</v>
      </c>
      <c r="C10" s="116" t="s">
        <v>19</v>
      </c>
      <c r="D10" s="117">
        <v>11911.1</v>
      </c>
      <c r="E10" s="117">
        <v>2204.4</v>
      </c>
      <c r="F10" s="118">
        <f t="shared" si="0"/>
        <v>18.507106816330985</v>
      </c>
      <c r="G10" s="116" t="s">
        <v>362</v>
      </c>
    </row>
    <row r="11" spans="1:8" ht="55.5" customHeight="1" x14ac:dyDescent="0.25">
      <c r="A11" s="169"/>
      <c r="B11" s="77" t="s">
        <v>363</v>
      </c>
      <c r="C11" s="73" t="s">
        <v>19</v>
      </c>
      <c r="D11" s="51">
        <v>213.9</v>
      </c>
      <c r="E11" s="51">
        <v>35.6</v>
      </c>
      <c r="F11" s="76">
        <f t="shared" si="0"/>
        <v>16.64329125759701</v>
      </c>
      <c r="G11" s="73" t="s">
        <v>206</v>
      </c>
    </row>
    <row r="12" spans="1:8" ht="106.5" customHeight="1" x14ac:dyDescent="0.25">
      <c r="A12" s="169"/>
      <c r="B12" s="77" t="s">
        <v>364</v>
      </c>
      <c r="C12" s="73" t="s">
        <v>19</v>
      </c>
      <c r="D12" s="51">
        <v>566.4</v>
      </c>
      <c r="E12" s="51">
        <v>165.5</v>
      </c>
      <c r="F12" s="76">
        <f t="shared" si="0"/>
        <v>29.219632768361581</v>
      </c>
      <c r="G12" s="73" t="s">
        <v>365</v>
      </c>
    </row>
    <row r="13" spans="1:8" ht="63.75" customHeight="1" x14ac:dyDescent="0.25">
      <c r="A13" s="169" t="s">
        <v>25</v>
      </c>
      <c r="B13" s="77" t="s">
        <v>55</v>
      </c>
      <c r="C13" s="73" t="s">
        <v>19</v>
      </c>
      <c r="D13" s="51">
        <v>496.9</v>
      </c>
      <c r="E13" s="51">
        <v>185.7</v>
      </c>
      <c r="F13" s="76">
        <f t="shared" si="0"/>
        <v>37.371704568323608</v>
      </c>
      <c r="G13" s="73" t="s">
        <v>290</v>
      </c>
    </row>
    <row r="14" spans="1:8" ht="107.25" customHeight="1" x14ac:dyDescent="0.25">
      <c r="A14" s="169"/>
      <c r="B14" s="77" t="s">
        <v>58</v>
      </c>
      <c r="C14" s="73" t="s">
        <v>19</v>
      </c>
      <c r="D14" s="51">
        <v>343</v>
      </c>
      <c r="E14" s="51">
        <v>87.9</v>
      </c>
      <c r="F14" s="76">
        <f t="shared" si="0"/>
        <v>25.626822157434404</v>
      </c>
      <c r="G14" s="73" t="s">
        <v>172</v>
      </c>
    </row>
    <row r="15" spans="1:8" ht="111" customHeight="1" x14ac:dyDescent="0.25">
      <c r="A15" s="169"/>
      <c r="B15" s="77" t="s">
        <v>59</v>
      </c>
      <c r="C15" s="73" t="s">
        <v>19</v>
      </c>
      <c r="D15" s="51">
        <v>10549.4</v>
      </c>
      <c r="E15" s="51">
        <v>2146.1999999999998</v>
      </c>
      <c r="F15" s="76">
        <f t="shared" si="0"/>
        <v>20.34428498303221</v>
      </c>
      <c r="G15" s="73" t="s">
        <v>412</v>
      </c>
    </row>
    <row r="16" spans="1:8" ht="86.25" customHeight="1" x14ac:dyDescent="0.25">
      <c r="A16" s="169"/>
      <c r="B16" s="77" t="s">
        <v>162</v>
      </c>
      <c r="C16" s="73" t="s">
        <v>19</v>
      </c>
      <c r="D16" s="51">
        <v>50</v>
      </c>
      <c r="E16" s="51">
        <v>0</v>
      </c>
      <c r="F16" s="76">
        <f t="shared" si="0"/>
        <v>0</v>
      </c>
      <c r="G16" s="73"/>
    </row>
    <row r="17" spans="1:8" ht="159.75" customHeight="1" x14ac:dyDescent="0.25">
      <c r="A17" s="169" t="s">
        <v>29</v>
      </c>
      <c r="B17" s="77" t="s">
        <v>227</v>
      </c>
      <c r="C17" s="73" t="s">
        <v>19</v>
      </c>
      <c r="D17" s="51">
        <v>16914.3</v>
      </c>
      <c r="E17" s="51">
        <v>5829.1</v>
      </c>
      <c r="F17" s="76">
        <f t="shared" si="0"/>
        <v>34.462555352571492</v>
      </c>
      <c r="G17" s="73" t="s">
        <v>410</v>
      </c>
    </row>
    <row r="18" spans="1:8" ht="84.75" customHeight="1" x14ac:dyDescent="0.25">
      <c r="A18" s="169"/>
      <c r="B18" s="77" t="s">
        <v>228</v>
      </c>
      <c r="C18" s="73" t="s">
        <v>19</v>
      </c>
      <c r="D18" s="51">
        <v>294.60000000000002</v>
      </c>
      <c r="E18" s="51">
        <v>28.6</v>
      </c>
      <c r="F18" s="76">
        <f t="shared" si="0"/>
        <v>9.7080787508486068</v>
      </c>
      <c r="G18" s="73" t="s">
        <v>394</v>
      </c>
    </row>
    <row r="19" spans="1:8" ht="81.75" customHeight="1" x14ac:dyDescent="0.25">
      <c r="A19" s="169"/>
      <c r="B19" s="77" t="s">
        <v>230</v>
      </c>
      <c r="C19" s="73" t="s">
        <v>19</v>
      </c>
      <c r="D19" s="51">
        <v>348</v>
      </c>
      <c r="E19" s="51">
        <v>50.1</v>
      </c>
      <c r="F19" s="76">
        <f t="shared" si="0"/>
        <v>14.396551724137932</v>
      </c>
      <c r="G19" s="73" t="s">
        <v>395</v>
      </c>
    </row>
    <row r="20" spans="1:8" s="113" customFormat="1" ht="85.5" customHeight="1" x14ac:dyDescent="0.25">
      <c r="A20" s="169"/>
      <c r="B20" s="119" t="s">
        <v>232</v>
      </c>
      <c r="C20" s="74" t="s">
        <v>19</v>
      </c>
      <c r="D20" s="72">
        <v>10</v>
      </c>
      <c r="E20" s="72">
        <v>0</v>
      </c>
      <c r="F20" s="76">
        <v>0</v>
      </c>
      <c r="G20" s="73"/>
      <c r="H20" s="112"/>
    </row>
    <row r="21" spans="1:8" ht="83.25" customHeight="1" x14ac:dyDescent="0.25">
      <c r="A21" s="169"/>
      <c r="B21" s="77" t="s">
        <v>233</v>
      </c>
      <c r="C21" s="73" t="s">
        <v>19</v>
      </c>
      <c r="D21" s="51">
        <v>500</v>
      </c>
      <c r="E21" s="51">
        <v>86</v>
      </c>
      <c r="F21" s="76">
        <f t="shared" si="0"/>
        <v>17.2</v>
      </c>
      <c r="G21" s="73" t="s">
        <v>396</v>
      </c>
    </row>
    <row r="22" spans="1:8" ht="111.75" customHeight="1" x14ac:dyDescent="0.25">
      <c r="A22" s="169"/>
      <c r="B22" s="77" t="s">
        <v>234</v>
      </c>
      <c r="C22" s="73" t="s">
        <v>19</v>
      </c>
      <c r="D22" s="51">
        <v>211.8</v>
      </c>
      <c r="E22" s="51">
        <v>63.9</v>
      </c>
      <c r="F22" s="76">
        <f t="shared" si="0"/>
        <v>30.169971671388101</v>
      </c>
      <c r="G22" s="73" t="s">
        <v>262</v>
      </c>
    </row>
    <row r="23" spans="1:8" ht="107.25" customHeight="1" x14ac:dyDescent="0.25">
      <c r="A23" s="157" t="s">
        <v>26</v>
      </c>
      <c r="B23" s="75" t="s">
        <v>178</v>
      </c>
      <c r="C23" s="73" t="s">
        <v>19</v>
      </c>
      <c r="D23" s="51">
        <v>5674.8</v>
      </c>
      <c r="E23" s="51">
        <v>1375.5</v>
      </c>
      <c r="F23" s="76">
        <f t="shared" si="0"/>
        <v>24.238739691266652</v>
      </c>
      <c r="G23" s="73" t="s">
        <v>352</v>
      </c>
    </row>
    <row r="24" spans="1:8" ht="105" customHeight="1" x14ac:dyDescent="0.25">
      <c r="A24" s="157"/>
      <c r="B24" s="77" t="s">
        <v>179</v>
      </c>
      <c r="C24" s="73" t="s">
        <v>19</v>
      </c>
      <c r="D24" s="51">
        <v>6797.3</v>
      </c>
      <c r="E24" s="51">
        <v>1423.7</v>
      </c>
      <c r="F24" s="76">
        <f t="shared" si="0"/>
        <v>20.945081135156606</v>
      </c>
      <c r="G24" s="73" t="s">
        <v>353</v>
      </c>
    </row>
    <row r="25" spans="1:8" ht="84" customHeight="1" x14ac:dyDescent="0.25">
      <c r="A25" s="157"/>
      <c r="B25" s="77" t="s">
        <v>133</v>
      </c>
      <c r="C25" s="73" t="s">
        <v>19</v>
      </c>
      <c r="D25" s="51">
        <v>180</v>
      </c>
      <c r="E25" s="51">
        <v>0</v>
      </c>
      <c r="F25" s="76">
        <f t="shared" si="0"/>
        <v>0</v>
      </c>
      <c r="G25" s="73"/>
    </row>
    <row r="26" spans="1:8" ht="106.5" customHeight="1" x14ac:dyDescent="0.25">
      <c r="A26" s="157"/>
      <c r="B26" s="77" t="s">
        <v>142</v>
      </c>
      <c r="C26" s="73" t="s">
        <v>19</v>
      </c>
      <c r="D26" s="51">
        <v>203.1</v>
      </c>
      <c r="E26" s="51">
        <v>34.200000000000003</v>
      </c>
      <c r="F26" s="76">
        <f t="shared" si="0"/>
        <v>16.838995568685377</v>
      </c>
      <c r="G26" s="73" t="s">
        <v>354</v>
      </c>
    </row>
    <row r="27" spans="1:8" ht="87" customHeight="1" x14ac:dyDescent="0.25">
      <c r="A27" s="157"/>
      <c r="B27" s="77" t="s">
        <v>225</v>
      </c>
      <c r="C27" s="73" t="s">
        <v>19</v>
      </c>
      <c r="D27" s="51">
        <v>75</v>
      </c>
      <c r="E27" s="51">
        <v>5.0999999999999996</v>
      </c>
      <c r="F27" s="76">
        <f t="shared" si="0"/>
        <v>6.7999999999999989</v>
      </c>
      <c r="G27" s="73" t="s">
        <v>355</v>
      </c>
    </row>
    <row r="28" spans="1:8" ht="153.75" customHeight="1" x14ac:dyDescent="0.25">
      <c r="A28" s="157" t="s">
        <v>27</v>
      </c>
      <c r="B28" s="77" t="s">
        <v>424</v>
      </c>
      <c r="C28" s="73" t="s">
        <v>19</v>
      </c>
      <c r="D28" s="51">
        <v>8337.2999999999993</v>
      </c>
      <c r="E28" s="51">
        <v>1568.9</v>
      </c>
      <c r="F28" s="76">
        <f t="shared" si="0"/>
        <v>18.817842706871531</v>
      </c>
      <c r="G28" s="73" t="s">
        <v>428</v>
      </c>
    </row>
    <row r="29" spans="1:8" ht="110.25" customHeight="1" x14ac:dyDescent="0.25">
      <c r="A29" s="157"/>
      <c r="B29" s="77" t="s">
        <v>429</v>
      </c>
      <c r="C29" s="73" t="s">
        <v>19</v>
      </c>
      <c r="D29" s="51">
        <v>268.3</v>
      </c>
      <c r="E29" s="51">
        <v>40.299999999999997</v>
      </c>
      <c r="F29" s="76">
        <f t="shared" si="0"/>
        <v>15.020499440924336</v>
      </c>
      <c r="G29" s="73" t="s">
        <v>430</v>
      </c>
    </row>
    <row r="30" spans="1:8" ht="83.25" customHeight="1" x14ac:dyDescent="0.25">
      <c r="A30" s="157"/>
      <c r="B30" s="77" t="s">
        <v>431</v>
      </c>
      <c r="C30" s="73" t="s">
        <v>19</v>
      </c>
      <c r="D30" s="51">
        <v>148</v>
      </c>
      <c r="E30" s="51">
        <v>12</v>
      </c>
      <c r="F30" s="76">
        <f t="shared" si="0"/>
        <v>8.1081081081081088</v>
      </c>
      <c r="G30" s="73" t="s">
        <v>432</v>
      </c>
    </row>
    <row r="31" spans="1:8" ht="114" customHeight="1" x14ac:dyDescent="0.25">
      <c r="A31" s="157"/>
      <c r="B31" s="77" t="s">
        <v>433</v>
      </c>
      <c r="C31" s="73" t="s">
        <v>19</v>
      </c>
      <c r="D31" s="51">
        <v>60</v>
      </c>
      <c r="E31" s="51">
        <v>10</v>
      </c>
      <c r="F31" s="76">
        <f t="shared" si="0"/>
        <v>16.666666666666664</v>
      </c>
      <c r="G31" s="73" t="s">
        <v>185</v>
      </c>
    </row>
    <row r="32" spans="1:8" ht="87" customHeight="1" x14ac:dyDescent="0.25">
      <c r="A32" s="169" t="s">
        <v>28</v>
      </c>
      <c r="B32" s="77" t="s">
        <v>248</v>
      </c>
      <c r="C32" s="73" t="s">
        <v>19</v>
      </c>
      <c r="D32" s="51">
        <v>26570.400000000001</v>
      </c>
      <c r="E32" s="51">
        <v>4390.2</v>
      </c>
      <c r="F32" s="76">
        <f t="shared" si="0"/>
        <v>16.522897660554602</v>
      </c>
      <c r="G32" s="73" t="s">
        <v>418</v>
      </c>
    </row>
    <row r="33" spans="1:8" ht="185.25" customHeight="1" x14ac:dyDescent="0.25">
      <c r="A33" s="169"/>
      <c r="B33" s="77" t="s">
        <v>250</v>
      </c>
      <c r="C33" s="73" t="s">
        <v>19</v>
      </c>
      <c r="D33" s="51">
        <v>730</v>
      </c>
      <c r="E33" s="51">
        <v>189</v>
      </c>
      <c r="F33" s="76">
        <f t="shared" si="0"/>
        <v>25.890410958904109</v>
      </c>
      <c r="G33" s="73" t="s">
        <v>379</v>
      </c>
    </row>
    <row r="34" spans="1:8" ht="112.5" customHeight="1" x14ac:dyDescent="0.25">
      <c r="A34" s="169"/>
      <c r="B34" s="77" t="s">
        <v>251</v>
      </c>
      <c r="C34" s="73" t="s">
        <v>19</v>
      </c>
      <c r="D34" s="51">
        <v>100</v>
      </c>
      <c r="E34" s="51">
        <v>50.1</v>
      </c>
      <c r="F34" s="76">
        <f t="shared" si="0"/>
        <v>50.1</v>
      </c>
      <c r="G34" s="73" t="s">
        <v>419</v>
      </c>
    </row>
    <row r="35" spans="1:8" ht="107.25" customHeight="1" x14ac:dyDescent="0.25">
      <c r="A35" s="169"/>
      <c r="B35" s="77" t="s">
        <v>258</v>
      </c>
      <c r="C35" s="73" t="s">
        <v>19</v>
      </c>
      <c r="D35" s="51">
        <v>60</v>
      </c>
      <c r="E35" s="51">
        <v>10</v>
      </c>
      <c r="F35" s="76">
        <f t="shared" si="0"/>
        <v>16.666666666666664</v>
      </c>
      <c r="G35" s="73" t="s">
        <v>174</v>
      </c>
    </row>
    <row r="36" spans="1:8" ht="135" customHeight="1" x14ac:dyDescent="0.25">
      <c r="A36" s="169" t="s">
        <v>30</v>
      </c>
      <c r="B36" s="77" t="s">
        <v>60</v>
      </c>
      <c r="C36" s="73" t="s">
        <v>19</v>
      </c>
      <c r="D36" s="51">
        <v>14422</v>
      </c>
      <c r="E36" s="51">
        <v>2126.8000000000002</v>
      </c>
      <c r="F36" s="76">
        <f t="shared" si="0"/>
        <v>14.74691443627791</v>
      </c>
      <c r="G36" s="73" t="s">
        <v>385</v>
      </c>
    </row>
    <row r="37" spans="1:8" ht="55.5" customHeight="1" x14ac:dyDescent="0.25">
      <c r="A37" s="169"/>
      <c r="B37" s="77" t="s">
        <v>61</v>
      </c>
      <c r="C37" s="73" t="s">
        <v>19</v>
      </c>
      <c r="D37" s="51">
        <v>99.6</v>
      </c>
      <c r="E37" s="51">
        <v>0</v>
      </c>
      <c r="F37" s="76">
        <f t="shared" si="0"/>
        <v>0</v>
      </c>
      <c r="G37" s="73"/>
    </row>
    <row r="38" spans="1:8" ht="84.75" customHeight="1" x14ac:dyDescent="0.25">
      <c r="A38" s="169"/>
      <c r="B38" s="77" t="s">
        <v>62</v>
      </c>
      <c r="C38" s="73" t="s">
        <v>19</v>
      </c>
      <c r="D38" s="51">
        <v>271.5</v>
      </c>
      <c r="E38" s="51">
        <v>39.9</v>
      </c>
      <c r="F38" s="76">
        <f t="shared" si="0"/>
        <v>14.696132596685082</v>
      </c>
      <c r="G38" s="73" t="s">
        <v>386</v>
      </c>
    </row>
    <row r="39" spans="1:8" ht="88.5" customHeight="1" x14ac:dyDescent="0.25">
      <c r="A39" s="169"/>
      <c r="B39" s="77" t="s">
        <v>404</v>
      </c>
      <c r="C39" s="73" t="s">
        <v>19</v>
      </c>
      <c r="D39" s="51">
        <v>359.2</v>
      </c>
      <c r="E39" s="51">
        <v>43.4</v>
      </c>
      <c r="F39" s="76">
        <f t="shared" si="0"/>
        <v>12.082405345211582</v>
      </c>
      <c r="G39" s="73" t="s">
        <v>405</v>
      </c>
    </row>
    <row r="40" spans="1:8" ht="68.25" customHeight="1" x14ac:dyDescent="0.25">
      <c r="A40" s="169"/>
      <c r="B40" s="77" t="s">
        <v>66</v>
      </c>
      <c r="C40" s="73" t="s">
        <v>19</v>
      </c>
      <c r="D40" s="51">
        <v>300</v>
      </c>
      <c r="E40" s="51">
        <v>10</v>
      </c>
      <c r="F40" s="76">
        <f t="shared" si="0"/>
        <v>3.3333333333333335</v>
      </c>
      <c r="G40" s="73" t="s">
        <v>387</v>
      </c>
    </row>
    <row r="41" spans="1:8" ht="105.75" customHeight="1" x14ac:dyDescent="0.25">
      <c r="A41" s="169"/>
      <c r="B41" s="77" t="s">
        <v>207</v>
      </c>
      <c r="C41" s="73" t="s">
        <v>19</v>
      </c>
      <c r="D41" s="51">
        <v>108</v>
      </c>
      <c r="E41" s="51">
        <v>18</v>
      </c>
      <c r="F41" s="76">
        <f t="shared" si="0"/>
        <v>16.666666666666664</v>
      </c>
      <c r="G41" s="73" t="s">
        <v>172</v>
      </c>
    </row>
    <row r="42" spans="1:8" ht="83.25" customHeight="1" x14ac:dyDescent="0.25">
      <c r="A42" s="157" t="s">
        <v>31</v>
      </c>
      <c r="B42" s="77" t="s">
        <v>463</v>
      </c>
      <c r="C42" s="73" t="s">
        <v>19</v>
      </c>
      <c r="D42" s="51">
        <v>7105.1</v>
      </c>
      <c r="E42" s="51">
        <v>1464.1</v>
      </c>
      <c r="F42" s="76">
        <f t="shared" si="0"/>
        <v>20.606325034130411</v>
      </c>
      <c r="G42" s="73" t="s">
        <v>400</v>
      </c>
    </row>
    <row r="43" spans="1:8" ht="82.5" customHeight="1" x14ac:dyDescent="0.25">
      <c r="A43" s="157"/>
      <c r="B43" s="115" t="s">
        <v>209</v>
      </c>
      <c r="C43" s="116" t="s">
        <v>19</v>
      </c>
      <c r="D43" s="117">
        <v>13957.6</v>
      </c>
      <c r="E43" s="117">
        <v>2822.2</v>
      </c>
      <c r="F43" s="118">
        <f t="shared" si="0"/>
        <v>20.219808563076743</v>
      </c>
      <c r="G43" s="116" t="s">
        <v>464</v>
      </c>
    </row>
    <row r="44" spans="1:8" ht="134.25" customHeight="1" x14ac:dyDescent="0.25">
      <c r="A44" s="157"/>
      <c r="B44" s="77" t="s">
        <v>210</v>
      </c>
      <c r="C44" s="73" t="s">
        <v>19</v>
      </c>
      <c r="D44" s="51">
        <v>1224.9000000000001</v>
      </c>
      <c r="E44" s="51">
        <v>449.6</v>
      </c>
      <c r="F44" s="76">
        <f t="shared" si="0"/>
        <v>36.705037145889456</v>
      </c>
      <c r="G44" s="73" t="s">
        <v>401</v>
      </c>
    </row>
    <row r="45" spans="1:8" ht="87" customHeight="1" x14ac:dyDescent="0.25">
      <c r="A45" s="157"/>
      <c r="B45" s="115" t="s">
        <v>211</v>
      </c>
      <c r="C45" s="116" t="s">
        <v>19</v>
      </c>
      <c r="D45" s="117">
        <v>1984.4</v>
      </c>
      <c r="E45" s="117">
        <v>152.9</v>
      </c>
      <c r="F45" s="118">
        <f t="shared" si="0"/>
        <v>7.7050997782705108</v>
      </c>
      <c r="G45" s="116" t="s">
        <v>402</v>
      </c>
    </row>
    <row r="46" spans="1:8" s="113" customFormat="1" ht="85.5" customHeight="1" x14ac:dyDescent="0.25">
      <c r="A46" s="157"/>
      <c r="B46" s="119" t="s">
        <v>212</v>
      </c>
      <c r="C46" s="74" t="s">
        <v>19</v>
      </c>
      <c r="D46" s="72">
        <v>100</v>
      </c>
      <c r="E46" s="72">
        <v>31.6</v>
      </c>
      <c r="F46" s="76">
        <f t="shared" si="0"/>
        <v>31.6</v>
      </c>
      <c r="G46" s="74" t="s">
        <v>403</v>
      </c>
      <c r="H46" s="112"/>
    </row>
    <row r="47" spans="1:8" ht="108" customHeight="1" x14ac:dyDescent="0.25">
      <c r="A47" s="157"/>
      <c r="B47" s="77" t="s">
        <v>213</v>
      </c>
      <c r="C47" s="73" t="s">
        <v>19</v>
      </c>
      <c r="D47" s="51">
        <v>337.7</v>
      </c>
      <c r="E47" s="51">
        <v>52.9</v>
      </c>
      <c r="F47" s="76">
        <f t="shared" si="0"/>
        <v>15.664791234823808</v>
      </c>
      <c r="G47" s="73" t="s">
        <v>177</v>
      </c>
    </row>
    <row r="48" spans="1:8" ht="192.75" customHeight="1" x14ac:dyDescent="0.25">
      <c r="A48" s="169" t="s">
        <v>32</v>
      </c>
      <c r="B48" s="75" t="s">
        <v>145</v>
      </c>
      <c r="C48" s="73" t="s">
        <v>19</v>
      </c>
      <c r="D48" s="51">
        <v>29430.799999999999</v>
      </c>
      <c r="E48" s="51">
        <v>4581.8</v>
      </c>
      <c r="F48" s="76">
        <f t="shared" si="0"/>
        <v>15.568044361689115</v>
      </c>
      <c r="G48" s="73" t="s">
        <v>332</v>
      </c>
    </row>
    <row r="49" spans="1:7" ht="64.5" customHeight="1" x14ac:dyDescent="0.25">
      <c r="A49" s="169"/>
      <c r="B49" s="77" t="s">
        <v>148</v>
      </c>
      <c r="C49" s="73" t="s">
        <v>19</v>
      </c>
      <c r="D49" s="120">
        <v>500</v>
      </c>
      <c r="E49" s="51">
        <v>152.5</v>
      </c>
      <c r="F49" s="76">
        <f t="shared" si="0"/>
        <v>30.5</v>
      </c>
      <c r="G49" s="73" t="s">
        <v>334</v>
      </c>
    </row>
    <row r="50" spans="1:7" ht="55.5" customHeight="1" x14ac:dyDescent="0.25">
      <c r="A50" s="169"/>
      <c r="B50" s="77" t="s">
        <v>149</v>
      </c>
      <c r="C50" s="73" t="s">
        <v>19</v>
      </c>
      <c r="D50" s="51">
        <v>150</v>
      </c>
      <c r="E50" s="51">
        <v>0</v>
      </c>
      <c r="F50" s="76">
        <f t="shared" si="0"/>
        <v>0</v>
      </c>
      <c r="G50" s="73"/>
    </row>
    <row r="51" spans="1:7" ht="79.5" customHeight="1" x14ac:dyDescent="0.25">
      <c r="A51" s="169"/>
      <c r="B51" s="77" t="s">
        <v>146</v>
      </c>
      <c r="C51" s="73" t="s">
        <v>19</v>
      </c>
      <c r="D51" s="51">
        <v>800</v>
      </c>
      <c r="E51" s="51">
        <v>27.8</v>
      </c>
      <c r="F51" s="76">
        <f t="shared" si="0"/>
        <v>3.4750000000000005</v>
      </c>
      <c r="G51" s="73" t="s">
        <v>333</v>
      </c>
    </row>
    <row r="52" spans="1:7" ht="60.75" customHeight="1" x14ac:dyDescent="0.25">
      <c r="A52" s="169"/>
      <c r="B52" s="77" t="s">
        <v>124</v>
      </c>
      <c r="C52" s="73" t="s">
        <v>19</v>
      </c>
      <c r="D52" s="51">
        <v>50</v>
      </c>
      <c r="E52" s="51">
        <v>30</v>
      </c>
      <c r="F52" s="76">
        <f t="shared" si="0"/>
        <v>60</v>
      </c>
      <c r="G52" s="73" t="s">
        <v>335</v>
      </c>
    </row>
    <row r="53" spans="1:7" ht="111" customHeight="1" x14ac:dyDescent="0.25">
      <c r="A53" s="169"/>
      <c r="B53" s="77" t="s">
        <v>160</v>
      </c>
      <c r="C53" s="73" t="s">
        <v>19</v>
      </c>
      <c r="D53" s="51">
        <v>620</v>
      </c>
      <c r="E53" s="51">
        <v>92.4</v>
      </c>
      <c r="F53" s="76">
        <f t="shared" si="0"/>
        <v>14.903225806451614</v>
      </c>
      <c r="G53" s="73" t="s">
        <v>172</v>
      </c>
    </row>
    <row r="54" spans="1:7" ht="85.5" customHeight="1" x14ac:dyDescent="0.25">
      <c r="A54" s="169" t="s">
        <v>33</v>
      </c>
      <c r="B54" s="77" t="s">
        <v>72</v>
      </c>
      <c r="C54" s="73" t="s">
        <v>19</v>
      </c>
      <c r="D54" s="51">
        <v>2170.8000000000002</v>
      </c>
      <c r="E54" s="51">
        <v>272.5</v>
      </c>
      <c r="F54" s="76">
        <f t="shared" si="0"/>
        <v>12.552975861433572</v>
      </c>
      <c r="G54" s="74" t="s">
        <v>488</v>
      </c>
    </row>
    <row r="55" spans="1:7" ht="84" customHeight="1" x14ac:dyDescent="0.25">
      <c r="A55" s="169"/>
      <c r="B55" s="77" t="s">
        <v>73</v>
      </c>
      <c r="C55" s="73" t="s">
        <v>19</v>
      </c>
      <c r="D55" s="51">
        <v>144480.9</v>
      </c>
      <c r="E55" s="51">
        <v>34204.300000000003</v>
      </c>
      <c r="F55" s="76">
        <f t="shared" si="0"/>
        <v>23.673925065527694</v>
      </c>
      <c r="G55" s="73" t="s">
        <v>489</v>
      </c>
    </row>
    <row r="56" spans="1:7" ht="87.75" customHeight="1" x14ac:dyDescent="0.25">
      <c r="A56" s="169"/>
      <c r="B56" s="77" t="s">
        <v>74</v>
      </c>
      <c r="C56" s="73" t="s">
        <v>19</v>
      </c>
      <c r="D56" s="51">
        <v>1874.3</v>
      </c>
      <c r="E56" s="51">
        <v>282.89999999999998</v>
      </c>
      <c r="F56" s="76">
        <f t="shared" si="0"/>
        <v>15.093634957050631</v>
      </c>
      <c r="G56" s="73" t="s">
        <v>490</v>
      </c>
    </row>
    <row r="57" spans="1:7" ht="87" customHeight="1" x14ac:dyDescent="0.25">
      <c r="A57" s="169"/>
      <c r="B57" s="77" t="s">
        <v>75</v>
      </c>
      <c r="C57" s="73" t="s">
        <v>19</v>
      </c>
      <c r="D57" s="51">
        <v>1421.1</v>
      </c>
      <c r="E57" s="51">
        <v>392.6</v>
      </c>
      <c r="F57" s="76">
        <f t="shared" si="0"/>
        <v>27.626486524523258</v>
      </c>
      <c r="G57" s="73" t="s">
        <v>491</v>
      </c>
    </row>
    <row r="58" spans="1:7" ht="83.25" customHeight="1" x14ac:dyDescent="0.25">
      <c r="A58" s="169"/>
      <c r="B58" s="77" t="s">
        <v>130</v>
      </c>
      <c r="C58" s="73" t="s">
        <v>19</v>
      </c>
      <c r="D58" s="51">
        <v>267</v>
      </c>
      <c r="E58" s="51">
        <v>176</v>
      </c>
      <c r="F58" s="76">
        <f t="shared" si="0"/>
        <v>65.917602996254672</v>
      </c>
      <c r="G58" s="73" t="s">
        <v>492</v>
      </c>
    </row>
    <row r="59" spans="1:7" ht="55.5" customHeight="1" x14ac:dyDescent="0.25">
      <c r="A59" s="169"/>
      <c r="B59" s="77" t="s">
        <v>77</v>
      </c>
      <c r="C59" s="73" t="s">
        <v>19</v>
      </c>
      <c r="D59" s="51">
        <v>390.7</v>
      </c>
      <c r="E59" s="51">
        <v>0</v>
      </c>
      <c r="F59" s="76">
        <f t="shared" si="0"/>
        <v>0</v>
      </c>
      <c r="G59" s="73"/>
    </row>
    <row r="60" spans="1:7" ht="91.5" customHeight="1" x14ac:dyDescent="0.25">
      <c r="A60" s="169" t="s">
        <v>34</v>
      </c>
      <c r="B60" s="77" t="s">
        <v>36</v>
      </c>
      <c r="C60" s="73" t="s">
        <v>19</v>
      </c>
      <c r="D60" s="51">
        <v>8329</v>
      </c>
      <c r="E60" s="51">
        <v>1805.8</v>
      </c>
      <c r="F60" s="76">
        <f t="shared" si="0"/>
        <v>21.680874054508344</v>
      </c>
      <c r="G60" s="73" t="s">
        <v>300</v>
      </c>
    </row>
    <row r="61" spans="1:7" ht="83.25" customHeight="1" x14ac:dyDescent="0.25">
      <c r="A61" s="169"/>
      <c r="B61" s="77" t="s">
        <v>296</v>
      </c>
      <c r="C61" s="73" t="s">
        <v>19</v>
      </c>
      <c r="D61" s="51">
        <v>180</v>
      </c>
      <c r="E61" s="51">
        <v>60.7</v>
      </c>
      <c r="F61" s="76">
        <f t="shared" si="0"/>
        <v>33.722222222222229</v>
      </c>
      <c r="G61" s="73" t="s">
        <v>301</v>
      </c>
    </row>
    <row r="62" spans="1:7" ht="88.5" customHeight="1" x14ac:dyDescent="0.25">
      <c r="A62" s="169"/>
      <c r="B62" s="77" t="s">
        <v>297</v>
      </c>
      <c r="C62" s="73" t="s">
        <v>19</v>
      </c>
      <c r="D62" s="51">
        <v>414</v>
      </c>
      <c r="E62" s="51">
        <v>84.9</v>
      </c>
      <c r="F62" s="76">
        <f t="shared" si="0"/>
        <v>20.507246376811594</v>
      </c>
      <c r="G62" s="73" t="s">
        <v>302</v>
      </c>
    </row>
    <row r="63" spans="1:7" ht="86.25" customHeight="1" x14ac:dyDescent="0.25">
      <c r="A63" s="169"/>
      <c r="B63" s="77" t="s">
        <v>298</v>
      </c>
      <c r="C63" s="73" t="s">
        <v>19</v>
      </c>
      <c r="D63" s="51">
        <v>21</v>
      </c>
      <c r="E63" s="51">
        <v>21</v>
      </c>
      <c r="F63" s="76">
        <f t="shared" si="0"/>
        <v>100</v>
      </c>
      <c r="G63" s="73" t="s">
        <v>303</v>
      </c>
    </row>
    <row r="64" spans="1:7" ht="110.25" customHeight="1" x14ac:dyDescent="0.25">
      <c r="A64" s="169"/>
      <c r="B64" s="77" t="s">
        <v>299</v>
      </c>
      <c r="C64" s="73" t="s">
        <v>19</v>
      </c>
      <c r="D64" s="51">
        <v>124.3</v>
      </c>
      <c r="E64" s="51">
        <v>38.200000000000003</v>
      </c>
      <c r="F64" s="76">
        <f t="shared" si="0"/>
        <v>30.732099758648435</v>
      </c>
      <c r="G64" s="73" t="s">
        <v>304</v>
      </c>
    </row>
    <row r="65" spans="1:8" s="98" customFormat="1" ht="53.25" customHeight="1" x14ac:dyDescent="0.25">
      <c r="A65" s="158" t="s">
        <v>69</v>
      </c>
      <c r="B65" s="158"/>
      <c r="C65" s="79" t="s">
        <v>92</v>
      </c>
      <c r="D65" s="52">
        <f>SUM(D6:D64)</f>
        <v>331752.39999999997</v>
      </c>
      <c r="E65" s="52">
        <f>SUM(E6:E64)</f>
        <v>71376.3</v>
      </c>
      <c r="F65" s="19">
        <f>E65/D65*100</f>
        <v>21.514931014817076</v>
      </c>
      <c r="G65" s="180"/>
      <c r="H65" s="97"/>
    </row>
    <row r="66" spans="1:8" s="98" customFormat="1" ht="53.25" customHeight="1" x14ac:dyDescent="0.25">
      <c r="A66" s="158"/>
      <c r="B66" s="158"/>
      <c r="C66" s="79" t="s">
        <v>131</v>
      </c>
      <c r="D66" s="52">
        <v>0</v>
      </c>
      <c r="E66" s="52">
        <v>0</v>
      </c>
      <c r="F66" s="19">
        <v>0</v>
      </c>
      <c r="G66" s="180"/>
      <c r="H66" s="97"/>
    </row>
    <row r="67" spans="1:8" s="98" customFormat="1" ht="53.25" customHeight="1" x14ac:dyDescent="0.25">
      <c r="A67" s="158"/>
      <c r="B67" s="158"/>
      <c r="C67" s="79" t="s">
        <v>163</v>
      </c>
      <c r="D67" s="52">
        <v>0</v>
      </c>
      <c r="E67" s="52">
        <v>0</v>
      </c>
      <c r="F67" s="19">
        <v>0</v>
      </c>
      <c r="G67" s="180"/>
      <c r="H67" s="97"/>
    </row>
    <row r="68" spans="1:8" s="98" customFormat="1" ht="53.25" customHeight="1" x14ac:dyDescent="0.25">
      <c r="A68" s="158"/>
      <c r="B68" s="158"/>
      <c r="C68" s="79" t="s">
        <v>19</v>
      </c>
      <c r="D68" s="52">
        <f>SUM(D6:D64)</f>
        <v>331752.39999999997</v>
      </c>
      <c r="E68" s="52">
        <f>SUM(E6:E64)</f>
        <v>71376.3</v>
      </c>
      <c r="F68" s="19">
        <f>E68/D68*100</f>
        <v>21.514931014817076</v>
      </c>
      <c r="G68" s="180"/>
      <c r="H68" s="97"/>
    </row>
    <row r="69" spans="1:8" s="98" customFormat="1" ht="33.75" customHeight="1" x14ac:dyDescent="0.25">
      <c r="A69" s="178" t="s">
        <v>119</v>
      </c>
      <c r="B69" s="178"/>
      <c r="C69" s="178"/>
      <c r="D69" s="178"/>
      <c r="E69" s="178"/>
      <c r="F69" s="178"/>
      <c r="G69" s="178"/>
      <c r="H69" s="97"/>
    </row>
    <row r="70" spans="1:8" ht="107.25" customHeight="1" x14ac:dyDescent="0.25">
      <c r="A70" s="77" t="s">
        <v>23</v>
      </c>
      <c r="B70" s="77" t="s">
        <v>38</v>
      </c>
      <c r="C70" s="73" t="s">
        <v>19</v>
      </c>
      <c r="D70" s="51">
        <v>96</v>
      </c>
      <c r="E70" s="51">
        <v>0</v>
      </c>
      <c r="F70" s="76">
        <f t="shared" ref="F70:F77" si="1">E70/D70*100</f>
        <v>0</v>
      </c>
      <c r="G70" s="73"/>
    </row>
    <row r="71" spans="1:8" ht="108.75" customHeight="1" x14ac:dyDescent="0.25">
      <c r="A71" s="77" t="s">
        <v>29</v>
      </c>
      <c r="B71" s="77" t="s">
        <v>229</v>
      </c>
      <c r="C71" s="73" t="s">
        <v>19</v>
      </c>
      <c r="D71" s="51">
        <v>397.4</v>
      </c>
      <c r="E71" s="51">
        <v>76.5</v>
      </c>
      <c r="F71" s="76">
        <f t="shared" si="1"/>
        <v>19.250125817815803</v>
      </c>
      <c r="G71" s="73" t="s">
        <v>175</v>
      </c>
    </row>
    <row r="72" spans="1:8" ht="80.25" customHeight="1" x14ac:dyDescent="0.25">
      <c r="A72" s="77" t="s">
        <v>26</v>
      </c>
      <c r="B72" s="77" t="s">
        <v>134</v>
      </c>
      <c r="C72" s="73" t="s">
        <v>19</v>
      </c>
      <c r="D72" s="51">
        <v>144</v>
      </c>
      <c r="E72" s="51">
        <v>24</v>
      </c>
      <c r="F72" s="76">
        <f t="shared" si="1"/>
        <v>16.666666666666664</v>
      </c>
      <c r="G72" s="73" t="s">
        <v>180</v>
      </c>
    </row>
    <row r="73" spans="1:8" ht="107.25" customHeight="1" x14ac:dyDescent="0.25">
      <c r="A73" s="77" t="s">
        <v>27</v>
      </c>
      <c r="B73" s="77" t="s">
        <v>434</v>
      </c>
      <c r="C73" s="73" t="s">
        <v>19</v>
      </c>
      <c r="D73" s="51">
        <v>345</v>
      </c>
      <c r="E73" s="51">
        <v>50</v>
      </c>
      <c r="F73" s="76">
        <f t="shared" si="1"/>
        <v>14.492753623188406</v>
      </c>
      <c r="G73" s="73" t="s">
        <v>184</v>
      </c>
    </row>
    <row r="74" spans="1:8" ht="113.25" customHeight="1" x14ac:dyDescent="0.25">
      <c r="A74" s="77" t="s">
        <v>28</v>
      </c>
      <c r="B74" s="77" t="s">
        <v>249</v>
      </c>
      <c r="C74" s="73" t="s">
        <v>19</v>
      </c>
      <c r="D74" s="51">
        <v>180</v>
      </c>
      <c r="E74" s="51">
        <v>30</v>
      </c>
      <c r="F74" s="76">
        <f t="shared" si="1"/>
        <v>16.666666666666664</v>
      </c>
      <c r="G74" s="73" t="s">
        <v>173</v>
      </c>
    </row>
    <row r="75" spans="1:8" ht="113.25" customHeight="1" x14ac:dyDescent="0.25">
      <c r="A75" s="77" t="s">
        <v>32</v>
      </c>
      <c r="B75" s="77" t="s">
        <v>147</v>
      </c>
      <c r="C75" s="73" t="s">
        <v>19</v>
      </c>
      <c r="D75" s="51">
        <v>983</v>
      </c>
      <c r="E75" s="51">
        <v>173</v>
      </c>
      <c r="F75" s="76">
        <f t="shared" si="1"/>
        <v>17.59918616480163</v>
      </c>
      <c r="G75" s="73" t="s">
        <v>336</v>
      </c>
    </row>
    <row r="76" spans="1:8" ht="110.25" customHeight="1" x14ac:dyDescent="0.25">
      <c r="A76" s="77" t="s">
        <v>33</v>
      </c>
      <c r="B76" s="77" t="s">
        <v>127</v>
      </c>
      <c r="C76" s="73" t="s">
        <v>19</v>
      </c>
      <c r="D76" s="51">
        <v>936</v>
      </c>
      <c r="E76" s="51">
        <v>168</v>
      </c>
      <c r="F76" s="76">
        <f t="shared" si="1"/>
        <v>17.948717948717949</v>
      </c>
      <c r="G76" s="73" t="s">
        <v>493</v>
      </c>
    </row>
    <row r="77" spans="1:8" ht="105.75" customHeight="1" x14ac:dyDescent="0.25">
      <c r="A77" s="77" t="s">
        <v>34</v>
      </c>
      <c r="B77" s="77" t="s">
        <v>305</v>
      </c>
      <c r="C77" s="73" t="s">
        <v>19</v>
      </c>
      <c r="D77" s="51">
        <v>240</v>
      </c>
      <c r="E77" s="51">
        <v>40</v>
      </c>
      <c r="F77" s="76">
        <f t="shared" si="1"/>
        <v>16.666666666666664</v>
      </c>
      <c r="G77" s="73" t="s">
        <v>176</v>
      </c>
    </row>
    <row r="78" spans="1:8" ht="51.75" customHeight="1" x14ac:dyDescent="0.25">
      <c r="A78" s="158" t="s">
        <v>69</v>
      </c>
      <c r="B78" s="158"/>
      <c r="C78" s="79" t="s">
        <v>92</v>
      </c>
      <c r="D78" s="52">
        <f>SUM(D70:D77)</f>
        <v>3321.4</v>
      </c>
      <c r="E78" s="52">
        <f>SUM(E70:E77)</f>
        <v>561.5</v>
      </c>
      <c r="F78" s="19">
        <f>E78/D78*100</f>
        <v>16.905521767929184</v>
      </c>
      <c r="G78" s="165"/>
    </row>
    <row r="79" spans="1:8" ht="51.75" customHeight="1" x14ac:dyDescent="0.25">
      <c r="A79" s="158"/>
      <c r="B79" s="158"/>
      <c r="C79" s="79" t="s">
        <v>131</v>
      </c>
      <c r="D79" s="52">
        <v>0</v>
      </c>
      <c r="E79" s="52">
        <v>0</v>
      </c>
      <c r="F79" s="19">
        <v>0</v>
      </c>
      <c r="G79" s="165"/>
    </row>
    <row r="80" spans="1:8" ht="51.75" customHeight="1" x14ac:dyDescent="0.25">
      <c r="A80" s="158"/>
      <c r="B80" s="158"/>
      <c r="C80" s="79" t="s">
        <v>163</v>
      </c>
      <c r="D80" s="52">
        <v>0</v>
      </c>
      <c r="E80" s="52">
        <v>0</v>
      </c>
      <c r="F80" s="19">
        <v>0</v>
      </c>
      <c r="G80" s="165"/>
    </row>
    <row r="81" spans="1:8" ht="51.75" customHeight="1" x14ac:dyDescent="0.25">
      <c r="A81" s="158"/>
      <c r="B81" s="158"/>
      <c r="C81" s="79" t="s">
        <v>19</v>
      </c>
      <c r="D81" s="52">
        <f>D70+D71+D72+D73+D74+D75+D76+D77</f>
        <v>3321.4</v>
      </c>
      <c r="E81" s="52">
        <f>E70+E71+E72+E73+E74+E75+E76+E77</f>
        <v>561.5</v>
      </c>
      <c r="F81" s="19">
        <f>E81/D81*100</f>
        <v>16.905521767929184</v>
      </c>
      <c r="G81" s="165"/>
    </row>
    <row r="82" spans="1:8" s="98" customFormat="1" ht="36.75" customHeight="1" x14ac:dyDescent="0.25">
      <c r="A82" s="178" t="s">
        <v>95</v>
      </c>
      <c r="B82" s="178"/>
      <c r="C82" s="178"/>
      <c r="D82" s="178"/>
      <c r="E82" s="178"/>
      <c r="F82" s="178"/>
      <c r="G82" s="178"/>
      <c r="H82" s="97"/>
    </row>
    <row r="83" spans="1:8" ht="60.75" customHeight="1" x14ac:dyDescent="0.25">
      <c r="A83" s="77" t="s">
        <v>23</v>
      </c>
      <c r="B83" s="77" t="s">
        <v>170</v>
      </c>
      <c r="C83" s="73" t="s">
        <v>19</v>
      </c>
      <c r="D83" s="51">
        <v>135</v>
      </c>
      <c r="E83" s="51">
        <v>0</v>
      </c>
      <c r="F83" s="76">
        <f t="shared" ref="F83:F107" si="2">E83/D83*100</f>
        <v>0</v>
      </c>
      <c r="G83" s="73"/>
    </row>
    <row r="84" spans="1:8" ht="56.25" customHeight="1" x14ac:dyDescent="0.25">
      <c r="A84" s="77" t="s">
        <v>24</v>
      </c>
      <c r="B84" s="77" t="s">
        <v>366</v>
      </c>
      <c r="C84" s="73" t="s">
        <v>19</v>
      </c>
      <c r="D84" s="51">
        <v>145</v>
      </c>
      <c r="E84" s="51">
        <v>0</v>
      </c>
      <c r="F84" s="76">
        <f t="shared" si="2"/>
        <v>0</v>
      </c>
      <c r="G84" s="73"/>
    </row>
    <row r="85" spans="1:8" ht="114.75" customHeight="1" x14ac:dyDescent="0.25">
      <c r="A85" s="77" t="s">
        <v>25</v>
      </c>
      <c r="B85" s="77" t="s">
        <v>53</v>
      </c>
      <c r="C85" s="73" t="s">
        <v>19</v>
      </c>
      <c r="D85" s="51">
        <v>120</v>
      </c>
      <c r="E85" s="51">
        <v>77.900000000000006</v>
      </c>
      <c r="F85" s="76">
        <f t="shared" si="2"/>
        <v>64.916666666666671</v>
      </c>
      <c r="G85" s="73" t="s">
        <v>291</v>
      </c>
    </row>
    <row r="86" spans="1:8" ht="62.25" customHeight="1" x14ac:dyDescent="0.25">
      <c r="A86" s="77" t="s">
        <v>29</v>
      </c>
      <c r="B86" s="77" t="s">
        <v>231</v>
      </c>
      <c r="C86" s="73" t="s">
        <v>19</v>
      </c>
      <c r="D86" s="51">
        <v>300</v>
      </c>
      <c r="E86" s="72">
        <v>0</v>
      </c>
      <c r="F86" s="76">
        <f t="shared" si="2"/>
        <v>0</v>
      </c>
      <c r="G86" s="73"/>
    </row>
    <row r="87" spans="1:8" ht="83.25" customHeight="1" x14ac:dyDescent="0.25">
      <c r="A87" s="169" t="s">
        <v>26</v>
      </c>
      <c r="B87" s="77" t="s">
        <v>181</v>
      </c>
      <c r="C87" s="73" t="s">
        <v>19</v>
      </c>
      <c r="D87" s="51">
        <v>52.8</v>
      </c>
      <c r="E87" s="51">
        <v>0</v>
      </c>
      <c r="F87" s="76">
        <f t="shared" si="2"/>
        <v>0</v>
      </c>
      <c r="G87" s="73"/>
    </row>
    <row r="88" spans="1:8" s="113" customFormat="1" ht="57" customHeight="1" x14ac:dyDescent="0.25">
      <c r="A88" s="169"/>
      <c r="B88" s="119" t="s">
        <v>135</v>
      </c>
      <c r="C88" s="74" t="s">
        <v>19</v>
      </c>
      <c r="D88" s="72">
        <v>6.6</v>
      </c>
      <c r="E88" s="72">
        <v>0</v>
      </c>
      <c r="F88" s="76">
        <f t="shared" si="2"/>
        <v>0</v>
      </c>
      <c r="G88" s="74"/>
      <c r="H88" s="112"/>
    </row>
    <row r="89" spans="1:8" s="113" customFormat="1" ht="85.5" customHeight="1" x14ac:dyDescent="0.25">
      <c r="A89" s="169"/>
      <c r="B89" s="119" t="s">
        <v>182</v>
      </c>
      <c r="C89" s="74" t="s">
        <v>19</v>
      </c>
      <c r="D89" s="72">
        <v>3</v>
      </c>
      <c r="E89" s="72">
        <v>0</v>
      </c>
      <c r="F89" s="76">
        <f t="shared" si="2"/>
        <v>0</v>
      </c>
      <c r="G89" s="74"/>
      <c r="H89" s="112"/>
    </row>
    <row r="90" spans="1:8" ht="87" customHeight="1" x14ac:dyDescent="0.25">
      <c r="A90" s="169" t="s">
        <v>27</v>
      </c>
      <c r="B90" s="77" t="s">
        <v>435</v>
      </c>
      <c r="C90" s="73" t="s">
        <v>19</v>
      </c>
      <c r="D90" s="51">
        <v>3</v>
      </c>
      <c r="E90" s="51">
        <v>0</v>
      </c>
      <c r="F90" s="76">
        <f t="shared" si="2"/>
        <v>0</v>
      </c>
      <c r="G90" s="73"/>
    </row>
    <row r="91" spans="1:8" ht="89.25" customHeight="1" x14ac:dyDescent="0.25">
      <c r="A91" s="169"/>
      <c r="B91" s="77" t="s">
        <v>436</v>
      </c>
      <c r="C91" s="73" t="s">
        <v>19</v>
      </c>
      <c r="D91" s="51">
        <v>32</v>
      </c>
      <c r="E91" s="51">
        <v>0</v>
      </c>
      <c r="F91" s="76">
        <f t="shared" si="2"/>
        <v>0</v>
      </c>
      <c r="G91" s="73"/>
    </row>
    <row r="92" spans="1:8" ht="78.75" customHeight="1" x14ac:dyDescent="0.25">
      <c r="A92" s="169"/>
      <c r="B92" s="77" t="s">
        <v>437</v>
      </c>
      <c r="C92" s="73" t="s">
        <v>19</v>
      </c>
      <c r="D92" s="51">
        <v>3</v>
      </c>
      <c r="E92" s="51">
        <v>0</v>
      </c>
      <c r="F92" s="76">
        <f t="shared" si="2"/>
        <v>0</v>
      </c>
      <c r="G92" s="73"/>
    </row>
    <row r="93" spans="1:8" ht="89.25" customHeight="1" x14ac:dyDescent="0.25">
      <c r="A93" s="169"/>
      <c r="B93" s="77" t="s">
        <v>438</v>
      </c>
      <c r="C93" s="73" t="s">
        <v>19</v>
      </c>
      <c r="D93" s="51">
        <v>8</v>
      </c>
      <c r="E93" s="51">
        <v>0</v>
      </c>
      <c r="F93" s="76">
        <f t="shared" si="2"/>
        <v>0</v>
      </c>
      <c r="G93" s="73"/>
    </row>
    <row r="94" spans="1:8" ht="84" customHeight="1" x14ac:dyDescent="0.25">
      <c r="A94" s="169" t="s">
        <v>28</v>
      </c>
      <c r="B94" s="77" t="s">
        <v>420</v>
      </c>
      <c r="C94" s="73" t="s">
        <v>19</v>
      </c>
      <c r="D94" s="51">
        <v>5</v>
      </c>
      <c r="E94" s="51">
        <v>3.7</v>
      </c>
      <c r="F94" s="76">
        <f t="shared" si="2"/>
        <v>74</v>
      </c>
      <c r="G94" s="73" t="s">
        <v>380</v>
      </c>
    </row>
    <row r="95" spans="1:8" ht="80.25" customHeight="1" x14ac:dyDescent="0.25">
      <c r="A95" s="169"/>
      <c r="B95" s="77" t="s">
        <v>421</v>
      </c>
      <c r="C95" s="73" t="s">
        <v>19</v>
      </c>
      <c r="D95" s="51">
        <v>50</v>
      </c>
      <c r="E95" s="51">
        <v>0</v>
      </c>
      <c r="F95" s="76">
        <f t="shared" si="2"/>
        <v>0</v>
      </c>
      <c r="G95" s="73"/>
    </row>
    <row r="96" spans="1:8" ht="109.5" customHeight="1" x14ac:dyDescent="0.25">
      <c r="A96" s="169"/>
      <c r="B96" s="77" t="s">
        <v>252</v>
      </c>
      <c r="C96" s="73" t="s">
        <v>19</v>
      </c>
      <c r="D96" s="51">
        <v>1</v>
      </c>
      <c r="E96" s="51">
        <v>0</v>
      </c>
      <c r="F96" s="76">
        <f t="shared" si="2"/>
        <v>0</v>
      </c>
      <c r="G96" s="73"/>
    </row>
    <row r="97" spans="1:8" ht="54" customHeight="1" x14ac:dyDescent="0.25">
      <c r="A97" s="169" t="s">
        <v>30</v>
      </c>
      <c r="B97" s="77" t="s">
        <v>63</v>
      </c>
      <c r="C97" s="73" t="s">
        <v>19</v>
      </c>
      <c r="D97" s="51">
        <v>127.8</v>
      </c>
      <c r="E97" s="51">
        <v>0</v>
      </c>
      <c r="F97" s="76">
        <f t="shared" si="2"/>
        <v>0</v>
      </c>
      <c r="G97" s="73"/>
    </row>
    <row r="98" spans="1:8" ht="60" customHeight="1" x14ac:dyDescent="0.25">
      <c r="A98" s="169"/>
      <c r="B98" s="77" t="s">
        <v>94</v>
      </c>
      <c r="C98" s="73" t="s">
        <v>19</v>
      </c>
      <c r="D98" s="51">
        <v>5</v>
      </c>
      <c r="E98" s="51">
        <v>0</v>
      </c>
      <c r="F98" s="76">
        <f t="shared" si="2"/>
        <v>0</v>
      </c>
      <c r="G98" s="74"/>
    </row>
    <row r="99" spans="1:8" ht="57" customHeight="1" x14ac:dyDescent="0.25">
      <c r="A99" s="169" t="s">
        <v>31</v>
      </c>
      <c r="B99" s="77" t="s">
        <v>214</v>
      </c>
      <c r="C99" s="73" t="s">
        <v>19</v>
      </c>
      <c r="D99" s="51">
        <v>288.39999999999998</v>
      </c>
      <c r="E99" s="51">
        <v>20.399999999999999</v>
      </c>
      <c r="F99" s="76">
        <f t="shared" si="2"/>
        <v>7.0735090152565876</v>
      </c>
      <c r="G99" s="73" t="s">
        <v>465</v>
      </c>
    </row>
    <row r="100" spans="1:8" ht="55.5" customHeight="1" x14ac:dyDescent="0.25">
      <c r="A100" s="169"/>
      <c r="B100" s="77" t="s">
        <v>215</v>
      </c>
      <c r="C100" s="73" t="s">
        <v>19</v>
      </c>
      <c r="D100" s="51">
        <v>20</v>
      </c>
      <c r="E100" s="51">
        <v>0</v>
      </c>
      <c r="F100" s="76">
        <f t="shared" si="2"/>
        <v>0</v>
      </c>
      <c r="G100" s="73"/>
    </row>
    <row r="101" spans="1:8" ht="60" customHeight="1" x14ac:dyDescent="0.25">
      <c r="A101" s="169" t="s">
        <v>32</v>
      </c>
      <c r="B101" s="77" t="s">
        <v>150</v>
      </c>
      <c r="C101" s="73" t="s">
        <v>19</v>
      </c>
      <c r="D101" s="51">
        <v>1460</v>
      </c>
      <c r="E101" s="51">
        <v>860.5</v>
      </c>
      <c r="F101" s="76">
        <f t="shared" si="2"/>
        <v>58.938356164383563</v>
      </c>
      <c r="G101" s="73" t="s">
        <v>337</v>
      </c>
    </row>
    <row r="102" spans="1:8" s="113" customFormat="1" ht="57" customHeight="1" x14ac:dyDescent="0.25">
      <c r="A102" s="169"/>
      <c r="B102" s="119" t="s">
        <v>121</v>
      </c>
      <c r="C102" s="74" t="s">
        <v>19</v>
      </c>
      <c r="D102" s="72">
        <v>10</v>
      </c>
      <c r="E102" s="72">
        <v>0</v>
      </c>
      <c r="F102" s="76">
        <f t="shared" si="2"/>
        <v>0</v>
      </c>
      <c r="G102" s="74"/>
      <c r="H102" s="112"/>
    </row>
    <row r="103" spans="1:8" ht="59.25" customHeight="1" x14ac:dyDescent="0.25">
      <c r="A103" s="169"/>
      <c r="B103" s="77" t="s">
        <v>151</v>
      </c>
      <c r="C103" s="73" t="s">
        <v>19</v>
      </c>
      <c r="D103" s="51">
        <v>3126.9</v>
      </c>
      <c r="E103" s="51">
        <v>56</v>
      </c>
      <c r="F103" s="76">
        <f t="shared" si="2"/>
        <v>1.7909111260353705</v>
      </c>
      <c r="G103" s="73" t="s">
        <v>506</v>
      </c>
    </row>
    <row r="104" spans="1:8" ht="62.25" customHeight="1" x14ac:dyDescent="0.25">
      <c r="A104" s="169" t="s">
        <v>33</v>
      </c>
      <c r="B104" s="77" t="s">
        <v>76</v>
      </c>
      <c r="C104" s="73" t="s">
        <v>19</v>
      </c>
      <c r="D104" s="51">
        <v>121</v>
      </c>
      <c r="E104" s="51">
        <v>0</v>
      </c>
      <c r="F104" s="76">
        <f t="shared" si="2"/>
        <v>0</v>
      </c>
      <c r="G104" s="73"/>
    </row>
    <row r="105" spans="1:8" ht="82.5" customHeight="1" x14ac:dyDescent="0.25">
      <c r="A105" s="169"/>
      <c r="B105" s="77" t="s">
        <v>167</v>
      </c>
      <c r="C105" s="73" t="s">
        <v>19</v>
      </c>
      <c r="D105" s="51">
        <v>61.7</v>
      </c>
      <c r="E105" s="51">
        <v>0</v>
      </c>
      <c r="F105" s="76">
        <f t="shared" si="2"/>
        <v>0</v>
      </c>
      <c r="G105" s="73"/>
    </row>
    <row r="106" spans="1:8" ht="81.75" customHeight="1" x14ac:dyDescent="0.25">
      <c r="A106" s="169"/>
      <c r="B106" s="77" t="s">
        <v>78</v>
      </c>
      <c r="C106" s="73" t="s">
        <v>19</v>
      </c>
      <c r="D106" s="51">
        <v>275</v>
      </c>
      <c r="E106" s="51">
        <v>0</v>
      </c>
      <c r="F106" s="76">
        <f t="shared" si="2"/>
        <v>0</v>
      </c>
      <c r="G106" s="73"/>
    </row>
    <row r="107" spans="1:8" ht="60" customHeight="1" x14ac:dyDescent="0.25">
      <c r="A107" s="169"/>
      <c r="B107" s="77" t="s">
        <v>79</v>
      </c>
      <c r="C107" s="73" t="s">
        <v>19</v>
      </c>
      <c r="D107" s="51">
        <v>49.9</v>
      </c>
      <c r="E107" s="51">
        <v>0</v>
      </c>
      <c r="F107" s="76">
        <f t="shared" si="2"/>
        <v>0</v>
      </c>
      <c r="G107" s="73"/>
    </row>
    <row r="108" spans="1:8" ht="78.75" customHeight="1" x14ac:dyDescent="0.25">
      <c r="A108" s="169" t="s">
        <v>34</v>
      </c>
      <c r="B108" s="77" t="s">
        <v>306</v>
      </c>
      <c r="C108" s="73" t="s">
        <v>19</v>
      </c>
      <c r="D108" s="51">
        <v>20</v>
      </c>
      <c r="E108" s="51">
        <v>0</v>
      </c>
      <c r="F108" s="76">
        <v>0</v>
      </c>
      <c r="G108" s="73"/>
    </row>
    <row r="109" spans="1:8" ht="80.25" customHeight="1" x14ac:dyDescent="0.25">
      <c r="A109" s="169"/>
      <c r="B109" s="77" t="s">
        <v>307</v>
      </c>
      <c r="C109" s="73" t="s">
        <v>19</v>
      </c>
      <c r="D109" s="51">
        <v>20</v>
      </c>
      <c r="E109" s="51">
        <v>0</v>
      </c>
      <c r="F109" s="76">
        <v>0</v>
      </c>
      <c r="G109" s="73"/>
    </row>
    <row r="110" spans="1:8" ht="54" customHeight="1" x14ac:dyDescent="0.25">
      <c r="A110" s="158" t="s">
        <v>69</v>
      </c>
      <c r="B110" s="158"/>
      <c r="C110" s="79" t="s">
        <v>92</v>
      </c>
      <c r="D110" s="52">
        <f>SUM(D83:D109)</f>
        <v>6450.0999999999995</v>
      </c>
      <c r="E110" s="52">
        <f>SUM(E83:E109)</f>
        <v>1018.5</v>
      </c>
      <c r="F110" s="19">
        <f>E110/D110*100</f>
        <v>15.790452861195952</v>
      </c>
      <c r="G110" s="165"/>
    </row>
    <row r="111" spans="1:8" ht="54" customHeight="1" x14ac:dyDescent="0.25">
      <c r="A111" s="158"/>
      <c r="B111" s="158"/>
      <c r="C111" s="79" t="s">
        <v>131</v>
      </c>
      <c r="D111" s="52">
        <v>0</v>
      </c>
      <c r="E111" s="52">
        <v>0</v>
      </c>
      <c r="F111" s="19">
        <v>0</v>
      </c>
      <c r="G111" s="165"/>
    </row>
    <row r="112" spans="1:8" ht="54" customHeight="1" x14ac:dyDescent="0.25">
      <c r="A112" s="158"/>
      <c r="B112" s="158"/>
      <c r="C112" s="79" t="s">
        <v>163</v>
      </c>
      <c r="D112" s="52">
        <v>0</v>
      </c>
      <c r="E112" s="52">
        <v>0</v>
      </c>
      <c r="F112" s="19">
        <v>0</v>
      </c>
      <c r="G112" s="165"/>
    </row>
    <row r="113" spans="1:8" ht="54" customHeight="1" x14ac:dyDescent="0.25">
      <c r="A113" s="158"/>
      <c r="B113" s="158"/>
      <c r="C113" s="79" t="s">
        <v>19</v>
      </c>
      <c r="D113" s="52">
        <f>D83+D84+D85+D86+D87+D88+D89+D90+D91+D92+D93+D94+D95+D96+D97+D98+D99+D100+D101+D102+D103+D104+D105+D106+D107+D108+D109</f>
        <v>6450.0999999999995</v>
      </c>
      <c r="E113" s="52">
        <f>E83+E84+E85+E86+E87+E88+E89+E90+E91+E92+E93+E94+E95+E96+E97+E98+E99+E100+E101+E102+E103+E104+E105+E106+E107+E108+E109</f>
        <v>1018.5</v>
      </c>
      <c r="F113" s="19">
        <f>E113/D113*100</f>
        <v>15.790452861195952</v>
      </c>
      <c r="G113" s="165"/>
    </row>
    <row r="114" spans="1:8" s="98" customFormat="1" ht="33.75" customHeight="1" x14ac:dyDescent="0.25">
      <c r="A114" s="166" t="s">
        <v>35</v>
      </c>
      <c r="B114" s="166"/>
      <c r="C114" s="166"/>
      <c r="D114" s="166"/>
      <c r="E114" s="166"/>
      <c r="F114" s="166"/>
      <c r="G114" s="166"/>
      <c r="H114" s="97"/>
    </row>
    <row r="115" spans="1:8" s="113" customFormat="1" ht="60" customHeight="1" x14ac:dyDescent="0.25">
      <c r="A115" s="119" t="s">
        <v>29</v>
      </c>
      <c r="B115" s="119" t="s">
        <v>235</v>
      </c>
      <c r="C115" s="74" t="s">
        <v>19</v>
      </c>
      <c r="D115" s="72">
        <v>200</v>
      </c>
      <c r="E115" s="72">
        <v>64.7</v>
      </c>
      <c r="F115" s="76">
        <f t="shared" ref="F115:F124" si="3">E115/D115*100</f>
        <v>32.35</v>
      </c>
      <c r="G115" s="74" t="s">
        <v>397</v>
      </c>
      <c r="H115" s="112"/>
    </row>
    <row r="116" spans="1:8" s="113" customFormat="1" ht="90" customHeight="1" x14ac:dyDescent="0.25">
      <c r="A116" s="119" t="s">
        <v>26</v>
      </c>
      <c r="B116" s="77" t="s">
        <v>223</v>
      </c>
      <c r="C116" s="74" t="s">
        <v>19</v>
      </c>
      <c r="D116" s="72">
        <v>50</v>
      </c>
      <c r="E116" s="72">
        <v>0</v>
      </c>
      <c r="F116" s="76">
        <f t="shared" si="3"/>
        <v>0</v>
      </c>
      <c r="G116" s="74"/>
      <c r="H116" s="112"/>
    </row>
    <row r="117" spans="1:8" ht="107.25" customHeight="1" x14ac:dyDescent="0.25">
      <c r="A117" s="77" t="s">
        <v>27</v>
      </c>
      <c r="B117" s="77" t="s">
        <v>440</v>
      </c>
      <c r="C117" s="73" t="s">
        <v>19</v>
      </c>
      <c r="D117" s="51">
        <v>865.9</v>
      </c>
      <c r="E117" s="51">
        <v>103.9</v>
      </c>
      <c r="F117" s="76">
        <f t="shared" si="3"/>
        <v>11.999076105785889</v>
      </c>
      <c r="G117" s="73" t="s">
        <v>439</v>
      </c>
    </row>
    <row r="118" spans="1:8" s="113" customFormat="1" ht="132" customHeight="1" x14ac:dyDescent="0.25">
      <c r="A118" s="119" t="s">
        <v>28</v>
      </c>
      <c r="B118" s="119" t="s">
        <v>422</v>
      </c>
      <c r="C118" s="74" t="s">
        <v>19</v>
      </c>
      <c r="D118" s="72">
        <v>600</v>
      </c>
      <c r="E118" s="72">
        <v>285</v>
      </c>
      <c r="F118" s="76">
        <f t="shared" si="3"/>
        <v>47.5</v>
      </c>
      <c r="G118" s="74" t="s">
        <v>381</v>
      </c>
      <c r="H118" s="112"/>
    </row>
    <row r="119" spans="1:8" ht="81.75" customHeight="1" x14ac:dyDescent="0.25">
      <c r="A119" s="75" t="s">
        <v>31</v>
      </c>
      <c r="B119" s="77" t="s">
        <v>271</v>
      </c>
      <c r="C119" s="73" t="s">
        <v>19</v>
      </c>
      <c r="D119" s="51">
        <v>70</v>
      </c>
      <c r="E119" s="51">
        <v>0</v>
      </c>
      <c r="F119" s="76">
        <f t="shared" si="3"/>
        <v>0</v>
      </c>
      <c r="G119" s="73"/>
    </row>
    <row r="120" spans="1:8" ht="59.25" customHeight="1" x14ac:dyDescent="0.25">
      <c r="A120" s="77" t="s">
        <v>32</v>
      </c>
      <c r="B120" s="77" t="s">
        <v>126</v>
      </c>
      <c r="C120" s="73" t="s">
        <v>19</v>
      </c>
      <c r="D120" s="51">
        <v>1500</v>
      </c>
      <c r="E120" s="51">
        <v>252</v>
      </c>
      <c r="F120" s="76">
        <f t="shared" si="3"/>
        <v>16.8</v>
      </c>
      <c r="G120" s="73" t="s">
        <v>338</v>
      </c>
    </row>
    <row r="121" spans="1:8" ht="57.75" customHeight="1" x14ac:dyDescent="0.25">
      <c r="A121" s="154" t="s">
        <v>33</v>
      </c>
      <c r="B121" s="115" t="s">
        <v>71</v>
      </c>
      <c r="C121" s="116" t="s">
        <v>19</v>
      </c>
      <c r="D121" s="117">
        <v>419.2</v>
      </c>
      <c r="E121" s="117">
        <v>46.5</v>
      </c>
      <c r="F121" s="118">
        <f t="shared" si="3"/>
        <v>11.092557251908397</v>
      </c>
      <c r="G121" s="121" t="s">
        <v>494</v>
      </c>
    </row>
    <row r="122" spans="1:8" ht="64.5" customHeight="1" x14ac:dyDescent="0.25">
      <c r="A122" s="155"/>
      <c r="B122" s="75" t="s">
        <v>128</v>
      </c>
      <c r="C122" s="73" t="s">
        <v>19</v>
      </c>
      <c r="D122" s="72">
        <v>3701</v>
      </c>
      <c r="E122" s="51">
        <v>0</v>
      </c>
      <c r="F122" s="76">
        <f t="shared" si="3"/>
        <v>0</v>
      </c>
      <c r="G122" s="73"/>
    </row>
    <row r="123" spans="1:8" ht="135.75" customHeight="1" x14ac:dyDescent="0.25">
      <c r="A123" s="155"/>
      <c r="B123" s="115" t="s">
        <v>129</v>
      </c>
      <c r="C123" s="116" t="s">
        <v>19</v>
      </c>
      <c r="D123" s="122">
        <v>606.20000000000005</v>
      </c>
      <c r="E123" s="117">
        <v>27.3</v>
      </c>
      <c r="F123" s="118">
        <f t="shared" si="3"/>
        <v>4.5034642032332561</v>
      </c>
      <c r="G123" s="116" t="s">
        <v>495</v>
      </c>
    </row>
    <row r="124" spans="1:8" s="113" customFormat="1" ht="111.75" customHeight="1" x14ac:dyDescent="0.25">
      <c r="A124" s="155"/>
      <c r="B124" s="123" t="s">
        <v>265</v>
      </c>
      <c r="C124" s="121" t="s">
        <v>19</v>
      </c>
      <c r="D124" s="122">
        <v>1527.6</v>
      </c>
      <c r="E124" s="122">
        <v>0</v>
      </c>
      <c r="F124" s="118">
        <f t="shared" si="3"/>
        <v>0</v>
      </c>
      <c r="G124" s="121"/>
      <c r="H124" s="112"/>
    </row>
    <row r="125" spans="1:8" ht="53.25" customHeight="1" x14ac:dyDescent="0.25">
      <c r="A125" s="158" t="s">
        <v>69</v>
      </c>
      <c r="B125" s="158"/>
      <c r="C125" s="79" t="s">
        <v>92</v>
      </c>
      <c r="D125" s="52">
        <f>SUM(D115:D124)</f>
        <v>9539.9</v>
      </c>
      <c r="E125" s="52">
        <f>SUM(E115:E124)</f>
        <v>779.4</v>
      </c>
      <c r="F125" s="19">
        <f>E125/D125*100</f>
        <v>8.1698969590876214</v>
      </c>
      <c r="G125" s="165"/>
    </row>
    <row r="126" spans="1:8" ht="53.25" customHeight="1" x14ac:dyDescent="0.25">
      <c r="A126" s="158"/>
      <c r="B126" s="158"/>
      <c r="C126" s="79" t="s">
        <v>131</v>
      </c>
      <c r="D126" s="52">
        <v>0</v>
      </c>
      <c r="E126" s="52">
        <v>0</v>
      </c>
      <c r="F126" s="19">
        <v>0</v>
      </c>
      <c r="G126" s="165"/>
    </row>
    <row r="127" spans="1:8" ht="53.25" customHeight="1" x14ac:dyDescent="0.25">
      <c r="A127" s="158"/>
      <c r="B127" s="158"/>
      <c r="C127" s="79" t="s">
        <v>163</v>
      </c>
      <c r="D127" s="52">
        <v>0</v>
      </c>
      <c r="E127" s="52">
        <v>0</v>
      </c>
      <c r="F127" s="19">
        <v>0</v>
      </c>
      <c r="G127" s="165"/>
    </row>
    <row r="128" spans="1:8" ht="53.25" customHeight="1" x14ac:dyDescent="0.25">
      <c r="A128" s="158"/>
      <c r="B128" s="158"/>
      <c r="C128" s="79" t="s">
        <v>19</v>
      </c>
      <c r="D128" s="52">
        <f>D115+D116+D117+D118+D119+D120+D121+D122+D123+D124</f>
        <v>9539.9</v>
      </c>
      <c r="E128" s="52">
        <f>E115+E116+E117+E118+E119+E120+E121+E122+E123+E124</f>
        <v>779.4</v>
      </c>
      <c r="F128" s="19">
        <f>E128/D128*100</f>
        <v>8.1698969590876214</v>
      </c>
      <c r="G128" s="165"/>
    </row>
    <row r="129" spans="1:8" ht="32.25" customHeight="1" x14ac:dyDescent="0.25">
      <c r="A129" s="166" t="s">
        <v>120</v>
      </c>
      <c r="B129" s="166"/>
      <c r="C129" s="166"/>
      <c r="D129" s="166"/>
      <c r="E129" s="166"/>
      <c r="F129" s="166"/>
      <c r="G129" s="166"/>
    </row>
    <row r="130" spans="1:8" ht="65.25" customHeight="1" x14ac:dyDescent="0.25">
      <c r="A130" s="124" t="s">
        <v>23</v>
      </c>
      <c r="B130" s="75" t="s">
        <v>41</v>
      </c>
      <c r="C130" s="73" t="s">
        <v>19</v>
      </c>
      <c r="D130" s="51">
        <v>3565.3</v>
      </c>
      <c r="E130" s="51">
        <v>967.4</v>
      </c>
      <c r="F130" s="76">
        <f t="shared" ref="F130:F147" si="4">E130/D130*100</f>
        <v>27.133761534793706</v>
      </c>
      <c r="G130" s="73" t="s">
        <v>312</v>
      </c>
    </row>
    <row r="131" spans="1:8" ht="66.75" customHeight="1" x14ac:dyDescent="0.25">
      <c r="A131" s="125" t="s">
        <v>24</v>
      </c>
      <c r="B131" s="115" t="s">
        <v>367</v>
      </c>
      <c r="C131" s="116" t="s">
        <v>19</v>
      </c>
      <c r="D131" s="117">
        <v>5655.2</v>
      </c>
      <c r="E131" s="117">
        <v>128.4</v>
      </c>
      <c r="F131" s="118">
        <f t="shared" si="4"/>
        <v>2.2704767293818082</v>
      </c>
      <c r="G131" s="116" t="s">
        <v>368</v>
      </c>
    </row>
    <row r="132" spans="1:8" ht="143.25" customHeight="1" x14ac:dyDescent="0.25">
      <c r="A132" s="115" t="s">
        <v>25</v>
      </c>
      <c r="B132" s="115" t="s">
        <v>107</v>
      </c>
      <c r="C132" s="116" t="s">
        <v>19</v>
      </c>
      <c r="D132" s="117">
        <v>13504.2</v>
      </c>
      <c r="E132" s="117">
        <v>6995.6</v>
      </c>
      <c r="F132" s="118">
        <f t="shared" si="4"/>
        <v>51.803142725966737</v>
      </c>
      <c r="G132" s="116" t="s">
        <v>413</v>
      </c>
    </row>
    <row r="133" spans="1:8" s="113" customFormat="1" ht="84" customHeight="1" x14ac:dyDescent="0.25">
      <c r="A133" s="154" t="s">
        <v>29</v>
      </c>
      <c r="B133" s="119" t="s">
        <v>236</v>
      </c>
      <c r="C133" s="74" t="s">
        <v>19</v>
      </c>
      <c r="D133" s="72">
        <v>18293.900000000001</v>
      </c>
      <c r="E133" s="72">
        <v>1622.1</v>
      </c>
      <c r="F133" s="76">
        <f t="shared" si="4"/>
        <v>8.8668900562482573</v>
      </c>
      <c r="G133" s="74" t="s">
        <v>411</v>
      </c>
      <c r="H133" s="112"/>
    </row>
    <row r="134" spans="1:8" ht="80.25" customHeight="1" x14ac:dyDescent="0.25">
      <c r="A134" s="156"/>
      <c r="B134" s="77" t="s">
        <v>237</v>
      </c>
      <c r="C134" s="73" t="s">
        <v>19</v>
      </c>
      <c r="D134" s="51">
        <v>500</v>
      </c>
      <c r="E134" s="51">
        <v>0</v>
      </c>
      <c r="F134" s="76">
        <f t="shared" si="4"/>
        <v>0</v>
      </c>
      <c r="G134" s="73"/>
    </row>
    <row r="135" spans="1:8" s="113" customFormat="1" ht="111.75" customHeight="1" x14ac:dyDescent="0.25">
      <c r="A135" s="126" t="s">
        <v>26</v>
      </c>
      <c r="B135" s="123" t="s">
        <v>136</v>
      </c>
      <c r="C135" s="121" t="s">
        <v>507</v>
      </c>
      <c r="D135" s="122">
        <v>4774.5</v>
      </c>
      <c r="E135" s="122">
        <v>1212</v>
      </c>
      <c r="F135" s="118">
        <f t="shared" si="4"/>
        <v>25.384857053094567</v>
      </c>
      <c r="G135" s="121" t="s">
        <v>356</v>
      </c>
      <c r="H135" s="112"/>
    </row>
    <row r="136" spans="1:8" ht="85.5" customHeight="1" x14ac:dyDescent="0.25">
      <c r="A136" s="154" t="s">
        <v>27</v>
      </c>
      <c r="B136" s="77" t="s">
        <v>441</v>
      </c>
      <c r="C136" s="73" t="s">
        <v>19</v>
      </c>
      <c r="D136" s="51">
        <v>4556.7</v>
      </c>
      <c r="E136" s="51">
        <v>362.4</v>
      </c>
      <c r="F136" s="76">
        <f t="shared" si="4"/>
        <v>7.9531239712950157</v>
      </c>
      <c r="G136" s="73" t="s">
        <v>442</v>
      </c>
    </row>
    <row r="137" spans="1:8" ht="85.5" customHeight="1" x14ac:dyDescent="0.25">
      <c r="A137" s="156"/>
      <c r="B137" s="77" t="s">
        <v>462</v>
      </c>
      <c r="C137" s="73" t="s">
        <v>19</v>
      </c>
      <c r="D137" s="51">
        <v>2252.1</v>
      </c>
      <c r="E137" s="51">
        <v>0</v>
      </c>
      <c r="F137" s="76">
        <f t="shared" ref="F137" si="5">E137/D137*100</f>
        <v>0</v>
      </c>
      <c r="G137" s="73"/>
    </row>
    <row r="138" spans="1:8" ht="83.25" customHeight="1" x14ac:dyDescent="0.25">
      <c r="A138" s="154" t="s">
        <v>28</v>
      </c>
      <c r="B138" s="77" t="s">
        <v>247</v>
      </c>
      <c r="C138" s="73" t="s">
        <v>19</v>
      </c>
      <c r="D138" s="51">
        <v>4291.1000000000004</v>
      </c>
      <c r="E138" s="51">
        <v>0</v>
      </c>
      <c r="F138" s="76">
        <f t="shared" si="4"/>
        <v>0</v>
      </c>
      <c r="G138" s="73"/>
    </row>
    <row r="139" spans="1:8" ht="84.75" customHeight="1" x14ac:dyDescent="0.25">
      <c r="A139" s="156"/>
      <c r="B139" s="77" t="s">
        <v>253</v>
      </c>
      <c r="C139" s="73" t="s">
        <v>19</v>
      </c>
      <c r="D139" s="51">
        <v>2555</v>
      </c>
      <c r="E139" s="51">
        <v>123.8</v>
      </c>
      <c r="F139" s="76">
        <f t="shared" si="4"/>
        <v>4.8454011741682974</v>
      </c>
      <c r="G139" s="73" t="s">
        <v>382</v>
      </c>
    </row>
    <row r="140" spans="1:8" s="113" customFormat="1" ht="107.25" customHeight="1" x14ac:dyDescent="0.25">
      <c r="A140" s="189" t="s">
        <v>30</v>
      </c>
      <c r="B140" s="119" t="s">
        <v>118</v>
      </c>
      <c r="C140" s="74" t="s">
        <v>19</v>
      </c>
      <c r="D140" s="72">
        <v>5686.7</v>
      </c>
      <c r="E140" s="72">
        <v>517.70000000000005</v>
      </c>
      <c r="F140" s="76">
        <f t="shared" si="4"/>
        <v>9.1036981025902559</v>
      </c>
      <c r="G140" s="73" t="s">
        <v>390</v>
      </c>
      <c r="H140" s="112"/>
    </row>
    <row r="141" spans="1:8" s="113" customFormat="1" ht="80.25" customHeight="1" x14ac:dyDescent="0.25">
      <c r="A141" s="190"/>
      <c r="B141" s="119" t="s">
        <v>117</v>
      </c>
      <c r="C141" s="74" t="s">
        <v>19</v>
      </c>
      <c r="D141" s="72">
        <v>216.2</v>
      </c>
      <c r="E141" s="72">
        <v>116.2</v>
      </c>
      <c r="F141" s="76">
        <f t="shared" si="4"/>
        <v>53.746530989824237</v>
      </c>
      <c r="G141" s="74" t="s">
        <v>389</v>
      </c>
      <c r="H141" s="112"/>
    </row>
    <row r="142" spans="1:8" s="113" customFormat="1" ht="88.5" customHeight="1" x14ac:dyDescent="0.25">
      <c r="A142" s="124" t="s">
        <v>31</v>
      </c>
      <c r="B142" s="87" t="s">
        <v>216</v>
      </c>
      <c r="C142" s="74" t="s">
        <v>19</v>
      </c>
      <c r="D142" s="72">
        <v>11383.3</v>
      </c>
      <c r="E142" s="72">
        <v>1769.8</v>
      </c>
      <c r="F142" s="76">
        <f t="shared" si="4"/>
        <v>15.547336888248575</v>
      </c>
      <c r="G142" s="74" t="s">
        <v>466</v>
      </c>
      <c r="H142" s="112"/>
    </row>
    <row r="143" spans="1:8" s="128" customFormat="1" ht="313.5" customHeight="1" x14ac:dyDescent="0.25">
      <c r="A143" s="87" t="s">
        <v>32</v>
      </c>
      <c r="B143" s="87" t="s">
        <v>152</v>
      </c>
      <c r="C143" s="74" t="s">
        <v>19</v>
      </c>
      <c r="D143" s="72">
        <v>99262.7</v>
      </c>
      <c r="E143" s="72">
        <v>4655</v>
      </c>
      <c r="F143" s="76">
        <f t="shared" si="4"/>
        <v>4.6895762456592456</v>
      </c>
      <c r="G143" s="74" t="s">
        <v>406</v>
      </c>
      <c r="H143" s="127"/>
    </row>
    <row r="144" spans="1:8" s="113" customFormat="1" ht="82.5" customHeight="1" x14ac:dyDescent="0.25">
      <c r="A144" s="154" t="s">
        <v>33</v>
      </c>
      <c r="B144" s="87" t="s">
        <v>81</v>
      </c>
      <c r="C144" s="74" t="s">
        <v>19</v>
      </c>
      <c r="D144" s="72">
        <v>37598.5</v>
      </c>
      <c r="E144" s="72">
        <v>0</v>
      </c>
      <c r="F144" s="76">
        <f t="shared" si="4"/>
        <v>0</v>
      </c>
      <c r="G144" s="74"/>
      <c r="H144" s="112"/>
    </row>
    <row r="145" spans="1:8" s="113" customFormat="1" ht="82.5" customHeight="1" x14ac:dyDescent="0.25">
      <c r="A145" s="156"/>
      <c r="B145" s="119" t="s">
        <v>80</v>
      </c>
      <c r="C145" s="74" t="s">
        <v>19</v>
      </c>
      <c r="D145" s="51">
        <v>218</v>
      </c>
      <c r="E145" s="51">
        <v>0</v>
      </c>
      <c r="F145" s="76">
        <f t="shared" si="4"/>
        <v>0</v>
      </c>
      <c r="G145" s="74"/>
      <c r="H145" s="112"/>
    </row>
    <row r="146" spans="1:8" s="113" customFormat="1" ht="111.75" customHeight="1" x14ac:dyDescent="0.25">
      <c r="A146" s="154" t="s">
        <v>34</v>
      </c>
      <c r="B146" s="119" t="s">
        <v>308</v>
      </c>
      <c r="C146" s="74" t="s">
        <v>19</v>
      </c>
      <c r="D146" s="72">
        <v>10595.3</v>
      </c>
      <c r="E146" s="72">
        <v>2484.1</v>
      </c>
      <c r="F146" s="76">
        <f t="shared" si="4"/>
        <v>23.445301218464792</v>
      </c>
      <c r="G146" s="74" t="s">
        <v>310</v>
      </c>
      <c r="H146" s="112"/>
    </row>
    <row r="147" spans="1:8" s="113" customFormat="1" ht="132" customHeight="1" x14ac:dyDescent="0.25">
      <c r="A147" s="156"/>
      <c r="B147" s="119" t="s">
        <v>309</v>
      </c>
      <c r="C147" s="74" t="s">
        <v>19</v>
      </c>
      <c r="D147" s="72">
        <v>3296.7</v>
      </c>
      <c r="E147" s="72">
        <v>196.7</v>
      </c>
      <c r="F147" s="76">
        <f t="shared" si="4"/>
        <v>5.9665726332392994</v>
      </c>
      <c r="G147" s="74" t="s">
        <v>311</v>
      </c>
      <c r="H147" s="112"/>
    </row>
    <row r="148" spans="1:8" ht="50.25" customHeight="1" x14ac:dyDescent="0.25">
      <c r="A148" s="158" t="s">
        <v>69</v>
      </c>
      <c r="B148" s="158"/>
      <c r="C148" s="79" t="s">
        <v>92</v>
      </c>
      <c r="D148" s="52">
        <f>SUM(D130:D147)</f>
        <v>228205.4</v>
      </c>
      <c r="E148" s="52">
        <f>SUM(E130:E147)</f>
        <v>21151.200000000001</v>
      </c>
      <c r="F148" s="19">
        <f>E148/D148*100</f>
        <v>9.2684923319080106</v>
      </c>
      <c r="G148" s="165"/>
    </row>
    <row r="149" spans="1:8" ht="50.25" customHeight="1" x14ac:dyDescent="0.25">
      <c r="A149" s="158"/>
      <c r="B149" s="158"/>
      <c r="C149" s="79" t="s">
        <v>131</v>
      </c>
      <c r="D149" s="52">
        <v>0</v>
      </c>
      <c r="E149" s="52">
        <v>0</v>
      </c>
      <c r="F149" s="19">
        <v>0</v>
      </c>
      <c r="G149" s="165"/>
    </row>
    <row r="150" spans="1:8" ht="50.25" customHeight="1" x14ac:dyDescent="0.25">
      <c r="A150" s="158"/>
      <c r="B150" s="158"/>
      <c r="C150" s="79" t="s">
        <v>18</v>
      </c>
      <c r="D150" s="52">
        <v>0</v>
      </c>
      <c r="E150" s="52">
        <v>0</v>
      </c>
      <c r="F150" s="19">
        <v>0</v>
      </c>
      <c r="G150" s="165"/>
    </row>
    <row r="151" spans="1:8" ht="50.25" customHeight="1" x14ac:dyDescent="0.25">
      <c r="A151" s="158"/>
      <c r="B151" s="158"/>
      <c r="C151" s="79" t="s">
        <v>19</v>
      </c>
      <c r="D151" s="52">
        <f>D130+D131+D132+D133+D134+D135+D136+D137+D138+D139+D140+D141+D142+D143+D144+D145+D146+D147</f>
        <v>228205.4</v>
      </c>
      <c r="E151" s="52">
        <f>E130+E131+E132+E133+E134+E135+E136+E137+E138+E139+E140+E141+E142+E143+E144+E145+E146+E147</f>
        <v>21151.200000000001</v>
      </c>
      <c r="F151" s="19">
        <f>E151/D151*100</f>
        <v>9.2684923319080106</v>
      </c>
      <c r="G151" s="165"/>
    </row>
    <row r="152" spans="1:8" ht="36.75" customHeight="1" x14ac:dyDescent="0.25">
      <c r="A152" s="166" t="s">
        <v>47</v>
      </c>
      <c r="B152" s="166"/>
      <c r="C152" s="166"/>
      <c r="D152" s="166"/>
      <c r="E152" s="166"/>
      <c r="F152" s="166"/>
      <c r="G152" s="166"/>
    </row>
    <row r="153" spans="1:8" s="113" customFormat="1" ht="83.25" customHeight="1" x14ac:dyDescent="0.25">
      <c r="A153" s="77" t="s">
        <v>23</v>
      </c>
      <c r="B153" s="77" t="s">
        <v>288</v>
      </c>
      <c r="C153" s="73" t="s">
        <v>19</v>
      </c>
      <c r="D153" s="51">
        <v>10</v>
      </c>
      <c r="E153" s="51">
        <v>0</v>
      </c>
      <c r="F153" s="76">
        <f t="shared" ref="F153:F164" si="6">E153/D153*100</f>
        <v>0</v>
      </c>
      <c r="G153" s="129"/>
      <c r="H153" s="112"/>
    </row>
    <row r="154" spans="1:8" ht="132" customHeight="1" x14ac:dyDescent="0.25">
      <c r="A154" s="77" t="s">
        <v>24</v>
      </c>
      <c r="B154" s="77" t="s">
        <v>369</v>
      </c>
      <c r="C154" s="73" t="s">
        <v>19</v>
      </c>
      <c r="D154" s="51">
        <v>10</v>
      </c>
      <c r="E154" s="51">
        <v>0</v>
      </c>
      <c r="F154" s="76">
        <f t="shared" si="6"/>
        <v>0</v>
      </c>
      <c r="G154" s="129"/>
    </row>
    <row r="155" spans="1:8" ht="77.25" customHeight="1" x14ac:dyDescent="0.25">
      <c r="A155" s="77" t="s">
        <v>25</v>
      </c>
      <c r="B155" s="77" t="s">
        <v>292</v>
      </c>
      <c r="C155" s="73" t="s">
        <v>19</v>
      </c>
      <c r="D155" s="51">
        <v>10</v>
      </c>
      <c r="E155" s="51">
        <v>0</v>
      </c>
      <c r="F155" s="76">
        <f t="shared" si="6"/>
        <v>0</v>
      </c>
      <c r="G155" s="73"/>
    </row>
    <row r="156" spans="1:8" ht="84" customHeight="1" x14ac:dyDescent="0.25">
      <c r="A156" s="77" t="s">
        <v>29</v>
      </c>
      <c r="B156" s="77" t="s">
        <v>269</v>
      </c>
      <c r="C156" s="73" t="s">
        <v>19</v>
      </c>
      <c r="D156" s="51">
        <v>50</v>
      </c>
      <c r="E156" s="51">
        <v>16.5</v>
      </c>
      <c r="F156" s="76">
        <f t="shared" si="6"/>
        <v>33</v>
      </c>
      <c r="G156" s="73" t="s">
        <v>303</v>
      </c>
    </row>
    <row r="157" spans="1:8" ht="134.25" customHeight="1" x14ac:dyDescent="0.25">
      <c r="A157" s="77" t="s">
        <v>26</v>
      </c>
      <c r="B157" s="77" t="s">
        <v>357</v>
      </c>
      <c r="C157" s="73" t="s">
        <v>19</v>
      </c>
      <c r="D157" s="51">
        <v>9.9</v>
      </c>
      <c r="E157" s="51">
        <v>0</v>
      </c>
      <c r="F157" s="76">
        <f t="shared" si="6"/>
        <v>0</v>
      </c>
      <c r="G157" s="73"/>
    </row>
    <row r="158" spans="1:8" ht="87" customHeight="1" x14ac:dyDescent="0.25">
      <c r="A158" s="77" t="s">
        <v>27</v>
      </c>
      <c r="B158" s="77" t="s">
        <v>443</v>
      </c>
      <c r="C158" s="73" t="s">
        <v>19</v>
      </c>
      <c r="D158" s="51">
        <v>3</v>
      </c>
      <c r="E158" s="51">
        <v>0</v>
      </c>
      <c r="F158" s="76">
        <f t="shared" si="6"/>
        <v>0</v>
      </c>
      <c r="G158" s="73"/>
    </row>
    <row r="159" spans="1:8" ht="83.25" customHeight="1" x14ac:dyDescent="0.25">
      <c r="A159" s="77" t="s">
        <v>28</v>
      </c>
      <c r="B159" s="77" t="s">
        <v>254</v>
      </c>
      <c r="C159" s="73" t="s">
        <v>19</v>
      </c>
      <c r="D159" s="51">
        <v>5</v>
      </c>
      <c r="E159" s="51">
        <v>0</v>
      </c>
      <c r="F159" s="76">
        <f t="shared" si="6"/>
        <v>0</v>
      </c>
      <c r="G159" s="73"/>
    </row>
    <row r="160" spans="1:8" ht="79.5" customHeight="1" x14ac:dyDescent="0.25">
      <c r="A160" s="77" t="s">
        <v>30</v>
      </c>
      <c r="B160" s="77" t="s">
        <v>187</v>
      </c>
      <c r="C160" s="73" t="s">
        <v>19</v>
      </c>
      <c r="D160" s="51">
        <v>4</v>
      </c>
      <c r="E160" s="51">
        <v>0</v>
      </c>
      <c r="F160" s="76">
        <f t="shared" si="6"/>
        <v>0</v>
      </c>
      <c r="G160" s="73"/>
    </row>
    <row r="161" spans="1:8" ht="78.75" customHeight="1" x14ac:dyDescent="0.25">
      <c r="A161" s="77" t="s">
        <v>31</v>
      </c>
      <c r="B161" s="77" t="s">
        <v>467</v>
      </c>
      <c r="C161" s="73" t="s">
        <v>19</v>
      </c>
      <c r="D161" s="51">
        <v>20</v>
      </c>
      <c r="E161" s="51">
        <v>0</v>
      </c>
      <c r="F161" s="76">
        <f t="shared" si="6"/>
        <v>0</v>
      </c>
      <c r="G161" s="73"/>
    </row>
    <row r="162" spans="1:8" ht="83.25" customHeight="1" x14ac:dyDescent="0.25">
      <c r="A162" s="77" t="s">
        <v>32</v>
      </c>
      <c r="B162" s="77" t="s">
        <v>153</v>
      </c>
      <c r="C162" s="73" t="s">
        <v>19</v>
      </c>
      <c r="D162" s="51">
        <v>20</v>
      </c>
      <c r="E162" s="51">
        <v>0</v>
      </c>
      <c r="F162" s="76">
        <f t="shared" si="6"/>
        <v>0</v>
      </c>
      <c r="G162" s="73"/>
    </row>
    <row r="163" spans="1:8" ht="85.5" customHeight="1" x14ac:dyDescent="0.25">
      <c r="A163" s="77" t="s">
        <v>33</v>
      </c>
      <c r="B163" s="77" t="s">
        <v>82</v>
      </c>
      <c r="C163" s="73" t="s">
        <v>19</v>
      </c>
      <c r="D163" s="51">
        <v>100</v>
      </c>
      <c r="E163" s="51">
        <v>0</v>
      </c>
      <c r="F163" s="76">
        <f t="shared" si="6"/>
        <v>0</v>
      </c>
      <c r="G163" s="73"/>
    </row>
    <row r="164" spans="1:8" ht="81.75" customHeight="1" x14ac:dyDescent="0.25">
      <c r="A164" s="77" t="s">
        <v>34</v>
      </c>
      <c r="B164" s="77" t="s">
        <v>313</v>
      </c>
      <c r="C164" s="73" t="s">
        <v>19</v>
      </c>
      <c r="D164" s="51">
        <v>2</v>
      </c>
      <c r="E164" s="51">
        <v>2</v>
      </c>
      <c r="F164" s="76">
        <f t="shared" si="6"/>
        <v>100</v>
      </c>
      <c r="G164" s="73" t="s">
        <v>272</v>
      </c>
    </row>
    <row r="165" spans="1:8" ht="51.75" customHeight="1" x14ac:dyDescent="0.25">
      <c r="A165" s="158" t="s">
        <v>69</v>
      </c>
      <c r="B165" s="158"/>
      <c r="C165" s="79" t="s">
        <v>92</v>
      </c>
      <c r="D165" s="52">
        <f>SUM(D153:D164)</f>
        <v>243.9</v>
      </c>
      <c r="E165" s="52">
        <f>SUM(E153:E164)</f>
        <v>18.5</v>
      </c>
      <c r="F165" s="19">
        <f>E165/D165*100</f>
        <v>7.5850758507585079</v>
      </c>
      <c r="G165" s="165"/>
    </row>
    <row r="166" spans="1:8" ht="51.75" customHeight="1" x14ac:dyDescent="0.25">
      <c r="A166" s="158"/>
      <c r="B166" s="158"/>
      <c r="C166" s="79" t="s">
        <v>131</v>
      </c>
      <c r="D166" s="52">
        <v>0</v>
      </c>
      <c r="E166" s="52">
        <v>0</v>
      </c>
      <c r="F166" s="19">
        <v>0</v>
      </c>
      <c r="G166" s="165"/>
    </row>
    <row r="167" spans="1:8" ht="51.75" customHeight="1" x14ac:dyDescent="0.25">
      <c r="A167" s="158"/>
      <c r="B167" s="158"/>
      <c r="C167" s="79" t="s">
        <v>163</v>
      </c>
      <c r="D167" s="52">
        <v>0</v>
      </c>
      <c r="E167" s="52">
        <v>0</v>
      </c>
      <c r="F167" s="19">
        <v>0</v>
      </c>
      <c r="G167" s="165"/>
    </row>
    <row r="168" spans="1:8" ht="51.75" customHeight="1" x14ac:dyDescent="0.25">
      <c r="A168" s="158"/>
      <c r="B168" s="158"/>
      <c r="C168" s="79" t="s">
        <v>19</v>
      </c>
      <c r="D168" s="52">
        <f>D153+D154+D155+D156+D157+D158+D159+D160+D161+D162+D163+D164</f>
        <v>243.9</v>
      </c>
      <c r="E168" s="52">
        <f>E153+E154+E155+E156+E157+E158+E159+E160+E161+E162+E163+E164</f>
        <v>18.5</v>
      </c>
      <c r="F168" s="19">
        <f>E168/D168*100</f>
        <v>7.5850758507585079</v>
      </c>
      <c r="G168" s="165"/>
    </row>
    <row r="169" spans="1:8" ht="38.25" customHeight="1" x14ac:dyDescent="0.25">
      <c r="A169" s="166" t="s">
        <v>99</v>
      </c>
      <c r="B169" s="166"/>
      <c r="C169" s="166"/>
      <c r="D169" s="166"/>
      <c r="E169" s="166"/>
      <c r="F169" s="166"/>
      <c r="G169" s="166"/>
    </row>
    <row r="170" spans="1:8" ht="288.75" customHeight="1" x14ac:dyDescent="0.25">
      <c r="A170" s="157" t="s">
        <v>23</v>
      </c>
      <c r="B170" s="115" t="s">
        <v>40</v>
      </c>
      <c r="C170" s="116" t="s">
        <v>19</v>
      </c>
      <c r="D170" s="117">
        <v>10084.700000000001</v>
      </c>
      <c r="E170" s="117">
        <v>2687.1</v>
      </c>
      <c r="F170" s="118">
        <f t="shared" ref="F170:F198" si="7">E170/D170*100</f>
        <v>26.645314188820684</v>
      </c>
      <c r="G170" s="130" t="s">
        <v>283</v>
      </c>
    </row>
    <row r="171" spans="1:8" ht="87" customHeight="1" x14ac:dyDescent="0.25">
      <c r="A171" s="157"/>
      <c r="B171" s="75" t="s">
        <v>284</v>
      </c>
      <c r="C171" s="73" t="s">
        <v>19</v>
      </c>
      <c r="D171" s="51">
        <v>50</v>
      </c>
      <c r="E171" s="51">
        <v>0</v>
      </c>
      <c r="F171" s="76">
        <f t="shared" si="7"/>
        <v>0</v>
      </c>
      <c r="G171" s="131"/>
    </row>
    <row r="172" spans="1:8" ht="239.25" customHeight="1" x14ac:dyDescent="0.25">
      <c r="A172" s="124" t="s">
        <v>24</v>
      </c>
      <c r="B172" s="75" t="s">
        <v>205</v>
      </c>
      <c r="C172" s="73" t="s">
        <v>19</v>
      </c>
      <c r="D172" s="51">
        <v>4558.8999999999996</v>
      </c>
      <c r="E172" s="51">
        <v>2883.8</v>
      </c>
      <c r="F172" s="76">
        <f t="shared" si="7"/>
        <v>63.256487310535448</v>
      </c>
      <c r="G172" s="73" t="s">
        <v>414</v>
      </c>
    </row>
    <row r="173" spans="1:8" ht="132.75" customHeight="1" x14ac:dyDescent="0.25">
      <c r="A173" s="189" t="s">
        <v>25</v>
      </c>
      <c r="B173" s="189" t="s">
        <v>169</v>
      </c>
      <c r="C173" s="116" t="s">
        <v>508</v>
      </c>
      <c r="D173" s="117">
        <v>11500</v>
      </c>
      <c r="E173" s="117">
        <v>0</v>
      </c>
      <c r="F173" s="118">
        <f t="shared" si="7"/>
        <v>0</v>
      </c>
      <c r="G173" s="116" t="s">
        <v>417</v>
      </c>
    </row>
    <row r="174" spans="1:8" s="113" customFormat="1" ht="312" customHeight="1" x14ac:dyDescent="0.25">
      <c r="A174" s="190"/>
      <c r="B174" s="190"/>
      <c r="C174" s="121" t="s">
        <v>19</v>
      </c>
      <c r="D174" s="122">
        <v>36328.1</v>
      </c>
      <c r="E174" s="122">
        <v>7543.7</v>
      </c>
      <c r="F174" s="118">
        <f t="shared" si="7"/>
        <v>20.765468053655436</v>
      </c>
      <c r="G174" s="121" t="s">
        <v>293</v>
      </c>
      <c r="H174" s="112"/>
    </row>
    <row r="175" spans="1:8" ht="133.5" customHeight="1" x14ac:dyDescent="0.25">
      <c r="A175" s="157" t="s">
        <v>29</v>
      </c>
      <c r="B175" s="124" t="s">
        <v>238</v>
      </c>
      <c r="C175" s="73" t="s">
        <v>19</v>
      </c>
      <c r="D175" s="51">
        <v>14715.2</v>
      </c>
      <c r="E175" s="51">
        <v>4597.5</v>
      </c>
      <c r="F175" s="76">
        <f t="shared" si="7"/>
        <v>31.243204305751878</v>
      </c>
      <c r="G175" s="73" t="s">
        <v>415</v>
      </c>
    </row>
    <row r="176" spans="1:8" ht="80.25" customHeight="1" x14ac:dyDescent="0.25">
      <c r="A176" s="157"/>
      <c r="B176" s="77" t="s">
        <v>239</v>
      </c>
      <c r="C176" s="73" t="s">
        <v>19</v>
      </c>
      <c r="D176" s="51">
        <v>100</v>
      </c>
      <c r="E176" s="51">
        <v>0</v>
      </c>
      <c r="F176" s="76">
        <v>0</v>
      </c>
      <c r="G176" s="73"/>
    </row>
    <row r="177" spans="1:8" ht="57" customHeight="1" x14ac:dyDescent="0.25">
      <c r="A177" s="154" t="s">
        <v>26</v>
      </c>
      <c r="B177" s="75" t="s">
        <v>137</v>
      </c>
      <c r="C177" s="73" t="s">
        <v>19</v>
      </c>
      <c r="D177" s="51">
        <v>20</v>
      </c>
      <c r="E177" s="51">
        <v>0</v>
      </c>
      <c r="F177" s="76">
        <f t="shared" si="7"/>
        <v>0</v>
      </c>
      <c r="G177" s="73"/>
    </row>
    <row r="178" spans="1:8" ht="50.25" customHeight="1" x14ac:dyDescent="0.25">
      <c r="A178" s="155"/>
      <c r="B178" s="154" t="s">
        <v>348</v>
      </c>
      <c r="C178" s="73" t="s">
        <v>508</v>
      </c>
      <c r="D178" s="51">
        <v>1612.6</v>
      </c>
      <c r="E178" s="51">
        <v>0</v>
      </c>
      <c r="F178" s="76">
        <f t="shared" si="7"/>
        <v>0</v>
      </c>
      <c r="G178" s="159" t="s">
        <v>349</v>
      </c>
    </row>
    <row r="179" spans="1:8" ht="150.75" customHeight="1" x14ac:dyDescent="0.25">
      <c r="A179" s="155"/>
      <c r="B179" s="156"/>
      <c r="C179" s="73" t="s">
        <v>19</v>
      </c>
      <c r="D179" s="51">
        <v>975.8</v>
      </c>
      <c r="E179" s="51">
        <v>0</v>
      </c>
      <c r="F179" s="76">
        <f t="shared" si="7"/>
        <v>0</v>
      </c>
      <c r="G179" s="160"/>
    </row>
    <row r="180" spans="1:8" ht="159" customHeight="1" x14ac:dyDescent="0.25">
      <c r="A180" s="156"/>
      <c r="B180" s="124" t="s">
        <v>138</v>
      </c>
      <c r="C180" s="73" t="s">
        <v>19</v>
      </c>
      <c r="D180" s="51">
        <v>7400.8</v>
      </c>
      <c r="E180" s="51">
        <v>618.6</v>
      </c>
      <c r="F180" s="76">
        <f t="shared" si="7"/>
        <v>8.3585558318019668</v>
      </c>
      <c r="G180" s="73" t="s">
        <v>358</v>
      </c>
    </row>
    <row r="181" spans="1:8" ht="59.25" customHeight="1" x14ac:dyDescent="0.25">
      <c r="A181" s="157" t="s">
        <v>27</v>
      </c>
      <c r="B181" s="157" t="s">
        <v>425</v>
      </c>
      <c r="C181" s="74" t="s">
        <v>509</v>
      </c>
      <c r="D181" s="51">
        <v>1055.8</v>
      </c>
      <c r="E181" s="51">
        <v>0</v>
      </c>
      <c r="F181" s="76">
        <f t="shared" si="7"/>
        <v>0</v>
      </c>
      <c r="G181" s="165" t="s">
        <v>427</v>
      </c>
    </row>
    <row r="182" spans="1:8" ht="138" customHeight="1" x14ac:dyDescent="0.25">
      <c r="A182" s="157"/>
      <c r="B182" s="157"/>
      <c r="C182" s="74" t="s">
        <v>19</v>
      </c>
      <c r="D182" s="51">
        <v>400.2</v>
      </c>
      <c r="E182" s="51">
        <v>0</v>
      </c>
      <c r="F182" s="76">
        <f t="shared" si="7"/>
        <v>0</v>
      </c>
      <c r="G182" s="165"/>
    </row>
    <row r="183" spans="1:8" ht="165" customHeight="1" x14ac:dyDescent="0.25">
      <c r="A183" s="157"/>
      <c r="B183" s="77" t="s">
        <v>426</v>
      </c>
      <c r="C183" s="73" t="s">
        <v>19</v>
      </c>
      <c r="D183" s="51">
        <v>3146</v>
      </c>
      <c r="E183" s="51">
        <v>539.70000000000005</v>
      </c>
      <c r="F183" s="76">
        <f t="shared" si="7"/>
        <v>17.155117609663066</v>
      </c>
      <c r="G183" s="73" t="s">
        <v>444</v>
      </c>
    </row>
    <row r="184" spans="1:8" ht="215.25" customHeight="1" x14ac:dyDescent="0.25">
      <c r="A184" s="154" t="s">
        <v>28</v>
      </c>
      <c r="B184" s="124" t="s">
        <v>255</v>
      </c>
      <c r="C184" s="73" t="s">
        <v>19</v>
      </c>
      <c r="D184" s="51">
        <v>3659.3</v>
      </c>
      <c r="E184" s="51">
        <v>1066.4000000000001</v>
      </c>
      <c r="F184" s="76">
        <f t="shared" si="7"/>
        <v>29.142185663924796</v>
      </c>
      <c r="G184" s="73" t="s">
        <v>383</v>
      </c>
    </row>
    <row r="185" spans="1:8" ht="56.25" customHeight="1" x14ac:dyDescent="0.25">
      <c r="A185" s="155"/>
      <c r="B185" s="191" t="s">
        <v>273</v>
      </c>
      <c r="C185" s="74" t="s">
        <v>510</v>
      </c>
      <c r="D185" s="51">
        <v>4324</v>
      </c>
      <c r="E185" s="51">
        <v>0</v>
      </c>
      <c r="F185" s="76">
        <f t="shared" si="7"/>
        <v>0</v>
      </c>
      <c r="G185" s="165" t="s">
        <v>378</v>
      </c>
    </row>
    <row r="186" spans="1:8" ht="205.5" customHeight="1" x14ac:dyDescent="0.25">
      <c r="A186" s="155"/>
      <c r="B186" s="191"/>
      <c r="C186" s="74" t="s">
        <v>19</v>
      </c>
      <c r="D186" s="51">
        <v>276</v>
      </c>
      <c r="E186" s="51">
        <v>0</v>
      </c>
      <c r="F186" s="76">
        <f t="shared" si="7"/>
        <v>0</v>
      </c>
      <c r="G186" s="165"/>
    </row>
    <row r="187" spans="1:8" s="113" customFormat="1" ht="87.75" customHeight="1" x14ac:dyDescent="0.25">
      <c r="A187" s="155"/>
      <c r="B187" s="123" t="s">
        <v>274</v>
      </c>
      <c r="C187" s="121" t="s">
        <v>19</v>
      </c>
      <c r="D187" s="122">
        <v>7893.4</v>
      </c>
      <c r="E187" s="122">
        <v>360</v>
      </c>
      <c r="F187" s="118">
        <f t="shared" si="7"/>
        <v>4.5607722907745716</v>
      </c>
      <c r="G187" s="121" t="s">
        <v>384</v>
      </c>
      <c r="H187" s="112"/>
    </row>
    <row r="188" spans="1:8" ht="57" customHeight="1" x14ac:dyDescent="0.25">
      <c r="A188" s="169" t="s">
        <v>30</v>
      </c>
      <c r="B188" s="77" t="s">
        <v>109</v>
      </c>
      <c r="C188" s="73" t="s">
        <v>19</v>
      </c>
      <c r="D188" s="51">
        <v>20</v>
      </c>
      <c r="E188" s="51">
        <v>0</v>
      </c>
      <c r="F188" s="76">
        <f t="shared" si="7"/>
        <v>0</v>
      </c>
      <c r="G188" s="73"/>
    </row>
    <row r="189" spans="1:8" ht="84" customHeight="1" x14ac:dyDescent="0.25">
      <c r="A189" s="169"/>
      <c r="B189" s="77" t="s">
        <v>266</v>
      </c>
      <c r="C189" s="73" t="s">
        <v>19</v>
      </c>
      <c r="D189" s="51">
        <v>20721.3</v>
      </c>
      <c r="E189" s="51">
        <v>8604.5</v>
      </c>
      <c r="F189" s="76">
        <f t="shared" si="7"/>
        <v>41.524904325500813</v>
      </c>
      <c r="G189" s="73" t="s">
        <v>388</v>
      </c>
    </row>
    <row r="190" spans="1:8" ht="89.25" customHeight="1" x14ac:dyDescent="0.25">
      <c r="A190" s="154" t="s">
        <v>31</v>
      </c>
      <c r="B190" s="115" t="s">
        <v>468</v>
      </c>
      <c r="C190" s="116" t="s">
        <v>19</v>
      </c>
      <c r="D190" s="117">
        <v>178.7</v>
      </c>
      <c r="E190" s="117">
        <v>0</v>
      </c>
      <c r="F190" s="118">
        <f t="shared" si="7"/>
        <v>0</v>
      </c>
      <c r="G190" s="116"/>
    </row>
    <row r="191" spans="1:8" ht="87" customHeight="1" x14ac:dyDescent="0.25">
      <c r="A191" s="155"/>
      <c r="B191" s="115" t="s">
        <v>217</v>
      </c>
      <c r="C191" s="116" t="s">
        <v>19</v>
      </c>
      <c r="D191" s="117">
        <v>266.7</v>
      </c>
      <c r="E191" s="117">
        <v>24.5</v>
      </c>
      <c r="F191" s="118">
        <f t="shared" si="7"/>
        <v>9.1863517060367457</v>
      </c>
      <c r="G191" s="116" t="s">
        <v>469</v>
      </c>
    </row>
    <row r="192" spans="1:8" ht="162" customHeight="1" x14ac:dyDescent="0.25">
      <c r="A192" s="155"/>
      <c r="B192" s="115" t="s">
        <v>218</v>
      </c>
      <c r="C192" s="73" t="s">
        <v>19</v>
      </c>
      <c r="D192" s="51">
        <v>11998.7</v>
      </c>
      <c r="E192" s="51">
        <v>1824.1</v>
      </c>
      <c r="F192" s="76">
        <f t="shared" si="7"/>
        <v>15.202480268695773</v>
      </c>
      <c r="G192" s="121" t="s">
        <v>470</v>
      </c>
    </row>
    <row r="193" spans="1:7" ht="81" customHeight="1" x14ac:dyDescent="0.25">
      <c r="A193" s="157" t="s">
        <v>32</v>
      </c>
      <c r="B193" s="75" t="s">
        <v>156</v>
      </c>
      <c r="C193" s="73" t="s">
        <v>19</v>
      </c>
      <c r="D193" s="51">
        <v>56251.4</v>
      </c>
      <c r="E193" s="51">
        <v>13005.5</v>
      </c>
      <c r="F193" s="76">
        <f t="shared" si="7"/>
        <v>23.120313449976358</v>
      </c>
      <c r="G193" s="73" t="s">
        <v>407</v>
      </c>
    </row>
    <row r="194" spans="1:7" ht="85.5" customHeight="1" x14ac:dyDescent="0.25">
      <c r="A194" s="157"/>
      <c r="B194" s="75" t="s">
        <v>189</v>
      </c>
      <c r="C194" s="73" t="s">
        <v>19</v>
      </c>
      <c r="D194" s="51">
        <v>285</v>
      </c>
      <c r="E194" s="51">
        <v>165</v>
      </c>
      <c r="F194" s="76">
        <f t="shared" si="7"/>
        <v>57.894736842105267</v>
      </c>
      <c r="G194" s="73" t="s">
        <v>408</v>
      </c>
    </row>
    <row r="195" spans="1:7" ht="409.5" customHeight="1" x14ac:dyDescent="0.25">
      <c r="A195" s="154" t="s">
        <v>33</v>
      </c>
      <c r="B195" s="154" t="s">
        <v>85</v>
      </c>
      <c r="C195" s="159" t="s">
        <v>19</v>
      </c>
      <c r="D195" s="163">
        <v>38539.9</v>
      </c>
      <c r="E195" s="163">
        <v>4804</v>
      </c>
      <c r="F195" s="161">
        <f t="shared" si="7"/>
        <v>12.465003801255321</v>
      </c>
      <c r="G195" s="159" t="s">
        <v>496</v>
      </c>
    </row>
    <row r="196" spans="1:7" ht="44.25" customHeight="1" x14ac:dyDescent="0.25">
      <c r="A196" s="155"/>
      <c r="B196" s="156"/>
      <c r="C196" s="160"/>
      <c r="D196" s="164"/>
      <c r="E196" s="164"/>
      <c r="F196" s="162"/>
      <c r="G196" s="160"/>
    </row>
    <row r="197" spans="1:7" ht="79.5" customHeight="1" x14ac:dyDescent="0.25">
      <c r="A197" s="156"/>
      <c r="B197" s="77" t="s">
        <v>86</v>
      </c>
      <c r="C197" s="73" t="s">
        <v>19</v>
      </c>
      <c r="D197" s="51">
        <v>190.3</v>
      </c>
      <c r="E197" s="51">
        <v>19</v>
      </c>
      <c r="F197" s="76">
        <f t="shared" si="7"/>
        <v>9.984235417761429</v>
      </c>
      <c r="G197" s="73" t="s">
        <v>497</v>
      </c>
    </row>
    <row r="198" spans="1:7" ht="134.25" customHeight="1" x14ac:dyDescent="0.25">
      <c r="A198" s="124" t="s">
        <v>34</v>
      </c>
      <c r="B198" s="75" t="s">
        <v>314</v>
      </c>
      <c r="C198" s="73" t="s">
        <v>19</v>
      </c>
      <c r="D198" s="51">
        <v>1602.8</v>
      </c>
      <c r="E198" s="51">
        <v>928.9</v>
      </c>
      <c r="F198" s="76">
        <f t="shared" si="7"/>
        <v>57.954829049163962</v>
      </c>
      <c r="G198" s="73" t="s">
        <v>315</v>
      </c>
    </row>
    <row r="199" spans="1:7" ht="51.75" customHeight="1" x14ac:dyDescent="0.25">
      <c r="A199" s="185" t="s">
        <v>69</v>
      </c>
      <c r="B199" s="186"/>
      <c r="C199" s="79" t="s">
        <v>92</v>
      </c>
      <c r="D199" s="52">
        <f>D170+D171+D172+D173+D174+D175+D176+D177+D178+D179+D180+D181+D182+D183+D184+D185+D186+D187+D188+D189+D190+D191+D192+D193+D194+D195+D197+D198</f>
        <v>238155.59999999998</v>
      </c>
      <c r="E199" s="52">
        <f>E170+E171+E172+E173+E174+E175+E176+E177+E178+E179+E180+E181+E182+E183+E184+E185+E186+E187+E188+E189+E190+E191+E192+E193+E194+E195+E197+E198</f>
        <v>49672.299999999996</v>
      </c>
      <c r="F199" s="19">
        <f>E199/D199*100</f>
        <v>20.857078313505962</v>
      </c>
      <c r="G199" s="181"/>
    </row>
    <row r="200" spans="1:7" ht="51.75" customHeight="1" x14ac:dyDescent="0.25">
      <c r="A200" s="187"/>
      <c r="B200" s="188"/>
      <c r="C200" s="79" t="s">
        <v>131</v>
      </c>
      <c r="D200" s="52">
        <v>0</v>
      </c>
      <c r="E200" s="52">
        <v>0</v>
      </c>
      <c r="F200" s="19">
        <v>0</v>
      </c>
      <c r="G200" s="181"/>
    </row>
    <row r="201" spans="1:7" ht="51.75" customHeight="1" x14ac:dyDescent="0.25">
      <c r="A201" s="187"/>
      <c r="B201" s="188"/>
      <c r="C201" s="79" t="s">
        <v>18</v>
      </c>
      <c r="D201" s="52">
        <f>D173+D178+D181+D185</f>
        <v>18492.400000000001</v>
      </c>
      <c r="E201" s="52">
        <f>E173+E178+E181+E185</f>
        <v>0</v>
      </c>
      <c r="F201" s="19">
        <f>E201/D201*100</f>
        <v>0</v>
      </c>
      <c r="G201" s="181"/>
    </row>
    <row r="202" spans="1:7" ht="51.75" customHeight="1" x14ac:dyDescent="0.25">
      <c r="A202" s="187"/>
      <c r="B202" s="188"/>
      <c r="C202" s="79" t="s">
        <v>19</v>
      </c>
      <c r="D202" s="52">
        <f>D170+D171+D172+D174+D175+D176+D177+D179+D180+D182+D183+D184+D186+D187+D188+D189+D190+D191+D192+D193+D194+D195+D197+D198</f>
        <v>219663.19999999995</v>
      </c>
      <c r="E202" s="52">
        <f>E170+E171+E172+E174+E175+E176+E177+E179+E180+E182+E183+E184+E186+E187+E188+E189+E190+E191+E192+E193+E194+E195+E197+E198</f>
        <v>49672.299999999996</v>
      </c>
      <c r="F202" s="19">
        <f>E202/D202*100</f>
        <v>22.612936531927062</v>
      </c>
      <c r="G202" s="181"/>
    </row>
    <row r="203" spans="1:7" ht="32.25" customHeight="1" x14ac:dyDescent="0.25">
      <c r="A203" s="166" t="s">
        <v>48</v>
      </c>
      <c r="B203" s="166"/>
      <c r="C203" s="166"/>
      <c r="D203" s="166"/>
      <c r="E203" s="166"/>
      <c r="F203" s="166"/>
      <c r="G203" s="166"/>
    </row>
    <row r="204" spans="1:7" ht="133.5" customHeight="1" x14ac:dyDescent="0.25">
      <c r="A204" s="154" t="s">
        <v>27</v>
      </c>
      <c r="B204" s="154" t="s">
        <v>445</v>
      </c>
      <c r="C204" s="76" t="s">
        <v>163</v>
      </c>
      <c r="D204" s="76">
        <v>2800</v>
      </c>
      <c r="E204" s="76">
        <v>0</v>
      </c>
      <c r="F204" s="76">
        <f t="shared" ref="F204:F212" si="8">E204/D204*100</f>
        <v>0</v>
      </c>
      <c r="G204" s="76" t="s">
        <v>446</v>
      </c>
    </row>
    <row r="205" spans="1:7" ht="55.5" customHeight="1" x14ac:dyDescent="0.25">
      <c r="A205" s="156"/>
      <c r="B205" s="156"/>
      <c r="C205" s="73" t="s">
        <v>19</v>
      </c>
      <c r="D205" s="51">
        <v>50</v>
      </c>
      <c r="E205" s="51">
        <v>38.9</v>
      </c>
      <c r="F205" s="76">
        <f t="shared" si="8"/>
        <v>77.8</v>
      </c>
      <c r="G205" s="73" t="s">
        <v>447</v>
      </c>
    </row>
    <row r="206" spans="1:7" ht="85.5" customHeight="1" x14ac:dyDescent="0.25">
      <c r="A206" s="77" t="s">
        <v>32</v>
      </c>
      <c r="B206" s="77" t="s">
        <v>155</v>
      </c>
      <c r="C206" s="73" t="s">
        <v>19</v>
      </c>
      <c r="D206" s="51">
        <v>5100</v>
      </c>
      <c r="E206" s="51">
        <v>54.6</v>
      </c>
      <c r="F206" s="76">
        <f t="shared" si="8"/>
        <v>1.0705882352941176</v>
      </c>
      <c r="G206" s="73" t="s">
        <v>339</v>
      </c>
    </row>
    <row r="207" spans="1:7" ht="57" customHeight="1" x14ac:dyDescent="0.25">
      <c r="A207" s="157" t="s">
        <v>33</v>
      </c>
      <c r="B207" s="157" t="s">
        <v>190</v>
      </c>
      <c r="C207" s="73" t="s">
        <v>131</v>
      </c>
      <c r="D207" s="51">
        <v>90000</v>
      </c>
      <c r="E207" s="51">
        <v>0</v>
      </c>
      <c r="F207" s="76">
        <f t="shared" si="8"/>
        <v>0</v>
      </c>
      <c r="G207" s="165" t="s">
        <v>481</v>
      </c>
    </row>
    <row r="208" spans="1:7" ht="27" customHeight="1" x14ac:dyDescent="0.25">
      <c r="A208" s="157"/>
      <c r="B208" s="157"/>
      <c r="C208" s="73" t="s">
        <v>163</v>
      </c>
      <c r="D208" s="51">
        <v>3750</v>
      </c>
      <c r="E208" s="51">
        <v>0</v>
      </c>
      <c r="F208" s="76">
        <f t="shared" si="8"/>
        <v>0</v>
      </c>
      <c r="G208" s="165"/>
    </row>
    <row r="209" spans="1:8" ht="152.25" customHeight="1" x14ac:dyDescent="0.25">
      <c r="A209" s="157"/>
      <c r="B209" s="157"/>
      <c r="C209" s="73" t="s">
        <v>19</v>
      </c>
      <c r="D209" s="51">
        <v>4934.3</v>
      </c>
      <c r="E209" s="51">
        <v>0</v>
      </c>
      <c r="F209" s="76">
        <f t="shared" si="8"/>
        <v>0</v>
      </c>
      <c r="G209" s="165"/>
    </row>
    <row r="210" spans="1:8" s="113" customFormat="1" ht="65.25" customHeight="1" x14ac:dyDescent="0.25">
      <c r="A210" s="157"/>
      <c r="B210" s="87" t="s">
        <v>83</v>
      </c>
      <c r="C210" s="74" t="s">
        <v>19</v>
      </c>
      <c r="D210" s="72">
        <v>13022.3</v>
      </c>
      <c r="E210" s="72">
        <v>0</v>
      </c>
      <c r="F210" s="88">
        <f t="shared" si="8"/>
        <v>0</v>
      </c>
      <c r="G210" s="74"/>
      <c r="H210" s="112"/>
    </row>
    <row r="211" spans="1:8" ht="132" customHeight="1" x14ac:dyDescent="0.25">
      <c r="A211" s="157"/>
      <c r="B211" s="75" t="s">
        <v>102</v>
      </c>
      <c r="C211" s="73" t="s">
        <v>19</v>
      </c>
      <c r="D211" s="51">
        <v>3999.5</v>
      </c>
      <c r="E211" s="51">
        <v>988.6</v>
      </c>
      <c r="F211" s="76">
        <f t="shared" si="8"/>
        <v>24.718089761220153</v>
      </c>
      <c r="G211" s="73" t="s">
        <v>498</v>
      </c>
    </row>
    <row r="212" spans="1:8" ht="69" customHeight="1" x14ac:dyDescent="0.25">
      <c r="A212" s="77" t="s">
        <v>34</v>
      </c>
      <c r="B212" s="77" t="s">
        <v>316</v>
      </c>
      <c r="C212" s="73" t="s">
        <v>19</v>
      </c>
      <c r="D212" s="51">
        <v>3849.9</v>
      </c>
      <c r="E212" s="51">
        <v>0</v>
      </c>
      <c r="F212" s="76">
        <f t="shared" si="8"/>
        <v>0</v>
      </c>
      <c r="G212" s="73"/>
    </row>
    <row r="213" spans="1:8" ht="54" customHeight="1" x14ac:dyDescent="0.25">
      <c r="A213" s="158" t="s">
        <v>69</v>
      </c>
      <c r="B213" s="158"/>
      <c r="C213" s="79" t="s">
        <v>92</v>
      </c>
      <c r="D213" s="52">
        <f>D204+D205+D206+D207+D208+D209+D210+D211+D212</f>
        <v>127506</v>
      </c>
      <c r="E213" s="52">
        <f>E204+E205+E206+E207+E208+E209+E210+E211+E212</f>
        <v>1082.0999999999999</v>
      </c>
      <c r="F213" s="19">
        <f>E213/D213*100</f>
        <v>0.84866594513199367</v>
      </c>
      <c r="G213" s="165"/>
    </row>
    <row r="214" spans="1:8" ht="55.5" customHeight="1" x14ac:dyDescent="0.25">
      <c r="A214" s="158"/>
      <c r="B214" s="158"/>
      <c r="C214" s="79" t="s">
        <v>131</v>
      </c>
      <c r="D214" s="52">
        <f>D207</f>
        <v>90000</v>
      </c>
      <c r="E214" s="52">
        <f>E207</f>
        <v>0</v>
      </c>
      <c r="F214" s="19">
        <f t="shared" ref="F214:F215" si="9">E214/D214*100</f>
        <v>0</v>
      </c>
      <c r="G214" s="165"/>
    </row>
    <row r="215" spans="1:8" ht="52.5" customHeight="1" x14ac:dyDescent="0.25">
      <c r="A215" s="158"/>
      <c r="B215" s="158"/>
      <c r="C215" s="79" t="s">
        <v>163</v>
      </c>
      <c r="D215" s="52">
        <f>D204+D208</f>
        <v>6550</v>
      </c>
      <c r="E215" s="52">
        <f>E204+E208</f>
        <v>0</v>
      </c>
      <c r="F215" s="19">
        <f t="shared" si="9"/>
        <v>0</v>
      </c>
      <c r="G215" s="165"/>
    </row>
    <row r="216" spans="1:8" ht="58.5" customHeight="1" x14ac:dyDescent="0.25">
      <c r="A216" s="158"/>
      <c r="B216" s="158"/>
      <c r="C216" s="79" t="s">
        <v>19</v>
      </c>
      <c r="D216" s="52">
        <f>D205+D206+D209+D210+D211+D212</f>
        <v>30956</v>
      </c>
      <c r="E216" s="52">
        <f>E205+E206+E209+E210+E211+E212</f>
        <v>1082.0999999999999</v>
      </c>
      <c r="F216" s="19">
        <f>E216/D216*100</f>
        <v>3.4956066675281039</v>
      </c>
      <c r="G216" s="165"/>
    </row>
    <row r="217" spans="1:8" ht="36.75" customHeight="1" x14ac:dyDescent="0.25">
      <c r="A217" s="166" t="s">
        <v>49</v>
      </c>
      <c r="B217" s="166"/>
      <c r="C217" s="166"/>
      <c r="D217" s="166"/>
      <c r="E217" s="166"/>
      <c r="F217" s="166"/>
      <c r="G217" s="166"/>
    </row>
    <row r="218" spans="1:8" ht="62.25" customHeight="1" x14ac:dyDescent="0.25">
      <c r="A218" s="124" t="s">
        <v>27</v>
      </c>
      <c r="B218" s="77" t="s">
        <v>448</v>
      </c>
      <c r="C218" s="73" t="s">
        <v>19</v>
      </c>
      <c r="D218" s="51">
        <v>50</v>
      </c>
      <c r="E218" s="51">
        <v>0</v>
      </c>
      <c r="F218" s="76">
        <f>E218/D218*100</f>
        <v>0</v>
      </c>
      <c r="G218" s="129"/>
    </row>
    <row r="219" spans="1:8" ht="63" customHeight="1" x14ac:dyDescent="0.25">
      <c r="A219" s="77" t="s">
        <v>32</v>
      </c>
      <c r="B219" s="77" t="s">
        <v>154</v>
      </c>
      <c r="C219" s="73" t="s">
        <v>19</v>
      </c>
      <c r="D219" s="51">
        <v>1000</v>
      </c>
      <c r="E219" s="51">
        <v>0</v>
      </c>
      <c r="F219" s="76">
        <f>E219/D219*100</f>
        <v>0</v>
      </c>
      <c r="G219" s="129"/>
    </row>
    <row r="220" spans="1:8" s="113" customFormat="1" ht="64.5" customHeight="1" x14ac:dyDescent="0.25">
      <c r="A220" s="119" t="s">
        <v>33</v>
      </c>
      <c r="B220" s="119" t="s">
        <v>84</v>
      </c>
      <c r="C220" s="74" t="s">
        <v>19</v>
      </c>
      <c r="D220" s="72">
        <v>0</v>
      </c>
      <c r="E220" s="72">
        <v>0</v>
      </c>
      <c r="F220" s="88">
        <v>0</v>
      </c>
      <c r="G220" s="74"/>
      <c r="H220" s="112"/>
    </row>
    <row r="221" spans="1:8" ht="69.75" customHeight="1" x14ac:dyDescent="0.25">
      <c r="A221" s="77" t="s">
        <v>34</v>
      </c>
      <c r="B221" s="77" t="s">
        <v>317</v>
      </c>
      <c r="C221" s="73" t="s">
        <v>19</v>
      </c>
      <c r="D221" s="51">
        <v>220</v>
      </c>
      <c r="E221" s="51">
        <v>51</v>
      </c>
      <c r="F221" s="76">
        <f>E221/D221*100</f>
        <v>23.18181818181818</v>
      </c>
      <c r="G221" s="129" t="s">
        <v>318</v>
      </c>
    </row>
    <row r="222" spans="1:8" ht="27" customHeight="1" x14ac:dyDescent="0.25">
      <c r="A222" s="158" t="s">
        <v>69</v>
      </c>
      <c r="B222" s="158"/>
      <c r="C222" s="79" t="s">
        <v>92</v>
      </c>
      <c r="D222" s="52">
        <f>SUM(D218:D221)</f>
        <v>1270</v>
      </c>
      <c r="E222" s="52">
        <f>SUM(E218:E221)</f>
        <v>51</v>
      </c>
      <c r="F222" s="19">
        <f>E222/D222*100</f>
        <v>4.015748031496063</v>
      </c>
      <c r="G222" s="165"/>
    </row>
    <row r="223" spans="1:8" ht="27" customHeight="1" x14ac:dyDescent="0.25">
      <c r="A223" s="158"/>
      <c r="B223" s="158"/>
      <c r="C223" s="79" t="s">
        <v>131</v>
      </c>
      <c r="D223" s="52">
        <v>0</v>
      </c>
      <c r="E223" s="52">
        <v>0</v>
      </c>
      <c r="F223" s="19">
        <v>0</v>
      </c>
      <c r="G223" s="165"/>
    </row>
    <row r="224" spans="1:8" ht="27" customHeight="1" x14ac:dyDescent="0.25">
      <c r="A224" s="158"/>
      <c r="B224" s="158"/>
      <c r="C224" s="79" t="s">
        <v>163</v>
      </c>
      <c r="D224" s="52">
        <v>0</v>
      </c>
      <c r="E224" s="52">
        <v>0</v>
      </c>
      <c r="F224" s="19">
        <v>0</v>
      </c>
      <c r="G224" s="165"/>
    </row>
    <row r="225" spans="1:8" ht="27" customHeight="1" x14ac:dyDescent="0.25">
      <c r="A225" s="158"/>
      <c r="B225" s="158"/>
      <c r="C225" s="79" t="s">
        <v>19</v>
      </c>
      <c r="D225" s="52">
        <f>D218+D219+D220+D221</f>
        <v>1270</v>
      </c>
      <c r="E225" s="52">
        <f>E218+E219+E220+E221</f>
        <v>51</v>
      </c>
      <c r="F225" s="19">
        <f>E225/D225*100</f>
        <v>4.015748031496063</v>
      </c>
      <c r="G225" s="165"/>
    </row>
    <row r="226" spans="1:8" ht="30.75" customHeight="1" x14ac:dyDescent="0.25">
      <c r="A226" s="166" t="s">
        <v>50</v>
      </c>
      <c r="B226" s="166"/>
      <c r="C226" s="166"/>
      <c r="D226" s="166"/>
      <c r="E226" s="166"/>
      <c r="F226" s="166"/>
      <c r="G226" s="166"/>
    </row>
    <row r="227" spans="1:8" s="113" customFormat="1" ht="54.75" customHeight="1" x14ac:dyDescent="0.25">
      <c r="A227" s="167" t="s">
        <v>29</v>
      </c>
      <c r="B227" s="119" t="s">
        <v>516</v>
      </c>
      <c r="C227" s="74" t="s">
        <v>19</v>
      </c>
      <c r="D227" s="72">
        <v>50</v>
      </c>
      <c r="E227" s="72">
        <v>0</v>
      </c>
      <c r="F227" s="76">
        <v>0</v>
      </c>
      <c r="G227" s="73"/>
      <c r="H227" s="112"/>
    </row>
    <row r="228" spans="1:8" s="113" customFormat="1" ht="82.5" customHeight="1" x14ac:dyDescent="0.25">
      <c r="A228" s="167"/>
      <c r="B228" s="119" t="s">
        <v>240</v>
      </c>
      <c r="C228" s="74" t="s">
        <v>19</v>
      </c>
      <c r="D228" s="72">
        <v>50</v>
      </c>
      <c r="E228" s="72">
        <v>0</v>
      </c>
      <c r="F228" s="76">
        <v>0</v>
      </c>
      <c r="G228" s="73"/>
      <c r="H228" s="112"/>
    </row>
    <row r="229" spans="1:8" ht="83.25" customHeight="1" x14ac:dyDescent="0.25">
      <c r="A229" s="169" t="s">
        <v>27</v>
      </c>
      <c r="B229" s="77" t="s">
        <v>449</v>
      </c>
      <c r="C229" s="73" t="s">
        <v>19</v>
      </c>
      <c r="D229" s="51">
        <v>20</v>
      </c>
      <c r="E229" s="51">
        <v>19</v>
      </c>
      <c r="F229" s="76">
        <f t="shared" ref="F229:F233" si="10">E229/D229*100</f>
        <v>95</v>
      </c>
      <c r="G229" s="129" t="s">
        <v>450</v>
      </c>
    </row>
    <row r="230" spans="1:8" ht="84.75" customHeight="1" x14ac:dyDescent="0.25">
      <c r="A230" s="169"/>
      <c r="B230" s="77" t="s">
        <v>204</v>
      </c>
      <c r="C230" s="73" t="s">
        <v>19</v>
      </c>
      <c r="D230" s="51">
        <v>50</v>
      </c>
      <c r="E230" s="51">
        <v>48.4</v>
      </c>
      <c r="F230" s="76">
        <f t="shared" si="10"/>
        <v>96.8</v>
      </c>
      <c r="G230" s="129" t="s">
        <v>451</v>
      </c>
    </row>
    <row r="231" spans="1:8" ht="82.5" customHeight="1" x14ac:dyDescent="0.25">
      <c r="A231" s="77" t="s">
        <v>32</v>
      </c>
      <c r="B231" s="77" t="s">
        <v>165</v>
      </c>
      <c r="C231" s="73" t="s">
        <v>19</v>
      </c>
      <c r="D231" s="120">
        <v>5714.6</v>
      </c>
      <c r="E231" s="51">
        <v>1673.1</v>
      </c>
      <c r="F231" s="76">
        <f t="shared" si="10"/>
        <v>29.277639729814858</v>
      </c>
      <c r="G231" s="129" t="s">
        <v>340</v>
      </c>
    </row>
    <row r="232" spans="1:8" ht="54" customHeight="1" x14ac:dyDescent="0.25">
      <c r="A232" s="75" t="s">
        <v>33</v>
      </c>
      <c r="B232" s="75" t="s">
        <v>199</v>
      </c>
      <c r="C232" s="73" t="s">
        <v>19</v>
      </c>
      <c r="D232" s="120">
        <v>0</v>
      </c>
      <c r="E232" s="51">
        <v>0</v>
      </c>
      <c r="F232" s="76">
        <v>0</v>
      </c>
      <c r="G232" s="129"/>
    </row>
    <row r="233" spans="1:8" ht="132" customHeight="1" x14ac:dyDescent="0.25">
      <c r="A233" s="77" t="s">
        <v>34</v>
      </c>
      <c r="B233" s="77" t="s">
        <v>319</v>
      </c>
      <c r="C233" s="73" t="s">
        <v>19</v>
      </c>
      <c r="D233" s="51">
        <v>2310</v>
      </c>
      <c r="E233" s="51">
        <v>1066.5</v>
      </c>
      <c r="F233" s="76">
        <f t="shared" si="10"/>
        <v>46.168831168831169</v>
      </c>
      <c r="G233" s="129" t="s">
        <v>320</v>
      </c>
    </row>
    <row r="234" spans="1:8" ht="54" customHeight="1" x14ac:dyDescent="0.25">
      <c r="A234" s="158" t="s">
        <v>69</v>
      </c>
      <c r="B234" s="158"/>
      <c r="C234" s="79" t="s">
        <v>92</v>
      </c>
      <c r="D234" s="52">
        <f>D227+D228+D229+D230+D231+D232+D233</f>
        <v>8194.6</v>
      </c>
      <c r="E234" s="52">
        <f>E227+E228+E229+E230+E231+E232+E233</f>
        <v>2807</v>
      </c>
      <c r="F234" s="19">
        <f>E234/D234*100</f>
        <v>34.254265003782983</v>
      </c>
      <c r="G234" s="165"/>
    </row>
    <row r="235" spans="1:8" ht="54" customHeight="1" x14ac:dyDescent="0.25">
      <c r="A235" s="158"/>
      <c r="B235" s="158"/>
      <c r="C235" s="79" t="s">
        <v>131</v>
      </c>
      <c r="D235" s="52">
        <v>0</v>
      </c>
      <c r="E235" s="52">
        <v>0</v>
      </c>
      <c r="F235" s="19">
        <v>0</v>
      </c>
      <c r="G235" s="165"/>
    </row>
    <row r="236" spans="1:8" ht="54" customHeight="1" x14ac:dyDescent="0.25">
      <c r="A236" s="158"/>
      <c r="B236" s="158"/>
      <c r="C236" s="79" t="s">
        <v>163</v>
      </c>
      <c r="D236" s="52">
        <v>0</v>
      </c>
      <c r="E236" s="52">
        <v>0</v>
      </c>
      <c r="F236" s="19">
        <v>0</v>
      </c>
      <c r="G236" s="165"/>
    </row>
    <row r="237" spans="1:8" ht="54" customHeight="1" x14ac:dyDescent="0.25">
      <c r="A237" s="158"/>
      <c r="B237" s="158"/>
      <c r="C237" s="79" t="s">
        <v>19</v>
      </c>
      <c r="D237" s="52">
        <f>D227+D228+D229+D230+D231+D232+D233</f>
        <v>8194.6</v>
      </c>
      <c r="E237" s="52">
        <f>E227+E228+E229+E230+E231+E232+E233</f>
        <v>2807</v>
      </c>
      <c r="F237" s="19">
        <f>E237/D237*100</f>
        <v>34.254265003782983</v>
      </c>
      <c r="G237" s="165"/>
    </row>
    <row r="238" spans="1:8" s="100" customFormat="1" ht="36.75" customHeight="1" x14ac:dyDescent="0.25">
      <c r="A238" s="178" t="s">
        <v>161</v>
      </c>
      <c r="B238" s="178"/>
      <c r="C238" s="178"/>
      <c r="D238" s="178"/>
      <c r="E238" s="178"/>
      <c r="F238" s="178"/>
      <c r="G238" s="178"/>
      <c r="H238" s="99"/>
    </row>
    <row r="239" spans="1:8" ht="80.25" customHeight="1" x14ac:dyDescent="0.25">
      <c r="A239" s="77" t="s">
        <v>23</v>
      </c>
      <c r="B239" s="77" t="s">
        <v>188</v>
      </c>
      <c r="C239" s="73" t="s">
        <v>19</v>
      </c>
      <c r="D239" s="51">
        <v>75</v>
      </c>
      <c r="E239" s="51">
        <v>0</v>
      </c>
      <c r="F239" s="76">
        <f t="shared" ref="F239:F253" si="11">E239/D239*100</f>
        <v>0</v>
      </c>
      <c r="G239" s="73"/>
    </row>
    <row r="240" spans="1:8" ht="61.5" customHeight="1" x14ac:dyDescent="0.25">
      <c r="A240" s="77" t="s">
        <v>24</v>
      </c>
      <c r="B240" s="77" t="s">
        <v>197</v>
      </c>
      <c r="C240" s="73" t="s">
        <v>19</v>
      </c>
      <c r="D240" s="51">
        <v>100</v>
      </c>
      <c r="E240" s="51">
        <v>30</v>
      </c>
      <c r="F240" s="76">
        <f t="shared" si="11"/>
        <v>30</v>
      </c>
      <c r="G240" s="73" t="s">
        <v>376</v>
      </c>
    </row>
    <row r="241" spans="1:7" ht="63" customHeight="1" x14ac:dyDescent="0.25">
      <c r="A241" s="77" t="s">
        <v>25</v>
      </c>
      <c r="B241" s="77" t="s">
        <v>267</v>
      </c>
      <c r="C241" s="73" t="s">
        <v>19</v>
      </c>
      <c r="D241" s="51">
        <v>100</v>
      </c>
      <c r="E241" s="51">
        <v>0</v>
      </c>
      <c r="F241" s="76">
        <v>0</v>
      </c>
      <c r="G241" s="73"/>
    </row>
    <row r="242" spans="1:7" ht="61.5" customHeight="1" x14ac:dyDescent="0.25">
      <c r="A242" s="124" t="s">
        <v>29</v>
      </c>
      <c r="B242" s="77" t="s">
        <v>164</v>
      </c>
      <c r="C242" s="73" t="s">
        <v>19</v>
      </c>
      <c r="D242" s="51">
        <v>100</v>
      </c>
      <c r="E242" s="51">
        <v>0</v>
      </c>
      <c r="F242" s="76">
        <f t="shared" si="11"/>
        <v>0</v>
      </c>
      <c r="G242" s="73"/>
    </row>
    <row r="243" spans="1:7" ht="84.75" customHeight="1" x14ac:dyDescent="0.25">
      <c r="A243" s="124" t="s">
        <v>26</v>
      </c>
      <c r="B243" s="77" t="s">
        <v>224</v>
      </c>
      <c r="C243" s="73" t="s">
        <v>19</v>
      </c>
      <c r="D243" s="51">
        <v>5</v>
      </c>
      <c r="E243" s="51">
        <v>0</v>
      </c>
      <c r="F243" s="76">
        <f t="shared" si="11"/>
        <v>0</v>
      </c>
      <c r="G243" s="73"/>
    </row>
    <row r="244" spans="1:7" ht="79.5" customHeight="1" x14ac:dyDescent="0.25">
      <c r="A244" s="77" t="s">
        <v>27</v>
      </c>
      <c r="B244" s="77" t="s">
        <v>452</v>
      </c>
      <c r="C244" s="73" t="s">
        <v>19</v>
      </c>
      <c r="D244" s="51">
        <v>1896.4</v>
      </c>
      <c r="E244" s="51">
        <v>0</v>
      </c>
      <c r="F244" s="76">
        <f t="shared" si="11"/>
        <v>0</v>
      </c>
      <c r="G244" s="129"/>
    </row>
    <row r="245" spans="1:7" ht="80.25" customHeight="1" x14ac:dyDescent="0.25">
      <c r="A245" s="77" t="s">
        <v>28</v>
      </c>
      <c r="B245" s="77" t="s">
        <v>261</v>
      </c>
      <c r="C245" s="73" t="s">
        <v>19</v>
      </c>
      <c r="D245" s="51">
        <v>20</v>
      </c>
      <c r="E245" s="51">
        <v>0</v>
      </c>
      <c r="F245" s="76">
        <f t="shared" si="11"/>
        <v>0</v>
      </c>
      <c r="G245" s="73"/>
    </row>
    <row r="246" spans="1:7" ht="57.75" customHeight="1" x14ac:dyDescent="0.25">
      <c r="A246" s="124" t="s">
        <v>30</v>
      </c>
      <c r="B246" s="77" t="s">
        <v>208</v>
      </c>
      <c r="C246" s="73" t="s">
        <v>19</v>
      </c>
      <c r="D246" s="51">
        <v>1000</v>
      </c>
      <c r="E246" s="51">
        <v>0</v>
      </c>
      <c r="F246" s="76">
        <f t="shared" si="11"/>
        <v>0</v>
      </c>
      <c r="G246" s="129"/>
    </row>
    <row r="247" spans="1:7" ht="89.25" customHeight="1" x14ac:dyDescent="0.25">
      <c r="A247" s="124" t="s">
        <v>31</v>
      </c>
      <c r="B247" s="77" t="s">
        <v>220</v>
      </c>
      <c r="C247" s="73" t="s">
        <v>19</v>
      </c>
      <c r="D247" s="51">
        <v>50</v>
      </c>
      <c r="E247" s="51">
        <v>0</v>
      </c>
      <c r="F247" s="76">
        <v>0</v>
      </c>
      <c r="G247" s="73"/>
    </row>
    <row r="248" spans="1:7" ht="57" customHeight="1" x14ac:dyDescent="0.25">
      <c r="A248" s="124" t="s">
        <v>32</v>
      </c>
      <c r="B248" s="75" t="s">
        <v>123</v>
      </c>
      <c r="C248" s="73" t="s">
        <v>19</v>
      </c>
      <c r="D248" s="51">
        <v>39437.4</v>
      </c>
      <c r="E248" s="51">
        <v>9603</v>
      </c>
      <c r="F248" s="76">
        <f t="shared" si="11"/>
        <v>24.349982503917602</v>
      </c>
      <c r="G248" s="73" t="s">
        <v>341</v>
      </c>
    </row>
    <row r="249" spans="1:7" ht="57" customHeight="1" x14ac:dyDescent="0.25">
      <c r="A249" s="154" t="s">
        <v>33</v>
      </c>
      <c r="B249" s="154" t="s">
        <v>475</v>
      </c>
      <c r="C249" s="116" t="s">
        <v>131</v>
      </c>
      <c r="D249" s="117">
        <v>11231</v>
      </c>
      <c r="E249" s="117">
        <v>0</v>
      </c>
      <c r="F249" s="76">
        <f t="shared" si="11"/>
        <v>0</v>
      </c>
      <c r="G249" s="159" t="s">
        <v>476</v>
      </c>
    </row>
    <row r="250" spans="1:7" ht="57" customHeight="1" x14ac:dyDescent="0.25">
      <c r="A250" s="155"/>
      <c r="B250" s="155"/>
      <c r="C250" s="116" t="s">
        <v>511</v>
      </c>
      <c r="D250" s="117">
        <v>468</v>
      </c>
      <c r="E250" s="117">
        <v>0</v>
      </c>
      <c r="F250" s="76">
        <f t="shared" si="11"/>
        <v>0</v>
      </c>
      <c r="G250" s="168"/>
    </row>
    <row r="251" spans="1:7" ht="75.75" customHeight="1" x14ac:dyDescent="0.25">
      <c r="A251" s="155"/>
      <c r="B251" s="156"/>
      <c r="C251" s="116" t="s">
        <v>19</v>
      </c>
      <c r="D251" s="117">
        <v>1904.5</v>
      </c>
      <c r="E251" s="117">
        <v>0</v>
      </c>
      <c r="F251" s="76">
        <f t="shared" si="11"/>
        <v>0</v>
      </c>
      <c r="G251" s="160"/>
    </row>
    <row r="252" spans="1:7" ht="78.75" customHeight="1" x14ac:dyDescent="0.25">
      <c r="A252" s="155"/>
      <c r="B252" s="115" t="s">
        <v>166</v>
      </c>
      <c r="C252" s="116" t="s">
        <v>19</v>
      </c>
      <c r="D252" s="117">
        <v>1861.3</v>
      </c>
      <c r="E252" s="117">
        <v>476</v>
      </c>
      <c r="F252" s="118">
        <f t="shared" si="11"/>
        <v>25.573523881158334</v>
      </c>
      <c r="G252" s="116" t="s">
        <v>499</v>
      </c>
    </row>
    <row r="253" spans="1:7" ht="57" customHeight="1" x14ac:dyDescent="0.25">
      <c r="A253" s="77" t="s">
        <v>34</v>
      </c>
      <c r="B253" s="77" t="s">
        <v>321</v>
      </c>
      <c r="C253" s="73" t="s">
        <v>19</v>
      </c>
      <c r="D253" s="51">
        <v>10</v>
      </c>
      <c r="E253" s="51">
        <v>0</v>
      </c>
      <c r="F253" s="76">
        <f t="shared" si="11"/>
        <v>0</v>
      </c>
      <c r="G253" s="73"/>
    </row>
    <row r="254" spans="1:7" ht="54" customHeight="1" x14ac:dyDescent="0.25">
      <c r="A254" s="158" t="s">
        <v>69</v>
      </c>
      <c r="B254" s="158"/>
      <c r="C254" s="79" t="s">
        <v>92</v>
      </c>
      <c r="D254" s="52">
        <f>SUM(D239:D253)</f>
        <v>58258.600000000006</v>
      </c>
      <c r="E254" s="52">
        <f>SUM(E239:E253)</f>
        <v>10109</v>
      </c>
      <c r="F254" s="19">
        <f>E254/D254*100</f>
        <v>17.351944605603293</v>
      </c>
      <c r="G254" s="165"/>
    </row>
    <row r="255" spans="1:7" ht="54" customHeight="1" x14ac:dyDescent="0.25">
      <c r="A255" s="158"/>
      <c r="B255" s="158"/>
      <c r="C255" s="79" t="s">
        <v>131</v>
      </c>
      <c r="D255" s="52">
        <f>D249</f>
        <v>11231</v>
      </c>
      <c r="E255" s="52">
        <f>E249</f>
        <v>0</v>
      </c>
      <c r="F255" s="19">
        <f t="shared" ref="F255:F256" si="12">E255/D255*100</f>
        <v>0</v>
      </c>
      <c r="G255" s="165"/>
    </row>
    <row r="256" spans="1:7" ht="54" customHeight="1" x14ac:dyDescent="0.25">
      <c r="A256" s="158"/>
      <c r="B256" s="158"/>
      <c r="C256" s="79" t="s">
        <v>163</v>
      </c>
      <c r="D256" s="52">
        <f>D250</f>
        <v>468</v>
      </c>
      <c r="E256" s="52">
        <f>E250</f>
        <v>0</v>
      </c>
      <c r="F256" s="19">
        <f t="shared" si="12"/>
        <v>0</v>
      </c>
      <c r="G256" s="165"/>
    </row>
    <row r="257" spans="1:8" ht="54" customHeight="1" x14ac:dyDescent="0.25">
      <c r="A257" s="158"/>
      <c r="B257" s="158"/>
      <c r="C257" s="79" t="s">
        <v>19</v>
      </c>
      <c r="D257" s="52">
        <f>D239+D240+D241+D242+D243+D244+D245+D246+D247+D248+D251+D252+D253</f>
        <v>46559.600000000006</v>
      </c>
      <c r="E257" s="52">
        <f>E239+E240+E241+E242+E243+E244+E245+E246+E247+E248+E251+E252+E253</f>
        <v>10109</v>
      </c>
      <c r="F257" s="19">
        <f>E257/D257*100</f>
        <v>21.711956288284263</v>
      </c>
      <c r="G257" s="165"/>
    </row>
    <row r="258" spans="1:8" ht="32.25" customHeight="1" x14ac:dyDescent="0.25">
      <c r="A258" s="166" t="s">
        <v>51</v>
      </c>
      <c r="B258" s="166"/>
      <c r="C258" s="166"/>
      <c r="D258" s="166"/>
      <c r="E258" s="166"/>
      <c r="F258" s="166"/>
      <c r="G258" s="166"/>
    </row>
    <row r="259" spans="1:8" s="113" customFormat="1" ht="57.75" customHeight="1" x14ac:dyDescent="0.25">
      <c r="A259" s="119" t="s">
        <v>29</v>
      </c>
      <c r="B259" s="119" t="s">
        <v>241</v>
      </c>
      <c r="C259" s="74" t="s">
        <v>19</v>
      </c>
      <c r="D259" s="72">
        <v>100</v>
      </c>
      <c r="E259" s="72">
        <v>0</v>
      </c>
      <c r="F259" s="76">
        <f>E259/D259*100</f>
        <v>0</v>
      </c>
      <c r="G259" s="129"/>
      <c r="H259" s="112"/>
    </row>
    <row r="260" spans="1:8" s="113" customFormat="1" ht="57.75" customHeight="1" x14ac:dyDescent="0.25">
      <c r="A260" s="154" t="s">
        <v>33</v>
      </c>
      <c r="B260" s="189" t="s">
        <v>477</v>
      </c>
      <c r="C260" s="74" t="s">
        <v>131</v>
      </c>
      <c r="D260" s="72">
        <v>769.5</v>
      </c>
      <c r="E260" s="72">
        <v>769.5</v>
      </c>
      <c r="F260" s="76">
        <f t="shared" ref="F260:F262" si="13">E260/D260*100</f>
        <v>100</v>
      </c>
      <c r="G260" s="182" t="s">
        <v>478</v>
      </c>
      <c r="H260" s="112"/>
    </row>
    <row r="261" spans="1:8" s="113" customFormat="1" ht="41.25" customHeight="1" x14ac:dyDescent="0.25">
      <c r="A261" s="155"/>
      <c r="B261" s="192"/>
      <c r="C261" s="74" t="s">
        <v>163</v>
      </c>
      <c r="D261" s="72">
        <v>300.5</v>
      </c>
      <c r="E261" s="72">
        <v>300.39999999999998</v>
      </c>
      <c r="F261" s="76">
        <f t="shared" si="13"/>
        <v>99.96672212978369</v>
      </c>
      <c r="G261" s="183"/>
      <c r="H261" s="112"/>
    </row>
    <row r="262" spans="1:8" s="113" customFormat="1" ht="60" customHeight="1" x14ac:dyDescent="0.25">
      <c r="A262" s="155"/>
      <c r="B262" s="190"/>
      <c r="C262" s="74" t="s">
        <v>19</v>
      </c>
      <c r="D262" s="72">
        <v>1028</v>
      </c>
      <c r="E262" s="72">
        <v>1027.9000000000001</v>
      </c>
      <c r="F262" s="76">
        <f t="shared" si="13"/>
        <v>99.990272373540861</v>
      </c>
      <c r="G262" s="184"/>
      <c r="H262" s="112"/>
    </row>
    <row r="263" spans="1:8" ht="80.25" customHeight="1" x14ac:dyDescent="0.25">
      <c r="A263" s="155"/>
      <c r="B263" s="77" t="s">
        <v>108</v>
      </c>
      <c r="C263" s="73" t="s">
        <v>19</v>
      </c>
      <c r="D263" s="51">
        <v>0</v>
      </c>
      <c r="E263" s="51">
        <v>0</v>
      </c>
      <c r="F263" s="76">
        <v>0</v>
      </c>
      <c r="G263" s="73"/>
    </row>
    <row r="264" spans="1:8" ht="60" customHeight="1" x14ac:dyDescent="0.25">
      <c r="A264" s="156"/>
      <c r="B264" s="77" t="s">
        <v>201</v>
      </c>
      <c r="C264" s="73" t="s">
        <v>19</v>
      </c>
      <c r="D264" s="51">
        <v>284.39999999999998</v>
      </c>
      <c r="E264" s="51">
        <v>0</v>
      </c>
      <c r="F264" s="76">
        <v>0</v>
      </c>
      <c r="G264" s="73"/>
    </row>
    <row r="265" spans="1:8" ht="50.25" customHeight="1" x14ac:dyDescent="0.25">
      <c r="A265" s="158" t="s">
        <v>69</v>
      </c>
      <c r="B265" s="158"/>
      <c r="C265" s="79" t="s">
        <v>92</v>
      </c>
      <c r="D265" s="52">
        <f>SUM(D259:D264)</f>
        <v>2482.4</v>
      </c>
      <c r="E265" s="52">
        <f>SUM(E259:E264)</f>
        <v>2097.8000000000002</v>
      </c>
      <c r="F265" s="19">
        <f>E265/D265*100</f>
        <v>84.506928778601349</v>
      </c>
      <c r="G265" s="165"/>
    </row>
    <row r="266" spans="1:8" ht="50.25" customHeight="1" x14ac:dyDescent="0.25">
      <c r="A266" s="158"/>
      <c r="B266" s="158"/>
      <c r="C266" s="79" t="s">
        <v>131</v>
      </c>
      <c r="D266" s="52">
        <f>D260</f>
        <v>769.5</v>
      </c>
      <c r="E266" s="52">
        <f>E260</f>
        <v>769.5</v>
      </c>
      <c r="F266" s="19">
        <f t="shared" ref="F266:F267" si="14">E266/D266*100</f>
        <v>100</v>
      </c>
      <c r="G266" s="165"/>
    </row>
    <row r="267" spans="1:8" ht="50.25" customHeight="1" x14ac:dyDescent="0.25">
      <c r="A267" s="158"/>
      <c r="B267" s="158"/>
      <c r="C267" s="79" t="s">
        <v>18</v>
      </c>
      <c r="D267" s="52">
        <f>D261</f>
        <v>300.5</v>
      </c>
      <c r="E267" s="52">
        <f>E261</f>
        <v>300.39999999999998</v>
      </c>
      <c r="F267" s="19">
        <f t="shared" si="14"/>
        <v>99.96672212978369</v>
      </c>
      <c r="G267" s="165"/>
    </row>
    <row r="268" spans="1:8" ht="50.25" customHeight="1" x14ac:dyDescent="0.25">
      <c r="A268" s="158"/>
      <c r="B268" s="158"/>
      <c r="C268" s="79" t="s">
        <v>19</v>
      </c>
      <c r="D268" s="52">
        <f>D259+D262+D263+D264</f>
        <v>1412.4</v>
      </c>
      <c r="E268" s="52">
        <f>E259+E262+E263+E264</f>
        <v>1027.9000000000001</v>
      </c>
      <c r="F268" s="19">
        <f>E268/D268*100</f>
        <v>72.776833758142175</v>
      </c>
      <c r="G268" s="165"/>
    </row>
    <row r="269" spans="1:8" ht="32.25" customHeight="1" x14ac:dyDescent="0.25">
      <c r="A269" s="166" t="s">
        <v>46</v>
      </c>
      <c r="B269" s="166"/>
      <c r="C269" s="166"/>
      <c r="D269" s="166"/>
      <c r="E269" s="166"/>
      <c r="F269" s="166"/>
      <c r="G269" s="166"/>
    </row>
    <row r="270" spans="1:8" ht="59.25" customHeight="1" x14ac:dyDescent="0.25">
      <c r="A270" s="77" t="s">
        <v>23</v>
      </c>
      <c r="B270" s="77" t="s">
        <v>43</v>
      </c>
      <c r="C270" s="73" t="s">
        <v>19</v>
      </c>
      <c r="D270" s="51">
        <v>60</v>
      </c>
      <c r="E270" s="51">
        <v>0</v>
      </c>
      <c r="F270" s="76">
        <f t="shared" ref="F270:F279" si="15">E270/D270*100</f>
        <v>0</v>
      </c>
      <c r="G270" s="73"/>
    </row>
    <row r="271" spans="1:8" ht="60.75" customHeight="1" x14ac:dyDescent="0.25">
      <c r="A271" s="77" t="s">
        <v>24</v>
      </c>
      <c r="B271" s="77" t="s">
        <v>370</v>
      </c>
      <c r="C271" s="73" t="s">
        <v>19</v>
      </c>
      <c r="D271" s="51">
        <v>170</v>
      </c>
      <c r="E271" s="51">
        <v>50</v>
      </c>
      <c r="F271" s="76">
        <f t="shared" si="15"/>
        <v>29.411764705882355</v>
      </c>
      <c r="G271" s="73" t="s">
        <v>377</v>
      </c>
    </row>
    <row r="272" spans="1:8" ht="58.5" customHeight="1" x14ac:dyDescent="0.25">
      <c r="A272" s="77" t="s">
        <v>25</v>
      </c>
      <c r="B272" s="77" t="s">
        <v>57</v>
      </c>
      <c r="C272" s="73" t="s">
        <v>19</v>
      </c>
      <c r="D272" s="51">
        <v>25</v>
      </c>
      <c r="E272" s="51">
        <v>0</v>
      </c>
      <c r="F272" s="76">
        <f t="shared" si="15"/>
        <v>0</v>
      </c>
      <c r="G272" s="73"/>
    </row>
    <row r="273" spans="1:8" ht="58.5" customHeight="1" x14ac:dyDescent="0.25">
      <c r="A273" s="77" t="s">
        <v>29</v>
      </c>
      <c r="B273" s="77" t="s">
        <v>242</v>
      </c>
      <c r="C273" s="73" t="s">
        <v>19</v>
      </c>
      <c r="D273" s="51">
        <v>440</v>
      </c>
      <c r="E273" s="51">
        <v>360</v>
      </c>
      <c r="F273" s="76">
        <f t="shared" si="15"/>
        <v>81.818181818181827</v>
      </c>
      <c r="G273" s="73" t="s">
        <v>270</v>
      </c>
    </row>
    <row r="274" spans="1:8" ht="53.25" customHeight="1" x14ac:dyDescent="0.25">
      <c r="A274" s="77" t="s">
        <v>26</v>
      </c>
      <c r="B274" s="77" t="s">
        <v>139</v>
      </c>
      <c r="C274" s="73" t="s">
        <v>19</v>
      </c>
      <c r="D274" s="51">
        <v>88.1</v>
      </c>
      <c r="E274" s="51">
        <v>0</v>
      </c>
      <c r="F274" s="76">
        <f t="shared" si="15"/>
        <v>0</v>
      </c>
      <c r="G274" s="73"/>
    </row>
    <row r="275" spans="1:8" ht="61.5" customHeight="1" x14ac:dyDescent="0.25">
      <c r="A275" s="77" t="s">
        <v>27</v>
      </c>
      <c r="B275" s="77" t="s">
        <v>453</v>
      </c>
      <c r="C275" s="73" t="s">
        <v>19</v>
      </c>
      <c r="D275" s="51">
        <v>54</v>
      </c>
      <c r="E275" s="51">
        <v>13.7</v>
      </c>
      <c r="F275" s="76">
        <f t="shared" si="15"/>
        <v>25.37037037037037</v>
      </c>
      <c r="G275" s="73" t="s">
        <v>454</v>
      </c>
    </row>
    <row r="276" spans="1:8" ht="65.25" customHeight="1" x14ac:dyDescent="0.25">
      <c r="A276" s="77" t="s">
        <v>30</v>
      </c>
      <c r="B276" s="77" t="s">
        <v>64</v>
      </c>
      <c r="C276" s="73" t="s">
        <v>19</v>
      </c>
      <c r="D276" s="51">
        <v>140</v>
      </c>
      <c r="E276" s="51">
        <v>12</v>
      </c>
      <c r="F276" s="76">
        <f t="shared" si="15"/>
        <v>8.5714285714285712</v>
      </c>
      <c r="G276" s="73" t="s">
        <v>276</v>
      </c>
    </row>
    <row r="277" spans="1:8" s="113" customFormat="1" ht="51.75" customHeight="1" x14ac:dyDescent="0.25">
      <c r="A277" s="119" t="s">
        <v>32</v>
      </c>
      <c r="B277" s="119" t="s">
        <v>342</v>
      </c>
      <c r="C277" s="74" t="s">
        <v>19</v>
      </c>
      <c r="D277" s="72">
        <v>270.3</v>
      </c>
      <c r="E277" s="72">
        <v>270.3</v>
      </c>
      <c r="F277" s="76">
        <f t="shared" si="15"/>
        <v>100</v>
      </c>
      <c r="G277" s="74" t="s">
        <v>409</v>
      </c>
      <c r="H277" s="112"/>
    </row>
    <row r="278" spans="1:8" ht="58.5" customHeight="1" x14ac:dyDescent="0.25">
      <c r="A278" s="77" t="s">
        <v>33</v>
      </c>
      <c r="B278" s="77" t="s">
        <v>87</v>
      </c>
      <c r="C278" s="73" t="s">
        <v>19</v>
      </c>
      <c r="D278" s="51">
        <v>5143.3</v>
      </c>
      <c r="E278" s="51">
        <v>1023.2</v>
      </c>
      <c r="F278" s="76">
        <f t="shared" si="15"/>
        <v>19.89384247467579</v>
      </c>
      <c r="G278" s="73" t="s">
        <v>500</v>
      </c>
    </row>
    <row r="279" spans="1:8" ht="82.5" customHeight="1" x14ac:dyDescent="0.25">
      <c r="A279" s="77" t="s">
        <v>34</v>
      </c>
      <c r="B279" s="77" t="s">
        <v>322</v>
      </c>
      <c r="C279" s="73" t="s">
        <v>19</v>
      </c>
      <c r="D279" s="51">
        <v>50</v>
      </c>
      <c r="E279" s="51">
        <v>0</v>
      </c>
      <c r="F279" s="76">
        <f t="shared" si="15"/>
        <v>0</v>
      </c>
      <c r="G279" s="73"/>
    </row>
    <row r="280" spans="1:8" ht="50.25" customHeight="1" x14ac:dyDescent="0.25">
      <c r="A280" s="158" t="s">
        <v>69</v>
      </c>
      <c r="B280" s="158"/>
      <c r="C280" s="79" t="s">
        <v>92</v>
      </c>
      <c r="D280" s="52">
        <f>SUM(D270:D279)</f>
        <v>6440.7000000000007</v>
      </c>
      <c r="E280" s="52">
        <f>SUM(E270:E279)</f>
        <v>1729.2</v>
      </c>
      <c r="F280" s="19">
        <f>E280/D280*100</f>
        <v>26.848013414690946</v>
      </c>
      <c r="G280" s="165"/>
    </row>
    <row r="281" spans="1:8" ht="50.25" customHeight="1" x14ac:dyDescent="0.25">
      <c r="A281" s="158"/>
      <c r="B281" s="158"/>
      <c r="C281" s="79" t="s">
        <v>131</v>
      </c>
      <c r="D281" s="52">
        <v>0</v>
      </c>
      <c r="E281" s="52">
        <v>0</v>
      </c>
      <c r="F281" s="19">
        <v>0</v>
      </c>
      <c r="G281" s="165"/>
    </row>
    <row r="282" spans="1:8" ht="50.25" customHeight="1" x14ac:dyDescent="0.25">
      <c r="A282" s="158"/>
      <c r="B282" s="158"/>
      <c r="C282" s="79" t="s">
        <v>18</v>
      </c>
      <c r="D282" s="52">
        <v>0</v>
      </c>
      <c r="E282" s="52">
        <v>0</v>
      </c>
      <c r="F282" s="19">
        <v>0</v>
      </c>
      <c r="G282" s="165"/>
    </row>
    <row r="283" spans="1:8" ht="50.25" customHeight="1" x14ac:dyDescent="0.25">
      <c r="A283" s="158"/>
      <c r="B283" s="158"/>
      <c r="C283" s="79" t="s">
        <v>19</v>
      </c>
      <c r="D283" s="52">
        <f>D270+D271+D272+D273+D274+D275+D276+D277+D278+D279</f>
        <v>6440.7000000000007</v>
      </c>
      <c r="E283" s="52">
        <f>E270+E271+E272+E273+E274+E275+E276+E277+E278+E279</f>
        <v>1729.2</v>
      </c>
      <c r="F283" s="19">
        <f>E283/D283*100</f>
        <v>26.848013414690946</v>
      </c>
      <c r="G283" s="165"/>
    </row>
    <row r="284" spans="1:8" ht="36.75" customHeight="1" x14ac:dyDescent="0.25">
      <c r="A284" s="166" t="s">
        <v>97</v>
      </c>
      <c r="B284" s="166"/>
      <c r="C284" s="166"/>
      <c r="D284" s="166"/>
      <c r="E284" s="166"/>
      <c r="F284" s="166"/>
      <c r="G284" s="166"/>
    </row>
    <row r="285" spans="1:8" ht="83.25" customHeight="1" x14ac:dyDescent="0.25">
      <c r="A285" s="169" t="s">
        <v>23</v>
      </c>
      <c r="B285" s="77" t="s">
        <v>44</v>
      </c>
      <c r="C285" s="73" t="s">
        <v>19</v>
      </c>
      <c r="D285" s="51">
        <v>6280</v>
      </c>
      <c r="E285" s="72">
        <v>1168.8</v>
      </c>
      <c r="F285" s="76">
        <f t="shared" ref="F285:F317" si="16">E285/D285*100</f>
        <v>18.611464968152866</v>
      </c>
      <c r="G285" s="73" t="s">
        <v>203</v>
      </c>
    </row>
    <row r="286" spans="1:8" ht="88.5" customHeight="1" x14ac:dyDescent="0.25">
      <c r="A286" s="169"/>
      <c r="B286" s="77" t="s">
        <v>39</v>
      </c>
      <c r="C286" s="73" t="s">
        <v>19</v>
      </c>
      <c r="D286" s="51">
        <v>100</v>
      </c>
      <c r="E286" s="51">
        <v>5</v>
      </c>
      <c r="F286" s="76">
        <f t="shared" si="16"/>
        <v>5</v>
      </c>
      <c r="G286" s="73" t="s">
        <v>285</v>
      </c>
    </row>
    <row r="287" spans="1:8" ht="81.75" customHeight="1" x14ac:dyDescent="0.25">
      <c r="A287" s="124" t="s">
        <v>24</v>
      </c>
      <c r="B287" s="124" t="s">
        <v>371</v>
      </c>
      <c r="C287" s="73" t="s">
        <v>19</v>
      </c>
      <c r="D287" s="51">
        <v>14068.1</v>
      </c>
      <c r="E287" s="51">
        <v>3213.2</v>
      </c>
      <c r="F287" s="76">
        <f t="shared" si="16"/>
        <v>22.84032669656883</v>
      </c>
      <c r="G287" s="73" t="s">
        <v>372</v>
      </c>
    </row>
    <row r="288" spans="1:8" ht="54" customHeight="1" x14ac:dyDescent="0.25">
      <c r="A288" s="157" t="s">
        <v>25</v>
      </c>
      <c r="B288" s="157" t="s">
        <v>263</v>
      </c>
      <c r="C288" s="73" t="s">
        <v>512</v>
      </c>
      <c r="D288" s="51">
        <v>21886.2</v>
      </c>
      <c r="E288" s="51">
        <v>0</v>
      </c>
      <c r="F288" s="76">
        <f t="shared" si="16"/>
        <v>0</v>
      </c>
      <c r="G288" s="165" t="s">
        <v>416</v>
      </c>
    </row>
    <row r="289" spans="1:8" ht="103.5" customHeight="1" x14ac:dyDescent="0.25">
      <c r="A289" s="157"/>
      <c r="B289" s="157"/>
      <c r="C289" s="73" t="s">
        <v>19</v>
      </c>
      <c r="D289" s="51">
        <v>1647.3</v>
      </c>
      <c r="E289" s="51">
        <v>0</v>
      </c>
      <c r="F289" s="76">
        <f t="shared" si="16"/>
        <v>0</v>
      </c>
      <c r="G289" s="165"/>
    </row>
    <row r="290" spans="1:8" ht="144.75" customHeight="1" x14ac:dyDescent="0.25">
      <c r="A290" s="157"/>
      <c r="B290" s="124" t="s">
        <v>54</v>
      </c>
      <c r="C290" s="73" t="s">
        <v>19</v>
      </c>
      <c r="D290" s="51">
        <v>10188.9</v>
      </c>
      <c r="E290" s="51">
        <v>2163.4</v>
      </c>
      <c r="F290" s="76">
        <f t="shared" si="16"/>
        <v>21.232910323980018</v>
      </c>
      <c r="G290" s="73" t="s">
        <v>294</v>
      </c>
    </row>
    <row r="291" spans="1:8" ht="104.25" customHeight="1" x14ac:dyDescent="0.25">
      <c r="A291" s="157"/>
      <c r="B291" s="132" t="s">
        <v>171</v>
      </c>
      <c r="C291" s="73" t="s">
        <v>19</v>
      </c>
      <c r="D291" s="51">
        <v>150</v>
      </c>
      <c r="E291" s="51">
        <v>71.5</v>
      </c>
      <c r="F291" s="76">
        <f t="shared" si="16"/>
        <v>47.666666666666671</v>
      </c>
      <c r="G291" s="73" t="s">
        <v>295</v>
      </c>
    </row>
    <row r="292" spans="1:8" ht="78.75" customHeight="1" x14ac:dyDescent="0.25">
      <c r="A292" s="157" t="s">
        <v>29</v>
      </c>
      <c r="B292" s="77" t="s">
        <v>244</v>
      </c>
      <c r="C292" s="73" t="s">
        <v>19</v>
      </c>
      <c r="D292" s="72">
        <v>11870.2</v>
      </c>
      <c r="E292" s="72">
        <v>2800</v>
      </c>
      <c r="F292" s="76">
        <f t="shared" si="16"/>
        <v>23.588482081178075</v>
      </c>
      <c r="G292" s="73" t="s">
        <v>398</v>
      </c>
    </row>
    <row r="293" spans="1:8" ht="107.25" customHeight="1" x14ac:dyDescent="0.25">
      <c r="A293" s="157"/>
      <c r="B293" s="132" t="s">
        <v>243</v>
      </c>
      <c r="C293" s="73" t="s">
        <v>19</v>
      </c>
      <c r="D293" s="51">
        <v>200</v>
      </c>
      <c r="E293" s="51">
        <v>0</v>
      </c>
      <c r="F293" s="76">
        <v>0</v>
      </c>
      <c r="G293" s="73"/>
    </row>
    <row r="294" spans="1:8" ht="57" customHeight="1" x14ac:dyDescent="0.25">
      <c r="A294" s="154" t="s">
        <v>26</v>
      </c>
      <c r="B294" s="154" t="s">
        <v>350</v>
      </c>
      <c r="C294" s="73" t="s">
        <v>131</v>
      </c>
      <c r="D294" s="51">
        <v>2340</v>
      </c>
      <c r="E294" s="51">
        <v>0</v>
      </c>
      <c r="F294" s="76">
        <f t="shared" si="16"/>
        <v>0</v>
      </c>
      <c r="G294" s="159" t="s">
        <v>351</v>
      </c>
    </row>
    <row r="295" spans="1:8" ht="57.75" customHeight="1" x14ac:dyDescent="0.25">
      <c r="A295" s="155"/>
      <c r="B295" s="155"/>
      <c r="C295" s="73" t="s">
        <v>513</v>
      </c>
      <c r="D295" s="51">
        <v>660</v>
      </c>
      <c r="E295" s="51">
        <v>0</v>
      </c>
      <c r="F295" s="76">
        <f t="shared" si="16"/>
        <v>0</v>
      </c>
      <c r="G295" s="168"/>
    </row>
    <row r="296" spans="1:8" ht="409.5" customHeight="1" x14ac:dyDescent="0.25">
      <c r="A296" s="155"/>
      <c r="B296" s="156"/>
      <c r="C296" s="73" t="s">
        <v>19</v>
      </c>
      <c r="D296" s="51">
        <v>370.8</v>
      </c>
      <c r="E296" s="51">
        <v>0</v>
      </c>
      <c r="F296" s="76">
        <f t="shared" si="16"/>
        <v>0</v>
      </c>
      <c r="G296" s="160"/>
    </row>
    <row r="297" spans="1:8" ht="86.25" customHeight="1" x14ac:dyDescent="0.25">
      <c r="A297" s="155"/>
      <c r="B297" s="115" t="s">
        <v>140</v>
      </c>
      <c r="C297" s="116" t="s">
        <v>19</v>
      </c>
      <c r="D297" s="117">
        <v>14747.9</v>
      </c>
      <c r="E297" s="117">
        <v>4369.8999999999996</v>
      </c>
      <c r="F297" s="118">
        <f t="shared" si="16"/>
        <v>29.630659280304311</v>
      </c>
      <c r="G297" s="116" t="s">
        <v>359</v>
      </c>
    </row>
    <row r="298" spans="1:8" ht="111.75" customHeight="1" x14ac:dyDescent="0.25">
      <c r="A298" s="156"/>
      <c r="B298" s="77" t="s">
        <v>141</v>
      </c>
      <c r="C298" s="73" t="s">
        <v>19</v>
      </c>
      <c r="D298" s="51">
        <v>105</v>
      </c>
      <c r="E298" s="51">
        <v>0</v>
      </c>
      <c r="F298" s="76">
        <f t="shared" si="16"/>
        <v>0</v>
      </c>
      <c r="G298" s="73"/>
    </row>
    <row r="299" spans="1:8" ht="57.75" customHeight="1" x14ac:dyDescent="0.25">
      <c r="A299" s="157" t="s">
        <v>27</v>
      </c>
      <c r="B299" s="124" t="s">
        <v>455</v>
      </c>
      <c r="C299" s="73" t="s">
        <v>19</v>
      </c>
      <c r="D299" s="51">
        <v>8265.4</v>
      </c>
      <c r="E299" s="51">
        <v>1719.7</v>
      </c>
      <c r="F299" s="76">
        <f t="shared" si="16"/>
        <v>20.806010598398142</v>
      </c>
      <c r="G299" s="73" t="s">
        <v>456</v>
      </c>
    </row>
    <row r="300" spans="1:8" ht="84.75" customHeight="1" x14ac:dyDescent="0.25">
      <c r="A300" s="157"/>
      <c r="B300" s="77" t="s">
        <v>457</v>
      </c>
      <c r="C300" s="73" t="s">
        <v>19</v>
      </c>
      <c r="D300" s="51">
        <v>100</v>
      </c>
      <c r="E300" s="51">
        <v>0</v>
      </c>
      <c r="F300" s="76">
        <f t="shared" si="16"/>
        <v>0</v>
      </c>
      <c r="G300" s="73"/>
    </row>
    <row r="301" spans="1:8" ht="82.5" customHeight="1" x14ac:dyDescent="0.25">
      <c r="A301" s="157" t="s">
        <v>28</v>
      </c>
      <c r="B301" s="124" t="s">
        <v>256</v>
      </c>
      <c r="C301" s="73" t="s">
        <v>19</v>
      </c>
      <c r="D301" s="51">
        <v>12797.1</v>
      </c>
      <c r="E301" s="51">
        <v>3050</v>
      </c>
      <c r="F301" s="76">
        <f t="shared" si="16"/>
        <v>23.833524782958637</v>
      </c>
      <c r="G301" s="73" t="s">
        <v>423</v>
      </c>
    </row>
    <row r="302" spans="1:8" ht="96.75" customHeight="1" x14ac:dyDescent="0.25">
      <c r="A302" s="157"/>
      <c r="B302" s="77" t="s">
        <v>257</v>
      </c>
      <c r="C302" s="73" t="s">
        <v>19</v>
      </c>
      <c r="D302" s="51">
        <v>130</v>
      </c>
      <c r="E302" s="51">
        <v>0</v>
      </c>
      <c r="F302" s="76">
        <f t="shared" si="16"/>
        <v>0</v>
      </c>
      <c r="G302" s="73"/>
    </row>
    <row r="303" spans="1:8" ht="57.75" customHeight="1" x14ac:dyDescent="0.25">
      <c r="A303" s="157" t="s">
        <v>30</v>
      </c>
      <c r="B303" s="75" t="s">
        <v>65</v>
      </c>
      <c r="C303" s="73" t="s">
        <v>19</v>
      </c>
      <c r="D303" s="51">
        <v>6601</v>
      </c>
      <c r="E303" s="51">
        <v>1443.5</v>
      </c>
      <c r="F303" s="76">
        <f t="shared" si="16"/>
        <v>21.867898803211634</v>
      </c>
      <c r="G303" s="73" t="s">
        <v>391</v>
      </c>
      <c r="H303" s="91" t="s">
        <v>198</v>
      </c>
    </row>
    <row r="304" spans="1:8" ht="111.75" customHeight="1" x14ac:dyDescent="0.25">
      <c r="A304" s="157"/>
      <c r="B304" s="77" t="s">
        <v>67</v>
      </c>
      <c r="C304" s="73" t="s">
        <v>19</v>
      </c>
      <c r="D304" s="51">
        <v>480</v>
      </c>
      <c r="E304" s="51">
        <v>4.9000000000000004</v>
      </c>
      <c r="F304" s="76">
        <f t="shared" si="16"/>
        <v>1.0208333333333335</v>
      </c>
      <c r="G304" s="74" t="s">
        <v>392</v>
      </c>
    </row>
    <row r="305" spans="1:7" ht="84" customHeight="1" x14ac:dyDescent="0.25">
      <c r="A305" s="154" t="s">
        <v>31</v>
      </c>
      <c r="B305" s="115" t="s">
        <v>219</v>
      </c>
      <c r="C305" s="116" t="s">
        <v>19</v>
      </c>
      <c r="D305" s="117">
        <v>13160.6</v>
      </c>
      <c r="E305" s="117">
        <v>2493.8000000000002</v>
      </c>
      <c r="F305" s="118">
        <f t="shared" si="16"/>
        <v>18.948984088871327</v>
      </c>
      <c r="G305" s="116" t="s">
        <v>471</v>
      </c>
    </row>
    <row r="306" spans="1:7" ht="108" customHeight="1" x14ac:dyDescent="0.25">
      <c r="A306" s="156"/>
      <c r="B306" s="77" t="s">
        <v>472</v>
      </c>
      <c r="C306" s="73" t="s">
        <v>19</v>
      </c>
      <c r="D306" s="51">
        <v>20</v>
      </c>
      <c r="E306" s="51">
        <v>0</v>
      </c>
      <c r="F306" s="76">
        <f t="shared" si="16"/>
        <v>0</v>
      </c>
      <c r="G306" s="73"/>
    </row>
    <row r="307" spans="1:7" ht="65.25" customHeight="1" x14ac:dyDescent="0.25">
      <c r="A307" s="157" t="s">
        <v>32</v>
      </c>
      <c r="B307" s="75" t="s">
        <v>202</v>
      </c>
      <c r="C307" s="73" t="s">
        <v>19</v>
      </c>
      <c r="D307" s="51">
        <v>26474.3</v>
      </c>
      <c r="E307" s="51">
        <v>8793.5</v>
      </c>
      <c r="F307" s="76">
        <f t="shared" si="16"/>
        <v>33.215231375333815</v>
      </c>
      <c r="G307" s="73" t="s">
        <v>343</v>
      </c>
    </row>
    <row r="308" spans="1:7" ht="81" customHeight="1" x14ac:dyDescent="0.25">
      <c r="A308" s="157"/>
      <c r="B308" s="77" t="s">
        <v>125</v>
      </c>
      <c r="C308" s="73" t="s">
        <v>19</v>
      </c>
      <c r="D308" s="51">
        <v>3000</v>
      </c>
      <c r="E308" s="51">
        <v>21.4</v>
      </c>
      <c r="F308" s="76">
        <f t="shared" si="16"/>
        <v>0.71333333333333326</v>
      </c>
      <c r="G308" s="73" t="s">
        <v>344</v>
      </c>
    </row>
    <row r="309" spans="1:7" ht="52.5" customHeight="1" x14ac:dyDescent="0.25">
      <c r="A309" s="154" t="s">
        <v>33</v>
      </c>
      <c r="B309" s="154" t="s">
        <v>479</v>
      </c>
      <c r="C309" s="73" t="s">
        <v>131</v>
      </c>
      <c r="D309" s="51">
        <v>719.6</v>
      </c>
      <c r="E309" s="51">
        <v>0</v>
      </c>
      <c r="F309" s="76">
        <f t="shared" si="16"/>
        <v>0</v>
      </c>
      <c r="G309" s="159" t="s">
        <v>480</v>
      </c>
    </row>
    <row r="310" spans="1:7" ht="59.25" customHeight="1" x14ac:dyDescent="0.25">
      <c r="A310" s="155"/>
      <c r="B310" s="155"/>
      <c r="C310" s="73" t="s">
        <v>514</v>
      </c>
      <c r="D310" s="51">
        <v>202.9</v>
      </c>
      <c r="E310" s="51">
        <v>0</v>
      </c>
      <c r="F310" s="76">
        <f t="shared" si="16"/>
        <v>0</v>
      </c>
      <c r="G310" s="168"/>
    </row>
    <row r="311" spans="1:7" ht="81" customHeight="1" x14ac:dyDescent="0.25">
      <c r="A311" s="155"/>
      <c r="B311" s="156"/>
      <c r="C311" s="73" t="s">
        <v>19</v>
      </c>
      <c r="D311" s="51">
        <v>48.6</v>
      </c>
      <c r="E311" s="51">
        <v>0</v>
      </c>
      <c r="F311" s="76">
        <f t="shared" si="16"/>
        <v>0</v>
      </c>
      <c r="G311" s="160"/>
    </row>
    <row r="312" spans="1:7" ht="108.75" customHeight="1" x14ac:dyDescent="0.25">
      <c r="A312" s="155"/>
      <c r="B312" s="154" t="s">
        <v>88</v>
      </c>
      <c r="C312" s="73" t="s">
        <v>515</v>
      </c>
      <c r="D312" s="51">
        <v>300</v>
      </c>
      <c r="E312" s="51">
        <v>0</v>
      </c>
      <c r="F312" s="76">
        <f t="shared" si="16"/>
        <v>0</v>
      </c>
      <c r="G312" s="73" t="s">
        <v>501</v>
      </c>
    </row>
    <row r="313" spans="1:7" ht="84" customHeight="1" x14ac:dyDescent="0.25">
      <c r="A313" s="155"/>
      <c r="B313" s="155"/>
      <c r="C313" s="116" t="s">
        <v>19</v>
      </c>
      <c r="D313" s="117">
        <v>32045</v>
      </c>
      <c r="E313" s="117">
        <v>7082</v>
      </c>
      <c r="F313" s="118">
        <f t="shared" si="16"/>
        <v>22.100171633640191</v>
      </c>
      <c r="G313" s="116" t="s">
        <v>502</v>
      </c>
    </row>
    <row r="314" spans="1:7" ht="83.25" customHeight="1" x14ac:dyDescent="0.25">
      <c r="A314" s="157" t="s">
        <v>34</v>
      </c>
      <c r="B314" s="77" t="s">
        <v>325</v>
      </c>
      <c r="C314" s="73" t="s">
        <v>19</v>
      </c>
      <c r="D314" s="51">
        <v>7209</v>
      </c>
      <c r="E314" s="51">
        <v>1751.2</v>
      </c>
      <c r="F314" s="76">
        <f t="shared" si="16"/>
        <v>24.291857400471635</v>
      </c>
      <c r="G314" s="73" t="s">
        <v>326</v>
      </c>
    </row>
    <row r="315" spans="1:7" ht="82.5" customHeight="1" x14ac:dyDescent="0.25">
      <c r="A315" s="157"/>
      <c r="B315" s="77" t="s">
        <v>323</v>
      </c>
      <c r="C315" s="73" t="s">
        <v>19</v>
      </c>
      <c r="D315" s="51">
        <v>4950</v>
      </c>
      <c r="E315" s="51">
        <v>1201.9000000000001</v>
      </c>
      <c r="F315" s="76">
        <f t="shared" si="16"/>
        <v>24.280808080808082</v>
      </c>
      <c r="G315" s="73" t="s">
        <v>324</v>
      </c>
    </row>
    <row r="316" spans="1:7" ht="138" customHeight="1" x14ac:dyDescent="0.25">
      <c r="A316" s="157"/>
      <c r="B316" s="77" t="s">
        <v>327</v>
      </c>
      <c r="C316" s="73" t="s">
        <v>19</v>
      </c>
      <c r="D316" s="51">
        <v>5900.6</v>
      </c>
      <c r="E316" s="51">
        <v>3873.4</v>
      </c>
      <c r="F316" s="76">
        <f t="shared" si="16"/>
        <v>65.644171779141104</v>
      </c>
      <c r="G316" s="73" t="s">
        <v>328</v>
      </c>
    </row>
    <row r="317" spans="1:7" ht="107.25" customHeight="1" x14ac:dyDescent="0.25">
      <c r="A317" s="157"/>
      <c r="B317" s="77" t="s">
        <v>226</v>
      </c>
      <c r="C317" s="73" t="s">
        <v>19</v>
      </c>
      <c r="D317" s="51">
        <v>25</v>
      </c>
      <c r="E317" s="51">
        <v>0</v>
      </c>
      <c r="F317" s="76">
        <f t="shared" si="16"/>
        <v>0</v>
      </c>
      <c r="G317" s="73"/>
    </row>
    <row r="318" spans="1:7" ht="51.75" customHeight="1" x14ac:dyDescent="0.25">
      <c r="A318" s="158" t="s">
        <v>69</v>
      </c>
      <c r="B318" s="158"/>
      <c r="C318" s="79" t="s">
        <v>92</v>
      </c>
      <c r="D318" s="52">
        <f>SUM(D285:D317)</f>
        <v>207043.50000000003</v>
      </c>
      <c r="E318" s="52">
        <f>SUM(E285:E317)</f>
        <v>45227.100000000006</v>
      </c>
      <c r="F318" s="19">
        <f>E318/D318*100</f>
        <v>21.844250121351312</v>
      </c>
      <c r="G318" s="165"/>
    </row>
    <row r="319" spans="1:7" ht="51.75" customHeight="1" x14ac:dyDescent="0.25">
      <c r="A319" s="158"/>
      <c r="B319" s="158"/>
      <c r="C319" s="79" t="s">
        <v>132</v>
      </c>
      <c r="D319" s="52">
        <f>D294+D309</f>
        <v>3059.6</v>
      </c>
      <c r="E319" s="52">
        <f>E294+E309</f>
        <v>0</v>
      </c>
      <c r="F319" s="19">
        <f t="shared" ref="F319:F320" si="17">E319/D319*100</f>
        <v>0</v>
      </c>
      <c r="G319" s="165"/>
    </row>
    <row r="320" spans="1:7" ht="51.75" customHeight="1" x14ac:dyDescent="0.25">
      <c r="A320" s="158"/>
      <c r="B320" s="158"/>
      <c r="C320" s="79" t="s">
        <v>18</v>
      </c>
      <c r="D320" s="52">
        <f>D295+D310+D312+D288</f>
        <v>23049.100000000002</v>
      </c>
      <c r="E320" s="52">
        <f>E295+E310+E312+E288</f>
        <v>0</v>
      </c>
      <c r="F320" s="19">
        <f t="shared" si="17"/>
        <v>0</v>
      </c>
      <c r="G320" s="165"/>
    </row>
    <row r="321" spans="1:8" ht="51.75" customHeight="1" x14ac:dyDescent="0.25">
      <c r="A321" s="158"/>
      <c r="B321" s="158"/>
      <c r="C321" s="79" t="s">
        <v>19</v>
      </c>
      <c r="D321" s="52">
        <f>D285+D286+D287+D289+D290+D291+D292+D293+D296+D297+D298+D299+D300+D301+D302+D303+D304+D305+D306+D307+D308+D311+D313+D314+D315+D316+D317</f>
        <v>180934.80000000002</v>
      </c>
      <c r="E321" s="52">
        <f>E285+E286+E287+E289+E290+E291+E292+E293+E296+E297+E298+E299+E300+E301+E302+E303+E304+E305+E306+E307+E308+E311+E313+E314+E315+E316+E317</f>
        <v>45227.100000000006</v>
      </c>
      <c r="F321" s="19">
        <f>E321/D321*100</f>
        <v>24.996352277173877</v>
      </c>
      <c r="G321" s="165"/>
    </row>
    <row r="322" spans="1:8" ht="36.75" customHeight="1" x14ac:dyDescent="0.25">
      <c r="A322" s="166" t="s">
        <v>98</v>
      </c>
      <c r="B322" s="166"/>
      <c r="C322" s="166"/>
      <c r="D322" s="166"/>
      <c r="E322" s="166"/>
      <c r="F322" s="166"/>
      <c r="G322" s="166"/>
    </row>
    <row r="323" spans="1:8" ht="78.75" customHeight="1" x14ac:dyDescent="0.25">
      <c r="A323" s="77" t="s">
        <v>23</v>
      </c>
      <c r="B323" s="77" t="s">
        <v>42</v>
      </c>
      <c r="C323" s="73" t="s">
        <v>19</v>
      </c>
      <c r="D323" s="51">
        <v>200</v>
      </c>
      <c r="E323" s="51">
        <v>21</v>
      </c>
      <c r="F323" s="76">
        <f t="shared" ref="F323:F332" si="18">E323/D323*100</f>
        <v>10.5</v>
      </c>
      <c r="G323" s="73" t="s">
        <v>286</v>
      </c>
    </row>
    <row r="324" spans="1:8" ht="63" customHeight="1" x14ac:dyDescent="0.25">
      <c r="A324" s="77" t="s">
        <v>24</v>
      </c>
      <c r="B324" s="77" t="s">
        <v>373</v>
      </c>
      <c r="C324" s="73" t="s">
        <v>19</v>
      </c>
      <c r="D324" s="51">
        <v>124.3</v>
      </c>
      <c r="E324" s="51">
        <v>41.1</v>
      </c>
      <c r="F324" s="76">
        <f t="shared" si="18"/>
        <v>33.065164923572006</v>
      </c>
      <c r="G324" s="131" t="s">
        <v>459</v>
      </c>
    </row>
    <row r="325" spans="1:8" s="113" customFormat="1" ht="80.25" customHeight="1" x14ac:dyDescent="0.25">
      <c r="A325" s="133" t="s">
        <v>25</v>
      </c>
      <c r="B325" s="133" t="s">
        <v>56</v>
      </c>
      <c r="C325" s="74" t="s">
        <v>19</v>
      </c>
      <c r="D325" s="72">
        <v>28</v>
      </c>
      <c r="E325" s="72">
        <v>0</v>
      </c>
      <c r="F325" s="76">
        <f t="shared" si="18"/>
        <v>0</v>
      </c>
      <c r="G325" s="74"/>
      <c r="H325" s="112"/>
    </row>
    <row r="326" spans="1:8" ht="78" customHeight="1" x14ac:dyDescent="0.25">
      <c r="A326" s="124" t="s">
        <v>27</v>
      </c>
      <c r="B326" s="77" t="s">
        <v>458</v>
      </c>
      <c r="C326" s="73" t="s">
        <v>19</v>
      </c>
      <c r="D326" s="51">
        <v>30</v>
      </c>
      <c r="E326" s="51">
        <v>29.2</v>
      </c>
      <c r="F326" s="76">
        <f t="shared" si="18"/>
        <v>97.333333333333329</v>
      </c>
      <c r="G326" s="73" t="s">
        <v>460</v>
      </c>
    </row>
    <row r="327" spans="1:8" ht="79.5" customHeight="1" x14ac:dyDescent="0.25">
      <c r="A327" s="77" t="s">
        <v>28</v>
      </c>
      <c r="B327" s="77" t="s">
        <v>259</v>
      </c>
      <c r="C327" s="73" t="s">
        <v>19</v>
      </c>
      <c r="D327" s="51">
        <v>100</v>
      </c>
      <c r="E327" s="51">
        <v>0</v>
      </c>
      <c r="F327" s="76">
        <f t="shared" si="18"/>
        <v>0</v>
      </c>
      <c r="G327" s="73"/>
    </row>
    <row r="328" spans="1:8" ht="84" customHeight="1" x14ac:dyDescent="0.25">
      <c r="A328" s="124" t="s">
        <v>30</v>
      </c>
      <c r="B328" s="124" t="s">
        <v>68</v>
      </c>
      <c r="C328" s="73" t="s">
        <v>19</v>
      </c>
      <c r="D328" s="51">
        <v>100</v>
      </c>
      <c r="E328" s="51">
        <v>0</v>
      </c>
      <c r="F328" s="76">
        <f t="shared" si="18"/>
        <v>0</v>
      </c>
      <c r="G328" s="73"/>
    </row>
    <row r="329" spans="1:8" ht="91.5" customHeight="1" x14ac:dyDescent="0.25">
      <c r="A329" s="75" t="s">
        <v>31</v>
      </c>
      <c r="B329" s="75" t="s">
        <v>221</v>
      </c>
      <c r="C329" s="73" t="s">
        <v>19</v>
      </c>
      <c r="D329" s="51">
        <v>5788.8</v>
      </c>
      <c r="E329" s="51">
        <v>1084.3</v>
      </c>
      <c r="F329" s="76">
        <f t="shared" si="18"/>
        <v>18.730997788833609</v>
      </c>
      <c r="G329" s="73" t="s">
        <v>473</v>
      </c>
    </row>
    <row r="330" spans="1:8" ht="52.5" customHeight="1" x14ac:dyDescent="0.25">
      <c r="A330" s="75" t="s">
        <v>32</v>
      </c>
      <c r="B330" s="75" t="s">
        <v>157</v>
      </c>
      <c r="C330" s="73" t="s">
        <v>19</v>
      </c>
      <c r="D330" s="51">
        <v>12011.3</v>
      </c>
      <c r="E330" s="51">
        <v>4002.8</v>
      </c>
      <c r="F330" s="76">
        <f t="shared" si="18"/>
        <v>33.325285356289498</v>
      </c>
      <c r="G330" s="73" t="s">
        <v>347</v>
      </c>
    </row>
    <row r="331" spans="1:8" ht="60.75" customHeight="1" x14ac:dyDescent="0.25">
      <c r="A331" s="77" t="s">
        <v>33</v>
      </c>
      <c r="B331" s="77" t="s">
        <v>91</v>
      </c>
      <c r="C331" s="73" t="s">
        <v>19</v>
      </c>
      <c r="D331" s="51">
        <v>14632.2</v>
      </c>
      <c r="E331" s="51">
        <v>3645.1</v>
      </c>
      <c r="F331" s="76">
        <f t="shared" si="18"/>
        <v>24.911496562376129</v>
      </c>
      <c r="G331" s="73" t="s">
        <v>503</v>
      </c>
    </row>
    <row r="332" spans="1:8" ht="60" customHeight="1" x14ac:dyDescent="0.25">
      <c r="A332" s="77" t="s">
        <v>34</v>
      </c>
      <c r="B332" s="77" t="s">
        <v>329</v>
      </c>
      <c r="C332" s="73" t="s">
        <v>19</v>
      </c>
      <c r="D332" s="51">
        <v>5</v>
      </c>
      <c r="E332" s="51">
        <v>0</v>
      </c>
      <c r="F332" s="76">
        <f t="shared" si="18"/>
        <v>0</v>
      </c>
      <c r="G332" s="73"/>
    </row>
    <row r="333" spans="1:8" ht="50.25" customHeight="1" x14ac:dyDescent="0.25">
      <c r="A333" s="158" t="s">
        <v>69</v>
      </c>
      <c r="B333" s="158"/>
      <c r="C333" s="79" t="s">
        <v>92</v>
      </c>
      <c r="D333" s="52">
        <f>SUM(D323:D332)</f>
        <v>33019.600000000006</v>
      </c>
      <c r="E333" s="52">
        <f>SUM(E323:E332)</f>
        <v>8823.5</v>
      </c>
      <c r="F333" s="19">
        <f>E333/D333*100</f>
        <v>26.722007534918653</v>
      </c>
      <c r="G333" s="165"/>
    </row>
    <row r="334" spans="1:8" ht="50.25" customHeight="1" x14ac:dyDescent="0.25">
      <c r="A334" s="158"/>
      <c r="B334" s="158"/>
      <c r="C334" s="79" t="s">
        <v>132</v>
      </c>
      <c r="D334" s="52">
        <v>0</v>
      </c>
      <c r="E334" s="52">
        <v>0</v>
      </c>
      <c r="F334" s="19">
        <v>0</v>
      </c>
      <c r="G334" s="165"/>
    </row>
    <row r="335" spans="1:8" ht="50.25" customHeight="1" x14ac:dyDescent="0.25">
      <c r="A335" s="158"/>
      <c r="B335" s="158"/>
      <c r="C335" s="79" t="s">
        <v>18</v>
      </c>
      <c r="D335" s="52">
        <v>0</v>
      </c>
      <c r="E335" s="52">
        <v>0</v>
      </c>
      <c r="F335" s="19">
        <v>0</v>
      </c>
      <c r="G335" s="165"/>
    </row>
    <row r="336" spans="1:8" ht="50.25" customHeight="1" x14ac:dyDescent="0.25">
      <c r="A336" s="158"/>
      <c r="B336" s="158"/>
      <c r="C336" s="79" t="s">
        <v>19</v>
      </c>
      <c r="D336" s="52">
        <f>D323+D324+D325+D326+D327+D328+D329+D330+D331+D332</f>
        <v>33019.600000000006</v>
      </c>
      <c r="E336" s="52">
        <f>E323+E324+E325+E326+E327+E328+E329+E330+E331+E332</f>
        <v>8823.5</v>
      </c>
      <c r="F336" s="19">
        <f>E336/D336*100</f>
        <v>26.722007534918653</v>
      </c>
      <c r="G336" s="165"/>
    </row>
    <row r="337" spans="1:8" ht="38.25" customHeight="1" x14ac:dyDescent="0.25">
      <c r="A337" s="166" t="s">
        <v>96</v>
      </c>
      <c r="B337" s="166"/>
      <c r="C337" s="166"/>
      <c r="D337" s="166"/>
      <c r="E337" s="166"/>
      <c r="F337" s="166"/>
      <c r="G337" s="166"/>
    </row>
    <row r="338" spans="1:8" s="113" customFormat="1" ht="83.25" customHeight="1" x14ac:dyDescent="0.25">
      <c r="A338" s="77" t="s">
        <v>23</v>
      </c>
      <c r="B338" s="77" t="s">
        <v>287</v>
      </c>
      <c r="C338" s="73" t="s">
        <v>19</v>
      </c>
      <c r="D338" s="51">
        <v>10</v>
      </c>
      <c r="E338" s="51">
        <v>0</v>
      </c>
      <c r="F338" s="76">
        <v>0</v>
      </c>
      <c r="G338" s="73"/>
      <c r="H338" s="112"/>
    </row>
    <row r="339" spans="1:8" ht="90" customHeight="1" x14ac:dyDescent="0.25">
      <c r="A339" s="77" t="s">
        <v>25</v>
      </c>
      <c r="B339" s="77" t="s">
        <v>192</v>
      </c>
      <c r="C339" s="73" t="s">
        <v>19</v>
      </c>
      <c r="D339" s="51">
        <v>50</v>
      </c>
      <c r="E339" s="51">
        <v>0</v>
      </c>
      <c r="F339" s="76">
        <v>0</v>
      </c>
      <c r="G339" s="73"/>
    </row>
    <row r="340" spans="1:8" ht="87" customHeight="1" x14ac:dyDescent="0.25">
      <c r="A340" s="77" t="s">
        <v>29</v>
      </c>
      <c r="B340" s="77" t="s">
        <v>245</v>
      </c>
      <c r="C340" s="73" t="s">
        <v>19</v>
      </c>
      <c r="D340" s="51">
        <v>50</v>
      </c>
      <c r="E340" s="51">
        <v>0</v>
      </c>
      <c r="F340" s="76">
        <v>0</v>
      </c>
      <c r="G340" s="73"/>
    </row>
    <row r="341" spans="1:8" ht="87" customHeight="1" x14ac:dyDescent="0.25">
      <c r="A341" s="77" t="s">
        <v>26</v>
      </c>
      <c r="B341" s="77" t="s">
        <v>360</v>
      </c>
      <c r="C341" s="73" t="s">
        <v>19</v>
      </c>
      <c r="D341" s="51">
        <v>15</v>
      </c>
      <c r="E341" s="51">
        <v>0</v>
      </c>
      <c r="F341" s="76">
        <f t="shared" ref="F341:F345" si="19">E341/D341*100</f>
        <v>0</v>
      </c>
      <c r="G341" s="73"/>
    </row>
    <row r="342" spans="1:8" ht="81" customHeight="1" x14ac:dyDescent="0.25">
      <c r="A342" s="77" t="s">
        <v>27</v>
      </c>
      <c r="B342" s="77" t="s">
        <v>461</v>
      </c>
      <c r="C342" s="73" t="s">
        <v>19</v>
      </c>
      <c r="D342" s="51">
        <v>30</v>
      </c>
      <c r="E342" s="51">
        <v>0</v>
      </c>
      <c r="F342" s="76">
        <f t="shared" si="19"/>
        <v>0</v>
      </c>
      <c r="G342" s="129"/>
    </row>
    <row r="343" spans="1:8" ht="57" customHeight="1" x14ac:dyDescent="0.25">
      <c r="A343" s="77" t="s">
        <v>30</v>
      </c>
      <c r="B343" s="77" t="s">
        <v>144</v>
      </c>
      <c r="C343" s="73" t="s">
        <v>19</v>
      </c>
      <c r="D343" s="51">
        <v>10</v>
      </c>
      <c r="E343" s="51">
        <v>0</v>
      </c>
      <c r="F343" s="76">
        <f t="shared" si="19"/>
        <v>0</v>
      </c>
      <c r="G343" s="73"/>
    </row>
    <row r="344" spans="1:8" ht="80.25" customHeight="1" x14ac:dyDescent="0.25">
      <c r="A344" s="77" t="s">
        <v>31</v>
      </c>
      <c r="B344" s="77" t="s">
        <v>474</v>
      </c>
      <c r="C344" s="73" t="s">
        <v>19</v>
      </c>
      <c r="D344" s="51">
        <v>20</v>
      </c>
      <c r="E344" s="51">
        <v>0</v>
      </c>
      <c r="F344" s="76">
        <v>0</v>
      </c>
      <c r="G344" s="73"/>
    </row>
    <row r="345" spans="1:8" ht="83.25" customHeight="1" x14ac:dyDescent="0.25">
      <c r="A345" s="77" t="s">
        <v>32</v>
      </c>
      <c r="B345" s="77" t="s">
        <v>122</v>
      </c>
      <c r="C345" s="73" t="s">
        <v>19</v>
      </c>
      <c r="D345" s="51">
        <v>50</v>
      </c>
      <c r="E345" s="51">
        <v>0</v>
      </c>
      <c r="F345" s="76">
        <f t="shared" si="19"/>
        <v>0</v>
      </c>
      <c r="G345" s="73"/>
    </row>
    <row r="346" spans="1:8" ht="81" customHeight="1" x14ac:dyDescent="0.25">
      <c r="A346" s="77" t="s">
        <v>33</v>
      </c>
      <c r="B346" s="77" t="s">
        <v>200</v>
      </c>
      <c r="C346" s="73" t="s">
        <v>19</v>
      </c>
      <c r="D346" s="51">
        <v>0</v>
      </c>
      <c r="E346" s="51">
        <v>0</v>
      </c>
      <c r="F346" s="76">
        <v>0</v>
      </c>
      <c r="G346" s="73"/>
    </row>
    <row r="347" spans="1:8" ht="87" customHeight="1" x14ac:dyDescent="0.25">
      <c r="A347" s="77" t="s">
        <v>34</v>
      </c>
      <c r="B347" s="77" t="s">
        <v>330</v>
      </c>
      <c r="C347" s="73" t="s">
        <v>19</v>
      </c>
      <c r="D347" s="51">
        <v>4.5</v>
      </c>
      <c r="E347" s="51">
        <v>0</v>
      </c>
      <c r="F347" s="76">
        <v>0</v>
      </c>
      <c r="G347" s="73"/>
    </row>
    <row r="348" spans="1:8" ht="53.25" customHeight="1" x14ac:dyDescent="0.25">
      <c r="A348" s="158" t="s">
        <v>69</v>
      </c>
      <c r="B348" s="158"/>
      <c r="C348" s="79" t="s">
        <v>92</v>
      </c>
      <c r="D348" s="52">
        <f>SUM(D338:D347)</f>
        <v>239.5</v>
      </c>
      <c r="E348" s="52">
        <f>SUM(E338:E347)</f>
        <v>0</v>
      </c>
      <c r="F348" s="19">
        <f>E348/D348*100</f>
        <v>0</v>
      </c>
      <c r="G348" s="165"/>
    </row>
    <row r="349" spans="1:8" ht="53.25" customHeight="1" x14ac:dyDescent="0.25">
      <c r="A349" s="158"/>
      <c r="B349" s="158"/>
      <c r="C349" s="79" t="s">
        <v>132</v>
      </c>
      <c r="D349" s="52">
        <v>0</v>
      </c>
      <c r="E349" s="52">
        <v>0</v>
      </c>
      <c r="F349" s="19">
        <v>0</v>
      </c>
      <c r="G349" s="165"/>
    </row>
    <row r="350" spans="1:8" ht="53.25" customHeight="1" x14ac:dyDescent="0.25">
      <c r="A350" s="158"/>
      <c r="B350" s="158"/>
      <c r="C350" s="79" t="s">
        <v>18</v>
      </c>
      <c r="D350" s="52">
        <v>0</v>
      </c>
      <c r="E350" s="52">
        <v>0</v>
      </c>
      <c r="F350" s="19">
        <v>0</v>
      </c>
      <c r="G350" s="165"/>
    </row>
    <row r="351" spans="1:8" ht="53.25" customHeight="1" x14ac:dyDescent="0.25">
      <c r="A351" s="158"/>
      <c r="B351" s="158"/>
      <c r="C351" s="79" t="s">
        <v>19</v>
      </c>
      <c r="D351" s="52">
        <f>D339+D340+D342+D343+D344+D345+D347+D346+D338+D341</f>
        <v>239.5</v>
      </c>
      <c r="E351" s="52">
        <f>E339+E340+E342+E343+E344+E345+E347+E346+E338+E341</f>
        <v>0</v>
      </c>
      <c r="F351" s="19">
        <f>E351/D351*100</f>
        <v>0</v>
      </c>
      <c r="G351" s="165"/>
    </row>
    <row r="352" spans="1:8" ht="40.5" customHeight="1" x14ac:dyDescent="0.25">
      <c r="A352" s="166" t="s">
        <v>93</v>
      </c>
      <c r="B352" s="166"/>
      <c r="C352" s="166"/>
      <c r="D352" s="166"/>
      <c r="E352" s="166"/>
      <c r="F352" s="166"/>
      <c r="G352" s="166"/>
    </row>
    <row r="353" spans="1:8" ht="64.5" customHeight="1" x14ac:dyDescent="0.25">
      <c r="A353" s="77" t="s">
        <v>24</v>
      </c>
      <c r="B353" s="77" t="s">
        <v>374</v>
      </c>
      <c r="C353" s="73" t="s">
        <v>19</v>
      </c>
      <c r="D353" s="51">
        <v>30</v>
      </c>
      <c r="E353" s="51">
        <v>15</v>
      </c>
      <c r="F353" s="76">
        <f t="shared" ref="F353:F359" si="20">E353/D353*100</f>
        <v>50</v>
      </c>
      <c r="G353" s="73" t="s">
        <v>345</v>
      </c>
    </row>
    <row r="354" spans="1:8" s="113" customFormat="1" ht="108.75" customHeight="1" x14ac:dyDescent="0.25">
      <c r="A354" s="119" t="s">
        <v>29</v>
      </c>
      <c r="B354" s="119" t="s">
        <v>246</v>
      </c>
      <c r="C354" s="74" t="s">
        <v>19</v>
      </c>
      <c r="D354" s="72">
        <v>30</v>
      </c>
      <c r="E354" s="72">
        <v>0</v>
      </c>
      <c r="F354" s="76">
        <f t="shared" si="20"/>
        <v>0</v>
      </c>
      <c r="G354" s="73"/>
      <c r="H354" s="112"/>
    </row>
    <row r="355" spans="1:8" ht="108.75" customHeight="1" x14ac:dyDescent="0.25">
      <c r="A355" s="77" t="s">
        <v>26</v>
      </c>
      <c r="B355" s="77" t="s">
        <v>143</v>
      </c>
      <c r="C355" s="73" t="s">
        <v>19</v>
      </c>
      <c r="D355" s="51">
        <v>35</v>
      </c>
      <c r="E355" s="51">
        <v>0</v>
      </c>
      <c r="F355" s="76">
        <f t="shared" si="20"/>
        <v>0</v>
      </c>
      <c r="G355" s="73"/>
    </row>
    <row r="356" spans="1:8" ht="108.75" customHeight="1" x14ac:dyDescent="0.25">
      <c r="A356" s="77" t="s">
        <v>28</v>
      </c>
      <c r="B356" s="77" t="s">
        <v>260</v>
      </c>
      <c r="C356" s="73" t="s">
        <v>19</v>
      </c>
      <c r="D356" s="51">
        <v>50</v>
      </c>
      <c r="E356" s="51">
        <v>0</v>
      </c>
      <c r="F356" s="76">
        <f t="shared" si="20"/>
        <v>0</v>
      </c>
      <c r="G356" s="129"/>
    </row>
    <row r="357" spans="1:8" ht="108.75" customHeight="1" x14ac:dyDescent="0.25">
      <c r="A357" s="77" t="s">
        <v>31</v>
      </c>
      <c r="B357" s="77" t="s">
        <v>222</v>
      </c>
      <c r="C357" s="73" t="s">
        <v>19</v>
      </c>
      <c r="D357" s="51">
        <v>50</v>
      </c>
      <c r="E357" s="51">
        <v>50</v>
      </c>
      <c r="F357" s="76">
        <f t="shared" si="20"/>
        <v>100</v>
      </c>
      <c r="G357" s="73" t="s">
        <v>193</v>
      </c>
    </row>
    <row r="358" spans="1:8" ht="83.25" customHeight="1" x14ac:dyDescent="0.25">
      <c r="A358" s="77" t="s">
        <v>32</v>
      </c>
      <c r="B358" s="77" t="s">
        <v>158</v>
      </c>
      <c r="C358" s="73" t="s">
        <v>19</v>
      </c>
      <c r="D358" s="51">
        <v>500</v>
      </c>
      <c r="E358" s="51">
        <v>400</v>
      </c>
      <c r="F358" s="76">
        <f t="shared" si="20"/>
        <v>80</v>
      </c>
      <c r="G358" s="73" t="s">
        <v>345</v>
      </c>
    </row>
    <row r="359" spans="1:8" ht="81" customHeight="1" x14ac:dyDescent="0.25">
      <c r="A359" s="77" t="s">
        <v>33</v>
      </c>
      <c r="B359" s="77" t="s">
        <v>90</v>
      </c>
      <c r="C359" s="73" t="s">
        <v>19</v>
      </c>
      <c r="D359" s="51">
        <v>189.6</v>
      </c>
      <c r="E359" s="51">
        <v>189.5</v>
      </c>
      <c r="F359" s="76">
        <f t="shared" si="20"/>
        <v>99.947257383966246</v>
      </c>
      <c r="G359" s="73" t="s">
        <v>504</v>
      </c>
    </row>
    <row r="360" spans="1:8" ht="51.75" customHeight="1" x14ac:dyDescent="0.25">
      <c r="A360" s="158" t="s">
        <v>69</v>
      </c>
      <c r="B360" s="158"/>
      <c r="C360" s="79" t="s">
        <v>92</v>
      </c>
      <c r="D360" s="52">
        <f>SUM(D353:D359)</f>
        <v>884.6</v>
      </c>
      <c r="E360" s="52">
        <f>SUM(E353:E359)</f>
        <v>654.5</v>
      </c>
      <c r="F360" s="19">
        <f>E360/D360*100</f>
        <v>73.988243273796058</v>
      </c>
      <c r="G360" s="165"/>
    </row>
    <row r="361" spans="1:8" ht="51.75" customHeight="1" x14ac:dyDescent="0.25">
      <c r="A361" s="158"/>
      <c r="B361" s="158"/>
      <c r="C361" s="79" t="s">
        <v>132</v>
      </c>
      <c r="D361" s="52">
        <v>0</v>
      </c>
      <c r="E361" s="52">
        <v>0</v>
      </c>
      <c r="F361" s="19">
        <v>0</v>
      </c>
      <c r="G361" s="165"/>
    </row>
    <row r="362" spans="1:8" ht="51.75" customHeight="1" x14ac:dyDescent="0.25">
      <c r="A362" s="158"/>
      <c r="B362" s="158"/>
      <c r="C362" s="79" t="s">
        <v>18</v>
      </c>
      <c r="D362" s="52">
        <v>0</v>
      </c>
      <c r="E362" s="52">
        <v>0</v>
      </c>
      <c r="F362" s="19">
        <v>0</v>
      </c>
      <c r="G362" s="165"/>
    </row>
    <row r="363" spans="1:8" ht="51.75" customHeight="1" x14ac:dyDescent="0.25">
      <c r="A363" s="158"/>
      <c r="B363" s="158"/>
      <c r="C363" s="79" t="s">
        <v>19</v>
      </c>
      <c r="D363" s="52">
        <f>D353+D354+D355+D356+D357+D358+D359</f>
        <v>884.6</v>
      </c>
      <c r="E363" s="52">
        <f>E353+E354+E355+E356+E357+E358+E359</f>
        <v>654.5</v>
      </c>
      <c r="F363" s="19">
        <f>E363/D363*100</f>
        <v>73.988243273796058</v>
      </c>
      <c r="G363" s="165"/>
    </row>
    <row r="364" spans="1:8" ht="31.5" customHeight="1" x14ac:dyDescent="0.25">
      <c r="A364" s="166" t="s">
        <v>52</v>
      </c>
      <c r="B364" s="166"/>
      <c r="C364" s="166"/>
      <c r="D364" s="166"/>
      <c r="E364" s="166"/>
      <c r="F364" s="166"/>
      <c r="G364" s="166"/>
    </row>
    <row r="365" spans="1:8" ht="81" customHeight="1" x14ac:dyDescent="0.25">
      <c r="A365" s="77" t="s">
        <v>33</v>
      </c>
      <c r="B365" s="77" t="s">
        <v>89</v>
      </c>
      <c r="C365" s="73" t="s">
        <v>19</v>
      </c>
      <c r="D365" s="51">
        <v>1041.9000000000001</v>
      </c>
      <c r="E365" s="51">
        <v>45</v>
      </c>
      <c r="F365" s="76">
        <f>E365/D365*100</f>
        <v>4.3190325367117763</v>
      </c>
      <c r="G365" s="73" t="s">
        <v>505</v>
      </c>
    </row>
    <row r="366" spans="1:8" ht="27" customHeight="1" x14ac:dyDescent="0.25">
      <c r="A366" s="158" t="s">
        <v>69</v>
      </c>
      <c r="B366" s="158"/>
      <c r="C366" s="79" t="s">
        <v>92</v>
      </c>
      <c r="D366" s="52">
        <f>SUM(D365:D365)</f>
        <v>1041.9000000000001</v>
      </c>
      <c r="E366" s="52">
        <f>SUM(E365:E365)</f>
        <v>45</v>
      </c>
      <c r="F366" s="19">
        <f>E366/D366*100</f>
        <v>4.3190325367117763</v>
      </c>
      <c r="G366" s="165"/>
    </row>
    <row r="367" spans="1:8" ht="27" customHeight="1" x14ac:dyDescent="0.25">
      <c r="A367" s="158"/>
      <c r="B367" s="158"/>
      <c r="C367" s="79" t="s">
        <v>132</v>
      </c>
      <c r="D367" s="52">
        <v>0</v>
      </c>
      <c r="E367" s="52">
        <v>0</v>
      </c>
      <c r="F367" s="19">
        <v>0</v>
      </c>
      <c r="G367" s="165"/>
    </row>
    <row r="368" spans="1:8" ht="27" customHeight="1" x14ac:dyDescent="0.25">
      <c r="A368" s="158"/>
      <c r="B368" s="158"/>
      <c r="C368" s="79" t="s">
        <v>18</v>
      </c>
      <c r="D368" s="52">
        <v>0</v>
      </c>
      <c r="E368" s="52">
        <v>0</v>
      </c>
      <c r="F368" s="19">
        <v>0</v>
      </c>
      <c r="G368" s="165"/>
    </row>
    <row r="369" spans="1:8" ht="27" customHeight="1" x14ac:dyDescent="0.25">
      <c r="A369" s="158"/>
      <c r="B369" s="158"/>
      <c r="C369" s="79" t="s">
        <v>19</v>
      </c>
      <c r="D369" s="52">
        <f>D365</f>
        <v>1041.9000000000001</v>
      </c>
      <c r="E369" s="52">
        <f>E365</f>
        <v>45</v>
      </c>
      <c r="F369" s="19">
        <f t="shared" ref="F369:F373" si="21">E369/D369*100</f>
        <v>4.3190325367117763</v>
      </c>
      <c r="G369" s="165"/>
    </row>
    <row r="370" spans="1:8" s="102" customFormat="1" ht="27" customHeight="1" x14ac:dyDescent="0.25">
      <c r="A370" s="171" t="s">
        <v>196</v>
      </c>
      <c r="B370" s="172"/>
      <c r="C370" s="23" t="s">
        <v>92</v>
      </c>
      <c r="D370" s="53">
        <f t="shared" ref="D370:E373" si="22">D65+D78+D110+D125+D148+D165+D199+D213+D222+D234+D254+D265+D280+D318+D333+D348+D360+D366</f>
        <v>1264050.1000000001</v>
      </c>
      <c r="E370" s="53">
        <f t="shared" si="22"/>
        <v>217203.9</v>
      </c>
      <c r="F370" s="24">
        <f t="shared" si="21"/>
        <v>17.183171774599757</v>
      </c>
      <c r="G370" s="25"/>
      <c r="H370" s="101"/>
    </row>
    <row r="371" spans="1:8" s="102" customFormat="1" ht="51.75" customHeight="1" x14ac:dyDescent="0.25">
      <c r="A371" s="173"/>
      <c r="B371" s="174"/>
      <c r="C371" s="23" t="s">
        <v>132</v>
      </c>
      <c r="D371" s="53">
        <f t="shared" si="22"/>
        <v>105060.1</v>
      </c>
      <c r="E371" s="53">
        <f t="shared" si="22"/>
        <v>769.5</v>
      </c>
      <c r="F371" s="24">
        <f t="shared" si="21"/>
        <v>0.73243790934902964</v>
      </c>
      <c r="G371" s="25"/>
      <c r="H371" s="101"/>
    </row>
    <row r="372" spans="1:8" s="102" customFormat="1" ht="57.75" customHeight="1" x14ac:dyDescent="0.25">
      <c r="A372" s="173"/>
      <c r="B372" s="174"/>
      <c r="C372" s="23" t="s">
        <v>18</v>
      </c>
      <c r="D372" s="53">
        <f t="shared" si="22"/>
        <v>48860</v>
      </c>
      <c r="E372" s="53">
        <f t="shared" si="22"/>
        <v>300.39999999999998</v>
      </c>
      <c r="F372" s="24">
        <f t="shared" si="21"/>
        <v>0.61481784690953745</v>
      </c>
      <c r="G372" s="25"/>
      <c r="H372" s="101"/>
    </row>
    <row r="373" spans="1:8" s="102" customFormat="1" ht="54" customHeight="1" x14ac:dyDescent="0.25">
      <c r="A373" s="173"/>
      <c r="B373" s="174"/>
      <c r="C373" s="23" t="s">
        <v>19</v>
      </c>
      <c r="D373" s="53">
        <f t="shared" si="22"/>
        <v>1110130</v>
      </c>
      <c r="E373" s="53">
        <f t="shared" si="22"/>
        <v>216134</v>
      </c>
      <c r="F373" s="24">
        <f t="shared" si="21"/>
        <v>19.469251348941118</v>
      </c>
      <c r="G373" s="25"/>
      <c r="H373" s="101"/>
    </row>
    <row r="374" spans="1:8" s="104" customFormat="1" ht="27" customHeight="1" x14ac:dyDescent="0.25">
      <c r="A374" s="170" t="s">
        <v>100</v>
      </c>
      <c r="B374" s="170"/>
      <c r="C374" s="170"/>
      <c r="D374" s="170"/>
      <c r="E374" s="170"/>
      <c r="F374" s="170"/>
      <c r="G374" s="170"/>
      <c r="H374" s="103"/>
    </row>
    <row r="375" spans="1:8" s="113" customFormat="1" ht="27" customHeight="1" x14ac:dyDescent="0.25">
      <c r="A375" s="169" t="s">
        <v>1</v>
      </c>
      <c r="B375" s="169"/>
      <c r="C375" s="74" t="s">
        <v>131</v>
      </c>
      <c r="D375" s="111">
        <v>0</v>
      </c>
      <c r="E375" s="111">
        <v>0</v>
      </c>
      <c r="F375" s="76">
        <v>0</v>
      </c>
      <c r="G375" s="175"/>
      <c r="H375" s="112"/>
    </row>
    <row r="376" spans="1:8" ht="27" customHeight="1" x14ac:dyDescent="0.25">
      <c r="A376" s="169"/>
      <c r="B376" s="169"/>
      <c r="C376" s="73" t="s">
        <v>18</v>
      </c>
      <c r="D376" s="114">
        <v>0</v>
      </c>
      <c r="E376" s="114">
        <v>0</v>
      </c>
      <c r="F376" s="76">
        <v>0</v>
      </c>
      <c r="G376" s="175"/>
    </row>
    <row r="377" spans="1:8" ht="27" customHeight="1" x14ac:dyDescent="0.25">
      <c r="A377" s="169"/>
      <c r="B377" s="169"/>
      <c r="C377" s="73" t="s">
        <v>19</v>
      </c>
      <c r="D377" s="51">
        <f>D6+D7+D8+D9+D70+D83+D130+D153+D170+D171+D239+D270+D285+D323+D338+D286</f>
        <v>29310.899999999998</v>
      </c>
      <c r="E377" s="51">
        <f>E6+E7+E8+E9+E70+E83+E130+E153+E170+E171+E239+E270+E285+E323+E338+E286</f>
        <v>6798.8</v>
      </c>
      <c r="F377" s="76">
        <f t="shared" ref="F377:F382" si="23">E377/D377*100</f>
        <v>23.195466532928023</v>
      </c>
      <c r="G377" s="175"/>
    </row>
    <row r="378" spans="1:8" s="106" customFormat="1" ht="30" customHeight="1" x14ac:dyDescent="0.25">
      <c r="A378" s="169"/>
      <c r="B378" s="169"/>
      <c r="C378" s="55" t="s">
        <v>21</v>
      </c>
      <c r="D378" s="56">
        <f>D375+D376+D377</f>
        <v>29310.899999999998</v>
      </c>
      <c r="E378" s="56">
        <f>E375+E376+E377</f>
        <v>6798.8</v>
      </c>
      <c r="F378" s="57">
        <f t="shared" si="23"/>
        <v>23.195466532928023</v>
      </c>
      <c r="G378" s="58"/>
      <c r="H378" s="105"/>
    </row>
    <row r="379" spans="1:8" s="113" customFormat="1" ht="27" customHeight="1" x14ac:dyDescent="0.25">
      <c r="A379" s="169" t="s">
        <v>0</v>
      </c>
      <c r="B379" s="169"/>
      <c r="C379" s="74" t="s">
        <v>131</v>
      </c>
      <c r="D379" s="111">
        <v>0</v>
      </c>
      <c r="E379" s="111">
        <v>0</v>
      </c>
      <c r="F379" s="76">
        <v>0</v>
      </c>
      <c r="G379" s="175"/>
      <c r="H379" s="112"/>
    </row>
    <row r="380" spans="1:8" ht="27" customHeight="1" x14ac:dyDescent="0.25">
      <c r="A380" s="169"/>
      <c r="B380" s="169"/>
      <c r="C380" s="73" t="s">
        <v>18</v>
      </c>
      <c r="D380" s="111">
        <v>0</v>
      </c>
      <c r="E380" s="111">
        <v>0</v>
      </c>
      <c r="F380" s="76">
        <v>0</v>
      </c>
      <c r="G380" s="175"/>
    </row>
    <row r="381" spans="1:8" ht="27" customHeight="1" x14ac:dyDescent="0.25">
      <c r="A381" s="169"/>
      <c r="B381" s="169"/>
      <c r="C381" s="73" t="s">
        <v>19</v>
      </c>
      <c r="D381" s="51">
        <f>D10+D11+D12+D84+D131+D154+D172+D271+D287+D324+D353+D240</f>
        <v>37552.9</v>
      </c>
      <c r="E381" s="51">
        <f>E10+E11+E12+E84+E131+E154+E172+E271+E287+E324+E353+E240</f>
        <v>8767.0000000000018</v>
      </c>
      <c r="F381" s="76">
        <f t="shared" si="23"/>
        <v>23.345733618442253</v>
      </c>
      <c r="G381" s="175"/>
    </row>
    <row r="382" spans="1:8" s="106" customFormat="1" ht="27" customHeight="1" x14ac:dyDescent="0.25">
      <c r="A382" s="169"/>
      <c r="B382" s="169"/>
      <c r="C382" s="58" t="s">
        <v>21</v>
      </c>
      <c r="D382" s="56">
        <f>D379+D380+D381</f>
        <v>37552.9</v>
      </c>
      <c r="E382" s="56">
        <f>E379+E380+E381</f>
        <v>8767.0000000000018</v>
      </c>
      <c r="F382" s="57">
        <f t="shared" si="23"/>
        <v>23.345733618442253</v>
      </c>
      <c r="G382" s="58"/>
      <c r="H382" s="105"/>
    </row>
    <row r="383" spans="1:8" s="113" customFormat="1" ht="27" customHeight="1" x14ac:dyDescent="0.25">
      <c r="A383" s="169" t="s">
        <v>2</v>
      </c>
      <c r="B383" s="169"/>
      <c r="C383" s="74" t="s">
        <v>131</v>
      </c>
      <c r="D383" s="111">
        <v>0</v>
      </c>
      <c r="E383" s="111">
        <v>0</v>
      </c>
      <c r="F383" s="76">
        <v>0</v>
      </c>
      <c r="G383" s="175"/>
      <c r="H383" s="112"/>
    </row>
    <row r="384" spans="1:8" ht="27" customHeight="1" x14ac:dyDescent="0.25">
      <c r="A384" s="169"/>
      <c r="B384" s="169"/>
      <c r="C384" s="73" t="s">
        <v>18</v>
      </c>
      <c r="D384" s="114">
        <f>D173+D288</f>
        <v>33386.199999999997</v>
      </c>
      <c r="E384" s="114">
        <f>E288+E173</f>
        <v>0</v>
      </c>
      <c r="F384" s="76">
        <f>E384/D384*100</f>
        <v>0</v>
      </c>
      <c r="G384" s="175"/>
    </row>
    <row r="385" spans="1:8" ht="27" customHeight="1" x14ac:dyDescent="0.25">
      <c r="A385" s="169"/>
      <c r="B385" s="169"/>
      <c r="C385" s="73" t="s">
        <v>19</v>
      </c>
      <c r="D385" s="51">
        <f>D13+D14+D15+D16+D85+D132+D155+D174+D272+D289+D290+D291+D325+D339+D241</f>
        <v>73590.8</v>
      </c>
      <c r="E385" s="51">
        <f>E13+E14+E15+E16+E85+E132+E155+E174+E272+E289+E290+E291+E325+E339+E241</f>
        <v>19271.900000000001</v>
      </c>
      <c r="F385" s="76">
        <f>E385/D385*100</f>
        <v>26.187920229159079</v>
      </c>
      <c r="G385" s="175"/>
    </row>
    <row r="386" spans="1:8" s="106" customFormat="1" ht="27" customHeight="1" x14ac:dyDescent="0.25">
      <c r="A386" s="169"/>
      <c r="B386" s="169"/>
      <c r="C386" s="55" t="s">
        <v>21</v>
      </c>
      <c r="D386" s="56">
        <f>D383+D384+D385</f>
        <v>106977</v>
      </c>
      <c r="E386" s="56">
        <f>E383+E384+E385</f>
        <v>19271.900000000001</v>
      </c>
      <c r="F386" s="57">
        <f>E386/D386*100</f>
        <v>18.014993877188555</v>
      </c>
      <c r="G386" s="58"/>
      <c r="H386" s="105"/>
    </row>
    <row r="387" spans="1:8" ht="27" customHeight="1" x14ac:dyDescent="0.25">
      <c r="A387" s="169" t="s">
        <v>3</v>
      </c>
      <c r="B387" s="169"/>
      <c r="C387" s="74" t="s">
        <v>131</v>
      </c>
      <c r="D387" s="111">
        <v>0</v>
      </c>
      <c r="E387" s="111">
        <v>0</v>
      </c>
      <c r="F387" s="76">
        <v>0</v>
      </c>
      <c r="G387" s="165"/>
    </row>
    <row r="388" spans="1:8" ht="27" customHeight="1" x14ac:dyDescent="0.25">
      <c r="A388" s="169"/>
      <c r="B388" s="169"/>
      <c r="C388" s="73" t="s">
        <v>18</v>
      </c>
      <c r="D388" s="114">
        <v>0</v>
      </c>
      <c r="E388" s="114">
        <v>0</v>
      </c>
      <c r="F388" s="76">
        <v>0</v>
      </c>
      <c r="G388" s="165"/>
    </row>
    <row r="389" spans="1:8" ht="27" customHeight="1" x14ac:dyDescent="0.25">
      <c r="A389" s="169"/>
      <c r="B389" s="169"/>
      <c r="C389" s="73" t="s">
        <v>19</v>
      </c>
      <c r="D389" s="51">
        <f>D17+D18+D19+D20+D21+D22+D71+D86+D115+D133+D134+D156+D175+D176+D227+D228+D242+D259+D273+D292+D293+D340+D354</f>
        <v>65725.399999999994</v>
      </c>
      <c r="E389" s="51">
        <f>E17+E18+E19+E20+E21+E22+E71+E86+E115+E133+E134+E156+E175+E176+E227+E228+E242+E259+E273+E292+E293+E340+E354</f>
        <v>15595</v>
      </c>
      <c r="F389" s="76">
        <f>E389/D389*100</f>
        <v>23.727508695268497</v>
      </c>
      <c r="G389" s="165"/>
    </row>
    <row r="390" spans="1:8" s="106" customFormat="1" ht="27" customHeight="1" x14ac:dyDescent="0.25">
      <c r="A390" s="169"/>
      <c r="B390" s="169"/>
      <c r="C390" s="55" t="s">
        <v>21</v>
      </c>
      <c r="D390" s="56">
        <f>D387+D388+D389</f>
        <v>65725.399999999994</v>
      </c>
      <c r="E390" s="56">
        <f>E387+E388+E389</f>
        <v>15595</v>
      </c>
      <c r="F390" s="57">
        <f>E390/D390*100</f>
        <v>23.727508695268497</v>
      </c>
      <c r="G390" s="58"/>
      <c r="H390" s="105"/>
    </row>
    <row r="391" spans="1:8" ht="27" customHeight="1" x14ac:dyDescent="0.25">
      <c r="A391" s="169" t="s">
        <v>8</v>
      </c>
      <c r="B391" s="169"/>
      <c r="C391" s="74" t="s">
        <v>131</v>
      </c>
      <c r="D391" s="111">
        <v>0</v>
      </c>
      <c r="E391" s="111">
        <v>0</v>
      </c>
      <c r="F391" s="76">
        <v>0</v>
      </c>
      <c r="G391" s="165"/>
    </row>
    <row r="392" spans="1:8" ht="27" customHeight="1" x14ac:dyDescent="0.25">
      <c r="A392" s="169"/>
      <c r="B392" s="169"/>
      <c r="C392" s="73" t="s">
        <v>18</v>
      </c>
      <c r="D392" s="114">
        <f>D181+D204</f>
        <v>3855.8</v>
      </c>
      <c r="E392" s="114">
        <f>E181+E204</f>
        <v>0</v>
      </c>
      <c r="F392" s="76">
        <f>E392/D392*100</f>
        <v>0</v>
      </c>
      <c r="G392" s="165"/>
    </row>
    <row r="393" spans="1:8" ht="27" customHeight="1" x14ac:dyDescent="0.25">
      <c r="A393" s="169"/>
      <c r="B393" s="169"/>
      <c r="C393" s="73" t="s">
        <v>19</v>
      </c>
      <c r="D393" s="51">
        <f>D28+D29+D30+D73+D90+D91+D92+D93+D117+D136+D137+D158+D182+D183+D205+D218+D229+D230+D244+D275+D299+D300+D326+D342+D31</f>
        <v>30974.299999999996</v>
      </c>
      <c r="E393" s="51">
        <f>E28+E29+E30+E73+E90+E91+E92+E93+E117+E136+E137+E158+E182+E183+E205+E218+E229+E230+E244+E275+E299+E300+E326+E342+E31</f>
        <v>4556.0999999999995</v>
      </c>
      <c r="F393" s="76">
        <f>E393/D393*100</f>
        <v>14.709291251134005</v>
      </c>
      <c r="G393" s="165"/>
    </row>
    <row r="394" spans="1:8" s="106" customFormat="1" ht="27" customHeight="1" x14ac:dyDescent="0.25">
      <c r="A394" s="169"/>
      <c r="B394" s="169"/>
      <c r="C394" s="55" t="s">
        <v>21</v>
      </c>
      <c r="D394" s="56">
        <f>D391+D392+D393</f>
        <v>34830.1</v>
      </c>
      <c r="E394" s="56">
        <f>E391+E392+E393</f>
        <v>4556.0999999999995</v>
      </c>
      <c r="F394" s="57">
        <f>E394/D394*100</f>
        <v>13.080927129121076</v>
      </c>
      <c r="G394" s="58"/>
      <c r="H394" s="105"/>
    </row>
    <row r="395" spans="1:8" ht="27" customHeight="1" x14ac:dyDescent="0.25">
      <c r="A395" s="169" t="s">
        <v>9</v>
      </c>
      <c r="B395" s="169"/>
      <c r="C395" s="74" t="s">
        <v>131</v>
      </c>
      <c r="D395" s="111">
        <f>D294</f>
        <v>2340</v>
      </c>
      <c r="E395" s="111">
        <f>E294</f>
        <v>0</v>
      </c>
      <c r="F395" s="76">
        <f t="shared" ref="F395:F396" si="24">E395/D395*100</f>
        <v>0</v>
      </c>
      <c r="G395" s="165"/>
    </row>
    <row r="396" spans="1:8" ht="27" customHeight="1" x14ac:dyDescent="0.25">
      <c r="A396" s="169"/>
      <c r="B396" s="169"/>
      <c r="C396" s="73" t="s">
        <v>18</v>
      </c>
      <c r="D396" s="114">
        <f>D178+D295</f>
        <v>2272.6</v>
      </c>
      <c r="E396" s="114">
        <f>E178+E295</f>
        <v>0</v>
      </c>
      <c r="F396" s="76">
        <f t="shared" si="24"/>
        <v>0</v>
      </c>
      <c r="G396" s="165"/>
    </row>
    <row r="397" spans="1:8" ht="27" customHeight="1" x14ac:dyDescent="0.25">
      <c r="A397" s="169"/>
      <c r="B397" s="169"/>
      <c r="C397" s="73" t="s">
        <v>19</v>
      </c>
      <c r="D397" s="51">
        <f>D23+D24+D25+D26+D27+D72+D87+D88+D89+D116+D135+D157+D177+D179+D180+D243+D274+D296+D297+D298+D355+D341</f>
        <v>41734.399999999994</v>
      </c>
      <c r="E397" s="51">
        <f>E23+E24+E25+E26+E27+E72+E87+E88+E89+E116+E135+E157+E177+E179+E180+E243+E274+E296+E297+E298+E355+E341</f>
        <v>9063</v>
      </c>
      <c r="F397" s="76">
        <f>E397/D397*100</f>
        <v>21.715898635178657</v>
      </c>
      <c r="G397" s="165"/>
    </row>
    <row r="398" spans="1:8" s="106" customFormat="1" ht="27" customHeight="1" x14ac:dyDescent="0.25">
      <c r="A398" s="169"/>
      <c r="B398" s="169"/>
      <c r="C398" s="55" t="s">
        <v>21</v>
      </c>
      <c r="D398" s="56">
        <f>D395+D396+D397</f>
        <v>46346.999999999993</v>
      </c>
      <c r="E398" s="56">
        <f>E395+E396+E397</f>
        <v>9063</v>
      </c>
      <c r="F398" s="57">
        <f>E398/D398*100</f>
        <v>19.55466373228041</v>
      </c>
      <c r="G398" s="58"/>
      <c r="H398" s="105"/>
    </row>
    <row r="399" spans="1:8" ht="27" customHeight="1" x14ac:dyDescent="0.25">
      <c r="A399" s="169" t="s">
        <v>7</v>
      </c>
      <c r="B399" s="169"/>
      <c r="C399" s="74" t="s">
        <v>131</v>
      </c>
      <c r="D399" s="111">
        <v>0</v>
      </c>
      <c r="E399" s="111">
        <v>0</v>
      </c>
      <c r="F399" s="76">
        <v>0</v>
      </c>
      <c r="G399" s="165"/>
    </row>
    <row r="400" spans="1:8" ht="27" customHeight="1" x14ac:dyDescent="0.25">
      <c r="A400" s="169"/>
      <c r="B400" s="169"/>
      <c r="C400" s="73" t="s">
        <v>18</v>
      </c>
      <c r="D400" s="114">
        <f>D185</f>
        <v>4324</v>
      </c>
      <c r="E400" s="114">
        <f>E185</f>
        <v>0</v>
      </c>
      <c r="F400" s="76">
        <f>E400/D400*100</f>
        <v>0</v>
      </c>
      <c r="G400" s="165"/>
    </row>
    <row r="401" spans="1:8" ht="27" customHeight="1" x14ac:dyDescent="0.25">
      <c r="A401" s="169"/>
      <c r="B401" s="169"/>
      <c r="C401" s="73" t="s">
        <v>19</v>
      </c>
      <c r="D401" s="51">
        <f>D32+D33+D34+D35+D74+D94+D95+D96+D118+D138+D139+D159+D184+D186+D245+D301+D302+D327+D356+D187</f>
        <v>60073.3</v>
      </c>
      <c r="E401" s="51">
        <f>E32+E33+E34+E35+E74+E94+E95+E96+E118+E138+E139+E159+E184+E186+E245+E301+E302+E327+E356+E187</f>
        <v>9558.2000000000007</v>
      </c>
      <c r="F401" s="76">
        <f>E401/D401*100</f>
        <v>15.910895522636512</v>
      </c>
      <c r="G401" s="165"/>
    </row>
    <row r="402" spans="1:8" s="106" customFormat="1" ht="27" customHeight="1" x14ac:dyDescent="0.25">
      <c r="A402" s="169"/>
      <c r="B402" s="169"/>
      <c r="C402" s="55" t="s">
        <v>21</v>
      </c>
      <c r="D402" s="56">
        <f>D399+D400+D401</f>
        <v>64397.3</v>
      </c>
      <c r="E402" s="56">
        <f>E399+E400+E401</f>
        <v>9558.2000000000007</v>
      </c>
      <c r="F402" s="57">
        <f>E402/D402*100</f>
        <v>14.842547746567014</v>
      </c>
      <c r="G402" s="58"/>
      <c r="H402" s="105"/>
    </row>
    <row r="403" spans="1:8" ht="31.5" customHeight="1" x14ac:dyDescent="0.25">
      <c r="A403" s="169" t="s">
        <v>4</v>
      </c>
      <c r="B403" s="169"/>
      <c r="C403" s="74" t="s">
        <v>131</v>
      </c>
      <c r="D403" s="111">
        <v>0</v>
      </c>
      <c r="E403" s="111">
        <v>0</v>
      </c>
      <c r="F403" s="76">
        <v>0</v>
      </c>
      <c r="G403" s="165"/>
    </row>
    <row r="404" spans="1:8" ht="27" customHeight="1" x14ac:dyDescent="0.25">
      <c r="A404" s="169"/>
      <c r="B404" s="169"/>
      <c r="C404" s="73" t="s">
        <v>18</v>
      </c>
      <c r="D404" s="114">
        <v>0</v>
      </c>
      <c r="E404" s="114">
        <v>0</v>
      </c>
      <c r="F404" s="76">
        <v>0</v>
      </c>
      <c r="G404" s="165"/>
    </row>
    <row r="405" spans="1:8" ht="27" customHeight="1" x14ac:dyDescent="0.25">
      <c r="A405" s="169"/>
      <c r="B405" s="169"/>
      <c r="C405" s="73" t="s">
        <v>19</v>
      </c>
      <c r="D405" s="51">
        <f>D36+D37+D38+D40+D41+D97+D98+D140+D141+D160+D188+D189+D246+D276+D303+D304+D328+D343+D39</f>
        <v>50672.299999999996</v>
      </c>
      <c r="E405" s="51">
        <f>E36+E37+E38+E40+E41+E97+E98+E140+E141+E160+E188+E189+E246+E276+E303+E304+E328+E343+E39</f>
        <v>12936.9</v>
      </c>
      <c r="F405" s="76">
        <f t="shared" ref="F405:F410" si="25">E405/D405*100</f>
        <v>25.530516672817299</v>
      </c>
      <c r="G405" s="165"/>
    </row>
    <row r="406" spans="1:8" s="106" customFormat="1" ht="27" customHeight="1" x14ac:dyDescent="0.25">
      <c r="A406" s="169"/>
      <c r="B406" s="169"/>
      <c r="C406" s="55" t="s">
        <v>21</v>
      </c>
      <c r="D406" s="56">
        <f>D403+D404+D405</f>
        <v>50672.299999999996</v>
      </c>
      <c r="E406" s="56">
        <f>E403+E404+E405</f>
        <v>12936.9</v>
      </c>
      <c r="F406" s="57">
        <f t="shared" si="25"/>
        <v>25.530516672817299</v>
      </c>
      <c r="G406" s="58"/>
      <c r="H406" s="105"/>
    </row>
    <row r="407" spans="1:8" ht="27" customHeight="1" x14ac:dyDescent="0.25">
      <c r="A407" s="169" t="s">
        <v>5</v>
      </c>
      <c r="B407" s="169"/>
      <c r="C407" s="74" t="s">
        <v>131</v>
      </c>
      <c r="D407" s="111">
        <v>0</v>
      </c>
      <c r="E407" s="111">
        <v>0</v>
      </c>
      <c r="F407" s="76">
        <v>0</v>
      </c>
      <c r="G407" s="159"/>
    </row>
    <row r="408" spans="1:8" ht="27" customHeight="1" x14ac:dyDescent="0.25">
      <c r="A408" s="169"/>
      <c r="B408" s="169"/>
      <c r="C408" s="73" t="s">
        <v>18</v>
      </c>
      <c r="D408" s="114">
        <v>0</v>
      </c>
      <c r="E408" s="114">
        <v>0</v>
      </c>
      <c r="F408" s="76">
        <v>0</v>
      </c>
      <c r="G408" s="168"/>
    </row>
    <row r="409" spans="1:8" ht="27" customHeight="1" x14ac:dyDescent="0.25">
      <c r="A409" s="169"/>
      <c r="B409" s="169"/>
      <c r="C409" s="73" t="s">
        <v>19</v>
      </c>
      <c r="D409" s="51">
        <f>D42+D43+D44+D45+D46+D47+D99+D100+D119+D142+D161+D190+D247+D305+D306+D329+D344+D357+D191+D192</f>
        <v>68024.900000000009</v>
      </c>
      <c r="E409" s="51">
        <f>E42+E43+E44+E45+E46+E47+E99+E100+E119+E142+E161+E190+E247+E305+E306+E329+E344+E357+E191+E192</f>
        <v>12240.199999999999</v>
      </c>
      <c r="F409" s="76">
        <f t="shared" si="25"/>
        <v>17.993705246167206</v>
      </c>
      <c r="G409" s="168"/>
    </row>
    <row r="410" spans="1:8" s="106" customFormat="1" ht="27" customHeight="1" x14ac:dyDescent="0.25">
      <c r="A410" s="169"/>
      <c r="B410" s="169"/>
      <c r="C410" s="55" t="s">
        <v>21</v>
      </c>
      <c r="D410" s="56">
        <f>D407+D408+D409</f>
        <v>68024.900000000009</v>
      </c>
      <c r="E410" s="56">
        <f>E407+E408+E409</f>
        <v>12240.199999999999</v>
      </c>
      <c r="F410" s="57">
        <f t="shared" si="25"/>
        <v>17.993705246167206</v>
      </c>
      <c r="G410" s="58"/>
      <c r="H410" s="105"/>
    </row>
    <row r="411" spans="1:8" ht="27" customHeight="1" x14ac:dyDescent="0.25">
      <c r="A411" s="169" t="s">
        <v>6</v>
      </c>
      <c r="B411" s="169"/>
      <c r="C411" s="74" t="s">
        <v>131</v>
      </c>
      <c r="D411" s="111">
        <v>0</v>
      </c>
      <c r="E411" s="111">
        <v>0</v>
      </c>
      <c r="F411" s="76">
        <v>0</v>
      </c>
      <c r="G411" s="165"/>
    </row>
    <row r="412" spans="1:8" ht="27" customHeight="1" x14ac:dyDescent="0.25">
      <c r="A412" s="169"/>
      <c r="B412" s="169"/>
      <c r="C412" s="73" t="s">
        <v>18</v>
      </c>
      <c r="D412" s="114">
        <v>0</v>
      </c>
      <c r="E412" s="114">
        <v>0</v>
      </c>
      <c r="F412" s="76">
        <v>0</v>
      </c>
      <c r="G412" s="165"/>
    </row>
    <row r="413" spans="1:8" ht="27" customHeight="1" x14ac:dyDescent="0.25">
      <c r="A413" s="169"/>
      <c r="B413" s="169"/>
      <c r="C413" s="73" t="s">
        <v>19</v>
      </c>
      <c r="D413" s="51">
        <f>D48+D49+D50+D51+D52+D53+D75+D101+D102+D103+D120+D143+D162+D193+D194+D206+D219+D231+D248+D277+D307+D308+D330+D345+D358</f>
        <v>288007.69999999995</v>
      </c>
      <c r="E413" s="51">
        <f>E48+E49+E50+E51+E52+E53+E75+E101+E102+E103+E120+E143+E162+E193+E194+E206+E219+E231+E248+E277+E307+E308+E330+E345+E358</f>
        <v>48870.200000000004</v>
      </c>
      <c r="F413" s="76">
        <f t="shared" ref="F413:F426" si="26">E413/D413*100</f>
        <v>16.96836577633168</v>
      </c>
      <c r="G413" s="165"/>
    </row>
    <row r="414" spans="1:8" s="106" customFormat="1" ht="27" customHeight="1" x14ac:dyDescent="0.25">
      <c r="A414" s="169"/>
      <c r="B414" s="169"/>
      <c r="C414" s="55" t="s">
        <v>21</v>
      </c>
      <c r="D414" s="56">
        <f>D411+D412+D413</f>
        <v>288007.69999999995</v>
      </c>
      <c r="E414" s="56">
        <f>E411+E412+E413</f>
        <v>48870.200000000004</v>
      </c>
      <c r="F414" s="57">
        <f t="shared" si="26"/>
        <v>16.96836577633168</v>
      </c>
      <c r="G414" s="58"/>
      <c r="H414" s="105"/>
    </row>
    <row r="415" spans="1:8" s="113" customFormat="1" ht="27" customHeight="1" x14ac:dyDescent="0.25">
      <c r="A415" s="169" t="s">
        <v>10</v>
      </c>
      <c r="B415" s="169"/>
      <c r="C415" s="74" t="s">
        <v>131</v>
      </c>
      <c r="D415" s="72">
        <v>0</v>
      </c>
      <c r="E415" s="72">
        <v>0</v>
      </c>
      <c r="F415" s="76">
        <v>0</v>
      </c>
      <c r="G415" s="175"/>
      <c r="H415" s="112"/>
    </row>
    <row r="416" spans="1:8" ht="27" customHeight="1" x14ac:dyDescent="0.25">
      <c r="A416" s="169"/>
      <c r="B416" s="169"/>
      <c r="C416" s="73" t="s">
        <v>18</v>
      </c>
      <c r="D416" s="114">
        <v>0</v>
      </c>
      <c r="E416" s="114">
        <v>0</v>
      </c>
      <c r="F416" s="76">
        <v>0</v>
      </c>
      <c r="G416" s="175"/>
    </row>
    <row r="417" spans="1:8" ht="27" customHeight="1" x14ac:dyDescent="0.25">
      <c r="A417" s="169"/>
      <c r="B417" s="169"/>
      <c r="C417" s="73" t="s">
        <v>19</v>
      </c>
      <c r="D417" s="51">
        <f>D60+D61+D62+D63+D64+D77+D108+D109+D146+D147+D164+D198+D212+D221+D233+D253+D279+D314+D315+D316+D317+D332+D347</f>
        <v>49379.1</v>
      </c>
      <c r="E417" s="51">
        <f>E60+E61+E62+E63+E64+E77+E108+E109+E146+E147+E164+E198+E212+E221+E233+E253+E279+E314+E315+E316+E317+E332+E347</f>
        <v>13606.3</v>
      </c>
      <c r="F417" s="76">
        <f t="shared" si="26"/>
        <v>27.554775198413907</v>
      </c>
      <c r="G417" s="175"/>
    </row>
    <row r="418" spans="1:8" s="106" customFormat="1" ht="27" customHeight="1" x14ac:dyDescent="0.25">
      <c r="A418" s="169"/>
      <c r="B418" s="169"/>
      <c r="C418" s="55" t="s">
        <v>21</v>
      </c>
      <c r="D418" s="56">
        <f>D415+D416+D417</f>
        <v>49379.1</v>
      </c>
      <c r="E418" s="56">
        <f>E415+E416+E417</f>
        <v>13606.3</v>
      </c>
      <c r="F418" s="57">
        <f t="shared" si="26"/>
        <v>27.554775198413907</v>
      </c>
      <c r="G418" s="58"/>
      <c r="H418" s="105"/>
    </row>
    <row r="419" spans="1:8" s="113" customFormat="1" ht="27" customHeight="1" x14ac:dyDescent="0.25">
      <c r="A419" s="169" t="s">
        <v>11</v>
      </c>
      <c r="B419" s="169"/>
      <c r="C419" s="74" t="s">
        <v>131</v>
      </c>
      <c r="D419" s="72">
        <f>D207+D249+D260+D309</f>
        <v>102720.1</v>
      </c>
      <c r="E419" s="72">
        <f>E207+E249+E260</f>
        <v>769.5</v>
      </c>
      <c r="F419" s="76">
        <f t="shared" si="26"/>
        <v>0.74912310248919145</v>
      </c>
      <c r="G419" s="175"/>
      <c r="H419" s="112"/>
    </row>
    <row r="420" spans="1:8" ht="27" customHeight="1" x14ac:dyDescent="0.25">
      <c r="A420" s="169"/>
      <c r="B420" s="169"/>
      <c r="C420" s="73" t="s">
        <v>18</v>
      </c>
      <c r="D420" s="72">
        <f>D208+D250+D261+D310+D312</f>
        <v>5021.3999999999996</v>
      </c>
      <c r="E420" s="72">
        <f>E208+E250+E261+E310+E312</f>
        <v>300.39999999999998</v>
      </c>
      <c r="F420" s="76">
        <f t="shared" si="26"/>
        <v>5.9823953479109413</v>
      </c>
      <c r="G420" s="175"/>
    </row>
    <row r="421" spans="1:8" ht="27" customHeight="1" x14ac:dyDescent="0.25">
      <c r="A421" s="169"/>
      <c r="B421" s="169"/>
      <c r="C421" s="73" t="s">
        <v>19</v>
      </c>
      <c r="D421" s="51">
        <f>D54+D55+D56+D57+D58+D59+D76+D104+D105+D106+D107+D121+D122+D123+D124+D144+D145+D163+D195+D197+D209+D210+D211+D232+D251+D252+D262+D263+D264+D278+D311+D313+D331+D346+D359+D365</f>
        <v>315083.99999999994</v>
      </c>
      <c r="E421" s="51">
        <f>E54+E55+E56+E57+E58+E59+E76+E104+E105+E106+E107+E121+E122+E123+E124+E144+E145+E163+E195+E197+E209+E210+E211+E232+E251+E252+E262+E263+E264+E278+E311+E313+E331+E346+E359+E365</f>
        <v>54870.400000000001</v>
      </c>
      <c r="F421" s="76">
        <f t="shared" si="26"/>
        <v>17.414530728313725</v>
      </c>
      <c r="G421" s="175"/>
    </row>
    <row r="422" spans="1:8" s="106" customFormat="1" ht="27" customHeight="1" x14ac:dyDescent="0.25">
      <c r="A422" s="169"/>
      <c r="B422" s="169"/>
      <c r="C422" s="55" t="s">
        <v>21</v>
      </c>
      <c r="D422" s="56">
        <f>D419+D420+D421</f>
        <v>422825.49999999994</v>
      </c>
      <c r="E422" s="56">
        <f>E419+E420+E421</f>
        <v>55940.3</v>
      </c>
      <c r="F422" s="57">
        <f t="shared" si="26"/>
        <v>13.230115023810059</v>
      </c>
      <c r="G422" s="58"/>
      <c r="H422" s="105"/>
    </row>
    <row r="423" spans="1:8" s="106" customFormat="1" ht="27" customHeight="1" x14ac:dyDescent="0.25">
      <c r="A423" s="176" t="s">
        <v>194</v>
      </c>
      <c r="B423" s="176"/>
      <c r="C423" s="21" t="s">
        <v>131</v>
      </c>
      <c r="D423" s="54">
        <f t="shared" ref="D423:D425" si="27">D375+D379+D383+D387+D391+D395+D399+D403+D407+D411+D415+D419</f>
        <v>105060.1</v>
      </c>
      <c r="E423" s="54">
        <f t="shared" ref="E423" si="28">E375+E379+E383+E387+E391+E395+E399+E403+E407+E411+E415+E419</f>
        <v>769.5</v>
      </c>
      <c r="F423" s="20">
        <f t="shared" si="26"/>
        <v>0.73243790934902964</v>
      </c>
      <c r="G423" s="177"/>
      <c r="H423" s="105"/>
    </row>
    <row r="424" spans="1:8" s="108" customFormat="1" ht="27" customHeight="1" x14ac:dyDescent="0.25">
      <c r="A424" s="176"/>
      <c r="B424" s="176"/>
      <c r="C424" s="21" t="s">
        <v>18</v>
      </c>
      <c r="D424" s="54">
        <f t="shared" si="27"/>
        <v>48860</v>
      </c>
      <c r="E424" s="54">
        <f t="shared" ref="E424" si="29">E376+E380+E384+E388+E392+E396+E400+E404+E408+E412+E416+E420</f>
        <v>300.39999999999998</v>
      </c>
      <c r="F424" s="20">
        <f t="shared" si="26"/>
        <v>0.61481784690953745</v>
      </c>
      <c r="G424" s="177"/>
      <c r="H424" s="107"/>
    </row>
    <row r="425" spans="1:8" s="108" customFormat="1" ht="27" customHeight="1" x14ac:dyDescent="0.25">
      <c r="A425" s="176"/>
      <c r="B425" s="176"/>
      <c r="C425" s="21" t="s">
        <v>19</v>
      </c>
      <c r="D425" s="54">
        <f t="shared" si="27"/>
        <v>1110129.9999999998</v>
      </c>
      <c r="E425" s="54">
        <f t="shared" ref="E425" si="30">E377+E381+E385+E389+E393+E397+E401+E405+E409+E413+E417+E421</f>
        <v>216133.99999999997</v>
      </c>
      <c r="F425" s="20">
        <f t="shared" si="26"/>
        <v>19.469251348941118</v>
      </c>
      <c r="G425" s="177"/>
      <c r="H425" s="107"/>
    </row>
    <row r="426" spans="1:8" s="108" customFormat="1" ht="27" customHeight="1" x14ac:dyDescent="0.25">
      <c r="A426" s="176"/>
      <c r="B426" s="176"/>
      <c r="C426" s="21" t="s">
        <v>21</v>
      </c>
      <c r="D426" s="54">
        <f>D423+D424+D425</f>
        <v>1264050.0999999999</v>
      </c>
      <c r="E426" s="54">
        <f>E423+E424+E425</f>
        <v>217203.89999999997</v>
      </c>
      <c r="F426" s="20">
        <f t="shared" si="26"/>
        <v>17.183171774599757</v>
      </c>
      <c r="G426" s="177"/>
      <c r="H426" s="107"/>
    </row>
    <row r="427" spans="1:8" ht="30" customHeight="1" x14ac:dyDescent="0.25">
      <c r="A427" s="15"/>
      <c r="B427" s="15"/>
      <c r="C427" s="16"/>
      <c r="D427" s="50"/>
      <c r="E427" s="50"/>
      <c r="F427" s="16"/>
    </row>
  </sheetData>
  <autoFilter ref="A3:F426"/>
  <mergeCells count="164">
    <mergeCell ref="A305:A306"/>
    <mergeCell ref="B288:B289"/>
    <mergeCell ref="B185:B186"/>
    <mergeCell ref="A188:A189"/>
    <mergeCell ref="B178:B179"/>
    <mergeCell ref="A175:A176"/>
    <mergeCell ref="A170:A171"/>
    <mergeCell ref="A152:G152"/>
    <mergeCell ref="A169:G169"/>
    <mergeCell ref="A177:A180"/>
    <mergeCell ref="G178:G179"/>
    <mergeCell ref="G165:G168"/>
    <mergeCell ref="A173:A174"/>
    <mergeCell ref="B173:B174"/>
    <mergeCell ref="A165:B168"/>
    <mergeCell ref="A280:B283"/>
    <mergeCell ref="A184:A187"/>
    <mergeCell ref="B181:B182"/>
    <mergeCell ref="A181:A183"/>
    <mergeCell ref="A292:A293"/>
    <mergeCell ref="A303:A304"/>
    <mergeCell ref="A260:A264"/>
    <mergeCell ref="B260:B262"/>
    <mergeCell ref="B294:B296"/>
    <mergeCell ref="A144:A145"/>
    <mergeCell ref="A238:G238"/>
    <mergeCell ref="A234:B237"/>
    <mergeCell ref="A138:A139"/>
    <mergeCell ref="A140:A141"/>
    <mergeCell ref="A204:A205"/>
    <mergeCell ref="B204:B205"/>
    <mergeCell ref="A133:A134"/>
    <mergeCell ref="A148:B151"/>
    <mergeCell ref="G148:G151"/>
    <mergeCell ref="A146:A147"/>
    <mergeCell ref="A136:A137"/>
    <mergeCell ref="A193:A194"/>
    <mergeCell ref="A294:A298"/>
    <mergeCell ref="G294:G296"/>
    <mergeCell ref="G222:G225"/>
    <mergeCell ref="G181:G182"/>
    <mergeCell ref="G199:G202"/>
    <mergeCell ref="A229:A230"/>
    <mergeCell ref="G260:G262"/>
    <mergeCell ref="A213:B216"/>
    <mergeCell ref="A217:G217"/>
    <mergeCell ref="B207:B209"/>
    <mergeCell ref="G213:G216"/>
    <mergeCell ref="A284:G284"/>
    <mergeCell ref="G265:G268"/>
    <mergeCell ref="G280:G283"/>
    <mergeCell ref="A258:G258"/>
    <mergeCell ref="G288:G289"/>
    <mergeCell ref="A288:A291"/>
    <mergeCell ref="A269:G269"/>
    <mergeCell ref="A285:A286"/>
    <mergeCell ref="A203:G203"/>
    <mergeCell ref="A199:B202"/>
    <mergeCell ref="A207:A211"/>
    <mergeCell ref="A190:A192"/>
    <mergeCell ref="G185:G186"/>
    <mergeCell ref="A1:G1"/>
    <mergeCell ref="A48:A53"/>
    <mergeCell ref="A54:A59"/>
    <mergeCell ref="A10:A12"/>
    <mergeCell ref="A6:A9"/>
    <mergeCell ref="G65:G68"/>
    <mergeCell ref="G78:G81"/>
    <mergeCell ref="A65:B68"/>
    <mergeCell ref="A13:A16"/>
    <mergeCell ref="A42:A47"/>
    <mergeCell ref="A32:A35"/>
    <mergeCell ref="A23:A27"/>
    <mergeCell ref="A60:A64"/>
    <mergeCell ref="A78:B81"/>
    <mergeCell ref="A36:A41"/>
    <mergeCell ref="A129:G129"/>
    <mergeCell ref="A28:A31"/>
    <mergeCell ref="A17:A22"/>
    <mergeCell ref="A5:G5"/>
    <mergeCell ref="A90:A93"/>
    <mergeCell ref="A87:A89"/>
    <mergeCell ref="A110:B113"/>
    <mergeCell ref="A99:A100"/>
    <mergeCell ref="A104:A107"/>
    <mergeCell ref="A114:G114"/>
    <mergeCell ref="A108:A109"/>
    <mergeCell ref="A97:A98"/>
    <mergeCell ref="A101:A103"/>
    <mergeCell ref="A94:A96"/>
    <mergeCell ref="G110:G113"/>
    <mergeCell ref="A69:G69"/>
    <mergeCell ref="A82:G82"/>
    <mergeCell ref="A125:B128"/>
    <mergeCell ref="G125:G128"/>
    <mergeCell ref="A121:A124"/>
    <mergeCell ref="G399:G401"/>
    <mergeCell ref="G403:G405"/>
    <mergeCell ref="A391:B394"/>
    <mergeCell ref="G411:G413"/>
    <mergeCell ref="G423:G426"/>
    <mergeCell ref="G407:G409"/>
    <mergeCell ref="G379:G381"/>
    <mergeCell ref="G383:G385"/>
    <mergeCell ref="G387:G389"/>
    <mergeCell ref="G375:G377"/>
    <mergeCell ref="G391:G393"/>
    <mergeCell ref="A403:B406"/>
    <mergeCell ref="A411:B414"/>
    <mergeCell ref="A383:B386"/>
    <mergeCell ref="A399:B402"/>
    <mergeCell ref="A407:B410"/>
    <mergeCell ref="A415:B418"/>
    <mergeCell ref="A419:B422"/>
    <mergeCell ref="A423:B426"/>
    <mergeCell ref="G415:G417"/>
    <mergeCell ref="G419:G421"/>
    <mergeCell ref="G395:G397"/>
    <mergeCell ref="A309:A313"/>
    <mergeCell ref="A364:G364"/>
    <mergeCell ref="A360:B363"/>
    <mergeCell ref="A379:B382"/>
    <mergeCell ref="A375:B378"/>
    <mergeCell ref="A337:G337"/>
    <mergeCell ref="A395:B398"/>
    <mergeCell ref="A387:B390"/>
    <mergeCell ref="A318:B321"/>
    <mergeCell ref="A322:G322"/>
    <mergeCell ref="G318:G321"/>
    <mergeCell ref="G333:G336"/>
    <mergeCell ref="A333:B336"/>
    <mergeCell ref="A348:B351"/>
    <mergeCell ref="G348:G351"/>
    <mergeCell ref="G366:G369"/>
    <mergeCell ref="A366:B369"/>
    <mergeCell ref="A374:G374"/>
    <mergeCell ref="A370:B373"/>
    <mergeCell ref="G360:G363"/>
    <mergeCell ref="A352:G352"/>
    <mergeCell ref="G309:G311"/>
    <mergeCell ref="B309:B311"/>
    <mergeCell ref="A314:A317"/>
    <mergeCell ref="A265:B268"/>
    <mergeCell ref="G195:G196"/>
    <mergeCell ref="F195:F196"/>
    <mergeCell ref="E195:E196"/>
    <mergeCell ref="D195:D196"/>
    <mergeCell ref="C195:C196"/>
    <mergeCell ref="B195:B196"/>
    <mergeCell ref="A195:A197"/>
    <mergeCell ref="B312:B313"/>
    <mergeCell ref="G207:G209"/>
    <mergeCell ref="G254:G257"/>
    <mergeCell ref="A226:G226"/>
    <mergeCell ref="A222:B225"/>
    <mergeCell ref="A227:A228"/>
    <mergeCell ref="A307:A308"/>
    <mergeCell ref="A254:B257"/>
    <mergeCell ref="A299:A300"/>
    <mergeCell ref="A301:A302"/>
    <mergeCell ref="G234:G237"/>
    <mergeCell ref="A249:A252"/>
    <mergeCell ref="B249:B251"/>
    <mergeCell ref="G249:G251"/>
  </mergeCells>
  <pageMargins left="0.78740157480314965" right="0.78740157480314965" top="1.1811023622047245" bottom="0.39370078740157483" header="0.31496062992125984" footer="0.31496062992125984"/>
  <pageSetup paperSize="9" scale="34" orientation="landscape" r:id="rId1"/>
  <headerFooter differentFirst="1"/>
  <rowBreaks count="7" manualBreakCount="7">
    <brk id="286" max="6" man="1"/>
    <brk id="297" max="6" man="1"/>
    <brk id="309" max="6" man="1"/>
    <brk id="326" max="6" man="1"/>
    <brk id="341" max="6" man="1"/>
    <brk id="357" max="6" man="1"/>
    <brk id="38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abSelected="1" view="pageBreakPreview" zoomScale="85" zoomScaleNormal="100" zoomScaleSheetLayoutView="85" workbookViewId="0">
      <selection activeCell="D116" sqref="D116"/>
    </sheetView>
  </sheetViews>
  <sheetFormatPr defaultColWidth="15.5703125" defaultRowHeight="78" customHeight="1" x14ac:dyDescent="0.25"/>
  <cols>
    <col min="1" max="1" width="32.140625" style="36" customWidth="1"/>
    <col min="2" max="2" width="29.42578125" style="29" customWidth="1"/>
    <col min="3" max="3" width="18.7109375" style="48" customWidth="1"/>
    <col min="4" max="4" width="22.28515625" style="48" customWidth="1"/>
    <col min="5" max="5" width="24" style="32" customWidth="1"/>
    <col min="6" max="6" width="85.7109375" style="37" customWidth="1"/>
    <col min="7" max="16384" width="15.5703125" style="29"/>
  </cols>
  <sheetData>
    <row r="1" spans="1:6" ht="33" customHeight="1" x14ac:dyDescent="0.25">
      <c r="A1" s="203" t="s">
        <v>279</v>
      </c>
      <c r="B1" s="203"/>
      <c r="C1" s="203"/>
      <c r="D1" s="203"/>
      <c r="E1" s="203"/>
      <c r="F1" s="203"/>
    </row>
    <row r="2" spans="1:6" ht="56.25" customHeight="1" x14ac:dyDescent="0.25">
      <c r="A2" s="81" t="s">
        <v>15</v>
      </c>
      <c r="B2" s="81" t="s">
        <v>16</v>
      </c>
      <c r="C2" s="45" t="s">
        <v>103</v>
      </c>
      <c r="D2" s="45" t="s">
        <v>17</v>
      </c>
      <c r="E2" s="62" t="s">
        <v>111</v>
      </c>
      <c r="F2" s="81" t="s">
        <v>104</v>
      </c>
    </row>
    <row r="3" spans="1:6" s="49" customFormat="1" ht="21.75" customHeight="1" x14ac:dyDescent="0.25">
      <c r="A3" s="30">
        <v>1</v>
      </c>
      <c r="B3" s="30">
        <v>2</v>
      </c>
      <c r="C3" s="30">
        <v>3</v>
      </c>
      <c r="D3" s="30">
        <v>4</v>
      </c>
      <c r="E3" s="30">
        <v>5</v>
      </c>
      <c r="F3" s="30">
        <v>6</v>
      </c>
    </row>
    <row r="4" spans="1:6" s="31" customFormat="1" ht="27" customHeight="1" x14ac:dyDescent="0.25">
      <c r="A4" s="198" t="s">
        <v>159</v>
      </c>
      <c r="B4" s="198"/>
      <c r="C4" s="198"/>
      <c r="D4" s="198"/>
      <c r="E4" s="198"/>
      <c r="F4" s="198"/>
    </row>
    <row r="5" spans="1:6" ht="21.75" customHeight="1" x14ac:dyDescent="0.25">
      <c r="A5" s="196" t="s">
        <v>487</v>
      </c>
      <c r="B5" s="81" t="s">
        <v>132</v>
      </c>
      <c r="C5" s="45">
        <f>общие!D207</f>
        <v>90000</v>
      </c>
      <c r="D5" s="45">
        <f>общие!E207</f>
        <v>0</v>
      </c>
      <c r="E5" s="62">
        <f t="shared" ref="E5:E14" si="0">D5/C5*100</f>
        <v>0</v>
      </c>
      <c r="F5" s="195" t="str">
        <f>общие!G207</f>
        <v>муниципальный контракт на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д. 39/1 в г. Темрюке заключен 01.04.2022 года, на общую сумму 538100,0 тыс.руб. (из них 98684,2 тыс. рублей - лимиты 2022 года, 439415,8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v>
      </c>
    </row>
    <row r="6" spans="1:6" ht="21.75" customHeight="1" x14ac:dyDescent="0.25">
      <c r="A6" s="196"/>
      <c r="B6" s="81" t="s">
        <v>18</v>
      </c>
      <c r="C6" s="45">
        <f>общие!D208</f>
        <v>3750</v>
      </c>
      <c r="D6" s="45">
        <f>общие!E208</f>
        <v>0</v>
      </c>
      <c r="E6" s="62">
        <f t="shared" si="0"/>
        <v>0</v>
      </c>
      <c r="F6" s="195"/>
    </row>
    <row r="7" spans="1:6" ht="132" customHeight="1" x14ac:dyDescent="0.25">
      <c r="A7" s="196"/>
      <c r="B7" s="81" t="s">
        <v>19</v>
      </c>
      <c r="C7" s="45">
        <f>общие!D209</f>
        <v>4934.3</v>
      </c>
      <c r="D7" s="45">
        <f>общие!E209</f>
        <v>0</v>
      </c>
      <c r="E7" s="62">
        <f t="shared" si="0"/>
        <v>0</v>
      </c>
      <c r="F7" s="195"/>
    </row>
    <row r="8" spans="1:6" ht="23.25" customHeight="1" x14ac:dyDescent="0.25">
      <c r="A8" s="196"/>
      <c r="B8" s="81" t="s">
        <v>132</v>
      </c>
      <c r="C8" s="45">
        <f>общие!D260</f>
        <v>769.5</v>
      </c>
      <c r="D8" s="45">
        <f>общие!E260</f>
        <v>769.5</v>
      </c>
      <c r="E8" s="62">
        <f t="shared" si="0"/>
        <v>100</v>
      </c>
      <c r="F8" s="195" t="str">
        <f>общие!G260</f>
        <v xml:space="preserve">свидетельства о праве получения социальной выплаты на приобретение жилого помещения или создание объекта индивидуального жилищного строительства выданы 2-м семьям </v>
      </c>
    </row>
    <row r="9" spans="1:6" ht="23.25" customHeight="1" x14ac:dyDescent="0.25">
      <c r="A9" s="196"/>
      <c r="B9" s="81" t="s">
        <v>18</v>
      </c>
      <c r="C9" s="45">
        <f>общие!D261</f>
        <v>300.5</v>
      </c>
      <c r="D9" s="45">
        <f>общие!E261</f>
        <v>300.39999999999998</v>
      </c>
      <c r="E9" s="62">
        <f t="shared" si="0"/>
        <v>99.96672212978369</v>
      </c>
      <c r="F9" s="195"/>
    </row>
    <row r="10" spans="1:6" ht="25.5" customHeight="1" x14ac:dyDescent="0.25">
      <c r="A10" s="196"/>
      <c r="B10" s="81" t="s">
        <v>19</v>
      </c>
      <c r="C10" s="45">
        <f>общие!D262</f>
        <v>1028</v>
      </c>
      <c r="D10" s="45">
        <f>общие!E262</f>
        <v>1027.9000000000001</v>
      </c>
      <c r="E10" s="62">
        <f t="shared" si="0"/>
        <v>99.990272373540861</v>
      </c>
      <c r="F10" s="195"/>
    </row>
    <row r="11" spans="1:6" s="31" customFormat="1" ht="20.25" customHeight="1" x14ac:dyDescent="0.25">
      <c r="A11" s="193" t="s">
        <v>112</v>
      </c>
      <c r="B11" s="83" t="s">
        <v>92</v>
      </c>
      <c r="C11" s="46">
        <f>C5+C6+C7+C8+C9+C10</f>
        <v>100782.3</v>
      </c>
      <c r="D11" s="46">
        <f>D5+D6+D7+D8+D9+D10</f>
        <v>2097.8000000000002</v>
      </c>
      <c r="E11" s="80">
        <f t="shared" si="0"/>
        <v>2.0815162980007402</v>
      </c>
      <c r="F11" s="197"/>
    </row>
    <row r="12" spans="1:6" s="31" customFormat="1" ht="20.25" customHeight="1" x14ac:dyDescent="0.25">
      <c r="A12" s="193"/>
      <c r="B12" s="83" t="s">
        <v>132</v>
      </c>
      <c r="C12" s="46">
        <f t="shared" ref="C12:D14" si="1">C5+C8</f>
        <v>90769.5</v>
      </c>
      <c r="D12" s="46">
        <f t="shared" si="1"/>
        <v>769.5</v>
      </c>
      <c r="E12" s="80">
        <f t="shared" si="0"/>
        <v>0.84775172277031374</v>
      </c>
      <c r="F12" s="197"/>
    </row>
    <row r="13" spans="1:6" s="31" customFormat="1" ht="20.25" customHeight="1" x14ac:dyDescent="0.25">
      <c r="A13" s="193"/>
      <c r="B13" s="83" t="s">
        <v>18</v>
      </c>
      <c r="C13" s="46">
        <f t="shared" si="1"/>
        <v>4050.5</v>
      </c>
      <c r="D13" s="46">
        <f t="shared" si="1"/>
        <v>300.39999999999998</v>
      </c>
      <c r="E13" s="80">
        <f t="shared" si="0"/>
        <v>7.4163683495864703</v>
      </c>
      <c r="F13" s="197"/>
    </row>
    <row r="14" spans="1:6" s="31" customFormat="1" ht="20.25" customHeight="1" x14ac:dyDescent="0.25">
      <c r="A14" s="193"/>
      <c r="B14" s="83" t="s">
        <v>19</v>
      </c>
      <c r="C14" s="46">
        <f t="shared" si="1"/>
        <v>5962.3</v>
      </c>
      <c r="D14" s="46">
        <f t="shared" si="1"/>
        <v>1027.9000000000001</v>
      </c>
      <c r="E14" s="80">
        <f t="shared" si="0"/>
        <v>17.239991278533452</v>
      </c>
      <c r="F14" s="197"/>
    </row>
    <row r="15" spans="1:6" s="31" customFormat="1" ht="27" customHeight="1" x14ac:dyDescent="0.25">
      <c r="A15" s="198" t="s">
        <v>191</v>
      </c>
      <c r="B15" s="198"/>
      <c r="C15" s="198"/>
      <c r="D15" s="198"/>
      <c r="E15" s="198"/>
      <c r="F15" s="198"/>
    </row>
    <row r="16" spans="1:6" s="31" customFormat="1" ht="20.25" customHeight="1" x14ac:dyDescent="0.25">
      <c r="A16" s="204" t="s">
        <v>264</v>
      </c>
      <c r="B16" s="81" t="s">
        <v>18</v>
      </c>
      <c r="C16" s="45">
        <f>общие!D288</f>
        <v>21886.2</v>
      </c>
      <c r="D16" s="45">
        <f>общие!E288</f>
        <v>0</v>
      </c>
      <c r="E16" s="62">
        <f t="shared" ref="E16:E20" si="2">D16/C16*100</f>
        <v>0</v>
      </c>
      <c r="F16" s="205" t="str">
        <f>общие!G288</f>
        <v>муниципальный контракт на выполнение работ по 2-му этапу капитального ремонта ДК заключен 01.04.2022 года на сумму 21998,3 тыс. рублей, со сроком выполнении работ до 13.11.2022 года, со сроком полного исполнения обязательств - до 20.02.2023 года. На остаток средств (1535,2 тыс. рублей) планируется приобретение материалов в октябре 2022 года</v>
      </c>
    </row>
    <row r="17" spans="1:6" s="31" customFormat="1" ht="94.5" customHeight="1" x14ac:dyDescent="0.25">
      <c r="A17" s="204"/>
      <c r="B17" s="81" t="s">
        <v>19</v>
      </c>
      <c r="C17" s="45">
        <f>общие!D289</f>
        <v>1647.3</v>
      </c>
      <c r="D17" s="45">
        <f>общие!E289</f>
        <v>0</v>
      </c>
      <c r="E17" s="62">
        <f t="shared" si="2"/>
        <v>0</v>
      </c>
      <c r="F17" s="205"/>
    </row>
    <row r="18" spans="1:6" ht="18.75" customHeight="1" x14ac:dyDescent="0.25">
      <c r="A18" s="196" t="s">
        <v>26</v>
      </c>
      <c r="B18" s="81" t="s">
        <v>132</v>
      </c>
      <c r="C18" s="45">
        <f>общие!D294</f>
        <v>2340</v>
      </c>
      <c r="D18" s="45">
        <f>общие!E294</f>
        <v>0</v>
      </c>
      <c r="E18" s="62">
        <f t="shared" si="2"/>
        <v>0</v>
      </c>
      <c r="F18" s="195" t="str">
        <f>общие!G294</f>
        <v>заключены и находятся на исполнении муниципальные контракты: 1) на приобретение кресел в зрительный зал - МК заключен 25.02.2022 года на сумму 1071,8 тыс. рублей, со сроком исполнения до 14.06.2022 года;  2) на приобретение видеопроэкционного оборудования (экран настенного с электроприводом и растяжками) - МК заключен 28.03.2022 года на сумму 592,7 тыс. рублей, со сроком исполнения - до 16.05.2022 года; 3) на поставку мультимедийного оборудования для зрительного зала - МК заключен 28.03.2022 года на сумму 598,7 тыс. рублей, со сроком исполнения до 16.05.2022 года; 4) на приобретение одежды сцены (ткань) - МК заключен 21.03.2022 года на сумму 598,8 тыс. рублей, со сроком исполнения - до 10.06.2022 года; 5) на услуги по пошиву одежды сцены из ткани заказчика - МК заключен 21.03.2022 года на сумму 551,2 тыс. рублей, со сроком исполнения - до 10.06.2022 года; 6) на приобретение звукоусиливающей аппаратуры (двухантенное головное устройство) - МК  заключен 28.03.2022 года на сумму 90,2 тыс. рублей, со сроком исполнения - до 16.05.2022 года; 7) на приобретение светового оборудования - МК  заключен 28.03.2022 года на сумму 166,4 тыс. рублей, со сроком исполнения - до 16.05.2022 года.  Дополнительно из средств местного бюджета выделено финансирование  которое не предусмотрено соглашением о выделении поселению субсидии в сумме 299,1 тыс. рублей</v>
      </c>
    </row>
    <row r="19" spans="1:6" ht="18.75" customHeight="1" x14ac:dyDescent="0.25">
      <c r="A19" s="196"/>
      <c r="B19" s="81" t="s">
        <v>18</v>
      </c>
      <c r="C19" s="45">
        <f>общие!D295</f>
        <v>660</v>
      </c>
      <c r="D19" s="45">
        <f>общие!E295</f>
        <v>0</v>
      </c>
      <c r="E19" s="62">
        <f t="shared" si="2"/>
        <v>0</v>
      </c>
      <c r="F19" s="195"/>
    </row>
    <row r="20" spans="1:6" ht="354.75" customHeight="1" x14ac:dyDescent="0.25">
      <c r="A20" s="196"/>
      <c r="B20" s="81" t="s">
        <v>19</v>
      </c>
      <c r="C20" s="45">
        <f>общие!D296</f>
        <v>370.8</v>
      </c>
      <c r="D20" s="45">
        <f>общие!E296</f>
        <v>0</v>
      </c>
      <c r="E20" s="62">
        <f t="shared" si="2"/>
        <v>0</v>
      </c>
      <c r="F20" s="195"/>
    </row>
    <row r="21" spans="1:6" s="31" customFormat="1" ht="20.25" customHeight="1" x14ac:dyDescent="0.25">
      <c r="A21" s="193" t="s">
        <v>70</v>
      </c>
      <c r="B21" s="83" t="s">
        <v>92</v>
      </c>
      <c r="C21" s="46">
        <f>C16+C17+C18+C19+C20</f>
        <v>26904.3</v>
      </c>
      <c r="D21" s="46">
        <f>D16+D17+D18+D19+D20</f>
        <v>0</v>
      </c>
      <c r="E21" s="80">
        <f>D21/C21*100</f>
        <v>0</v>
      </c>
      <c r="F21" s="194"/>
    </row>
    <row r="22" spans="1:6" s="31" customFormat="1" ht="20.25" customHeight="1" x14ac:dyDescent="0.25">
      <c r="A22" s="193"/>
      <c r="B22" s="83" t="s">
        <v>132</v>
      </c>
      <c r="C22" s="46">
        <f>C18</f>
        <v>2340</v>
      </c>
      <c r="D22" s="46">
        <f>D18</f>
        <v>0</v>
      </c>
      <c r="E22" s="80">
        <f>D22/C22*100</f>
        <v>0</v>
      </c>
      <c r="F22" s="194"/>
    </row>
    <row r="23" spans="1:6" s="31" customFormat="1" ht="20.25" customHeight="1" x14ac:dyDescent="0.25">
      <c r="A23" s="193"/>
      <c r="B23" s="83" t="s">
        <v>18</v>
      </c>
      <c r="C23" s="46">
        <f>C16+C19</f>
        <v>22546.2</v>
      </c>
      <c r="D23" s="46">
        <f>D16+D19</f>
        <v>0</v>
      </c>
      <c r="E23" s="80">
        <f>D23/C23*100</f>
        <v>0</v>
      </c>
      <c r="F23" s="194"/>
    </row>
    <row r="24" spans="1:6" s="31" customFormat="1" ht="20.25" customHeight="1" x14ac:dyDescent="0.25">
      <c r="A24" s="193"/>
      <c r="B24" s="83" t="s">
        <v>19</v>
      </c>
      <c r="C24" s="46">
        <f>C17+C20</f>
        <v>2018.1</v>
      </c>
      <c r="D24" s="46">
        <f>D17+D20</f>
        <v>0</v>
      </c>
      <c r="E24" s="80">
        <f>D24/C24*100</f>
        <v>0</v>
      </c>
      <c r="F24" s="194"/>
    </row>
    <row r="25" spans="1:6" s="31" customFormat="1" ht="27" customHeight="1" x14ac:dyDescent="0.25">
      <c r="A25" s="198" t="s">
        <v>482</v>
      </c>
      <c r="B25" s="198"/>
      <c r="C25" s="198"/>
      <c r="D25" s="198"/>
      <c r="E25" s="198"/>
      <c r="F25" s="198"/>
    </row>
    <row r="26" spans="1:6" ht="21" customHeight="1" x14ac:dyDescent="0.25">
      <c r="A26" s="196" t="s">
        <v>28</v>
      </c>
      <c r="B26" s="81" t="s">
        <v>18</v>
      </c>
      <c r="C26" s="45">
        <f>общие!D185</f>
        <v>4324</v>
      </c>
      <c r="D26" s="45">
        <f>общие!E185</f>
        <v>0</v>
      </c>
      <c r="E26" s="62">
        <f>D26/C26*100</f>
        <v>0</v>
      </c>
      <c r="F26" s="195" t="str">
        <f>общие!G185</f>
        <v>Муниципальный контракт на выполнение проектно-изыскательных работ по объекту "Строительство канализационной сети в пос. Веселовка" (Этап 2) заключен 11.05.2021 года на сумму 4600,0 тыс. рублей, со сроком выполнения работ  до 30.11. 2021 года, со сроком полного исполнения обязательств по МК до 31.12.2021 года. В соответствии с допсоглашением к МК от 01.03.2022 года - продлен срок исполнения муниципального контракта (до полного исполнения обязательств по МК). В настоящее время первая гос. экспертиза прошла с отрицательным результатом. Готовятся документы для повторной госэкспертизы</v>
      </c>
    </row>
    <row r="27" spans="1:6" ht="164.25" customHeight="1" x14ac:dyDescent="0.25">
      <c r="A27" s="196"/>
      <c r="B27" s="81" t="s">
        <v>19</v>
      </c>
      <c r="C27" s="45">
        <f>общие!D186</f>
        <v>276</v>
      </c>
      <c r="D27" s="45">
        <f>общие!E186</f>
        <v>0</v>
      </c>
      <c r="E27" s="62">
        <f>D27/C27*100</f>
        <v>0</v>
      </c>
      <c r="F27" s="195"/>
    </row>
    <row r="28" spans="1:6" s="31" customFormat="1" ht="21" customHeight="1" x14ac:dyDescent="0.25">
      <c r="A28" s="193" t="s">
        <v>70</v>
      </c>
      <c r="B28" s="83" t="s">
        <v>92</v>
      </c>
      <c r="C28" s="46">
        <f>C26+C27</f>
        <v>4600</v>
      </c>
      <c r="D28" s="46">
        <f>D26+D27</f>
        <v>0</v>
      </c>
      <c r="E28" s="80">
        <f>D28/C28*100</f>
        <v>0</v>
      </c>
      <c r="F28" s="194"/>
    </row>
    <row r="29" spans="1:6" s="31" customFormat="1" ht="21" customHeight="1" x14ac:dyDescent="0.25">
      <c r="A29" s="193"/>
      <c r="B29" s="83" t="s">
        <v>132</v>
      </c>
      <c r="C29" s="46">
        <v>0</v>
      </c>
      <c r="D29" s="46">
        <v>0</v>
      </c>
      <c r="E29" s="80">
        <v>0</v>
      </c>
      <c r="F29" s="194"/>
    </row>
    <row r="30" spans="1:6" s="31" customFormat="1" ht="21" customHeight="1" x14ac:dyDescent="0.25">
      <c r="A30" s="193"/>
      <c r="B30" s="83" t="s">
        <v>18</v>
      </c>
      <c r="C30" s="46">
        <f>C26</f>
        <v>4324</v>
      </c>
      <c r="D30" s="46">
        <f>D26</f>
        <v>0</v>
      </c>
      <c r="E30" s="80">
        <f>D30/C30*100</f>
        <v>0</v>
      </c>
      <c r="F30" s="194"/>
    </row>
    <row r="31" spans="1:6" s="31" customFormat="1" ht="21" customHeight="1" x14ac:dyDescent="0.25">
      <c r="A31" s="193"/>
      <c r="B31" s="83" t="s">
        <v>19</v>
      </c>
      <c r="C31" s="46">
        <f>C27</f>
        <v>276</v>
      </c>
      <c r="D31" s="46">
        <f>D27</f>
        <v>0</v>
      </c>
      <c r="E31" s="80">
        <f>D31/C31*100</f>
        <v>0</v>
      </c>
      <c r="F31" s="194"/>
    </row>
    <row r="32" spans="1:6" s="31" customFormat="1" ht="25.5" customHeight="1" x14ac:dyDescent="0.25">
      <c r="A32" s="198" t="s">
        <v>483</v>
      </c>
      <c r="B32" s="198"/>
      <c r="C32" s="198"/>
      <c r="D32" s="198"/>
      <c r="E32" s="198"/>
      <c r="F32" s="198"/>
    </row>
    <row r="33" spans="1:6" s="31" customFormat="1" ht="21" customHeight="1" x14ac:dyDescent="0.25">
      <c r="A33" s="196" t="s">
        <v>26</v>
      </c>
      <c r="B33" s="81" t="s">
        <v>18</v>
      </c>
      <c r="C33" s="45">
        <f>общие!D178</f>
        <v>1612.6</v>
      </c>
      <c r="D33" s="45">
        <f>общие!E178</f>
        <v>0</v>
      </c>
      <c r="E33" s="62">
        <f t="shared" ref="E33:E40" si="3">D33/C33*100</f>
        <v>0</v>
      </c>
      <c r="F33" s="195" t="str">
        <f>общие!G178</f>
        <v>муниципальный контракт на выполнение работ по ремонту тротуара по ул. Ленина поселка Стрелка, Темрюкского района, Краснодарского края от здания № 8 "В" до ул. Зои Космодемьянской (протяженностью 1572 м²) заключен 04.03.2022 года на сумму 2568,8 тыс.рублей со сроком выполнения работ до 01.06.2022 года, со сроком исполнения обязательств до 31.12.2022 года. В результате проведения процедуры торгов сложилась экономия средств в сумме 19,6 тыс. рублей</v>
      </c>
    </row>
    <row r="34" spans="1:6" s="31" customFormat="1" ht="112.5" customHeight="1" x14ac:dyDescent="0.25">
      <c r="A34" s="196"/>
      <c r="B34" s="81" t="s">
        <v>19</v>
      </c>
      <c r="C34" s="45">
        <f>общие!D179</f>
        <v>975.8</v>
      </c>
      <c r="D34" s="45">
        <f>общие!E179</f>
        <v>0</v>
      </c>
      <c r="E34" s="62">
        <f t="shared" si="3"/>
        <v>0</v>
      </c>
      <c r="F34" s="195"/>
    </row>
    <row r="35" spans="1:6" s="31" customFormat="1" ht="23.25" customHeight="1" x14ac:dyDescent="0.25">
      <c r="A35" s="196" t="s">
        <v>27</v>
      </c>
      <c r="B35" s="81" t="s">
        <v>18</v>
      </c>
      <c r="C35" s="45">
        <f>общие!D181</f>
        <v>1055.8</v>
      </c>
      <c r="D35" s="45">
        <f>общие!E181</f>
        <v>0</v>
      </c>
      <c r="E35" s="62">
        <f t="shared" ref="E35:E36" si="4">D35/C35*100</f>
        <v>0</v>
      </c>
      <c r="F35" s="195" t="str">
        <f>общие!G181</f>
        <v xml:space="preserve">размещение извещения о проведении электронного аукциона на ремонт  тротуара по ул. Широкой от ул. Пионерской до ул. Строительной в пос. Светлый Путь Ленина (0,385 км) запланировано на 17.03.2022 года, НМЦК - 1446,0 тыс.рублей, предполагаемая дата проведения аукциона - 29.03.2022 г. 30.03.2022 года определен победитель Кароян А.В. с которым будет заключен контракт 11.04.2022 года на сумму 1446,0 тыс. руб. </v>
      </c>
    </row>
    <row r="36" spans="1:6" s="31" customFormat="1" ht="112.5" customHeight="1" x14ac:dyDescent="0.25">
      <c r="A36" s="196"/>
      <c r="B36" s="81" t="s">
        <v>19</v>
      </c>
      <c r="C36" s="45">
        <f>общие!D182</f>
        <v>400.2</v>
      </c>
      <c r="D36" s="45">
        <f>общие!E182</f>
        <v>0</v>
      </c>
      <c r="E36" s="62">
        <f t="shared" si="4"/>
        <v>0</v>
      </c>
      <c r="F36" s="195"/>
    </row>
    <row r="37" spans="1:6" s="31" customFormat="1" ht="21" customHeight="1" x14ac:dyDescent="0.25">
      <c r="A37" s="193" t="s">
        <v>70</v>
      </c>
      <c r="B37" s="83" t="s">
        <v>92</v>
      </c>
      <c r="C37" s="46">
        <f>C33+C34+C35+C36</f>
        <v>4044.3999999999996</v>
      </c>
      <c r="D37" s="46">
        <f>D33+D34+D35+D36</f>
        <v>0</v>
      </c>
      <c r="E37" s="80">
        <f t="shared" si="3"/>
        <v>0</v>
      </c>
      <c r="F37" s="194"/>
    </row>
    <row r="38" spans="1:6" s="31" customFormat="1" ht="21" customHeight="1" x14ac:dyDescent="0.25">
      <c r="A38" s="193"/>
      <c r="B38" s="83" t="s">
        <v>132</v>
      </c>
      <c r="C38" s="46">
        <v>0</v>
      </c>
      <c r="D38" s="46">
        <v>0</v>
      </c>
      <c r="E38" s="80">
        <v>0</v>
      </c>
      <c r="F38" s="194"/>
    </row>
    <row r="39" spans="1:6" s="31" customFormat="1" ht="21" customHeight="1" x14ac:dyDescent="0.25">
      <c r="A39" s="193"/>
      <c r="B39" s="83" t="s">
        <v>18</v>
      </c>
      <c r="C39" s="46">
        <f>C33+C35</f>
        <v>2668.3999999999996</v>
      </c>
      <c r="D39" s="46">
        <f>D33+D35</f>
        <v>0</v>
      </c>
      <c r="E39" s="80">
        <f t="shared" si="3"/>
        <v>0</v>
      </c>
      <c r="F39" s="194"/>
    </row>
    <row r="40" spans="1:6" s="31" customFormat="1" ht="21" customHeight="1" x14ac:dyDescent="0.25">
      <c r="A40" s="193"/>
      <c r="B40" s="83" t="s">
        <v>19</v>
      </c>
      <c r="C40" s="46">
        <f>C34+C36</f>
        <v>1376</v>
      </c>
      <c r="D40" s="46">
        <f>D34+D36</f>
        <v>0</v>
      </c>
      <c r="E40" s="80">
        <f t="shared" si="3"/>
        <v>0</v>
      </c>
      <c r="F40" s="194"/>
    </row>
    <row r="41" spans="1:6" s="31" customFormat="1" ht="25.5" customHeight="1" x14ac:dyDescent="0.25">
      <c r="A41" s="198" t="s">
        <v>484</v>
      </c>
      <c r="B41" s="198"/>
      <c r="C41" s="198"/>
      <c r="D41" s="198"/>
      <c r="E41" s="198"/>
      <c r="F41" s="198"/>
    </row>
    <row r="42" spans="1:6" ht="22.5" customHeight="1" x14ac:dyDescent="0.25">
      <c r="A42" s="196" t="s">
        <v>486</v>
      </c>
      <c r="B42" s="81" t="s">
        <v>132</v>
      </c>
      <c r="C42" s="45">
        <f>общие!D249</f>
        <v>11231</v>
      </c>
      <c r="D42" s="45">
        <f>общие!E249</f>
        <v>0</v>
      </c>
      <c r="E42" s="62">
        <f t="shared" ref="E42:E44" si="5">D42/C42*100</f>
        <v>0</v>
      </c>
      <c r="F42" s="195" t="str">
        <f>общие!G249</f>
        <v>муниципальный контракт на благоустройство общественной территорий по адресу: г. Темрюк, парк им. Куемжиева заключен 25.03.2022 года, на общую сумму 13195,5 тыс.руб., срок выполнения работ - с даты заключения контракта по 31 октября 2022 года, со сроком полного исполнения обязательств МК по 30.12.2022 года. Было заключено допсоглашение от 30.03.2022 года на увеличение суммы МК на 408,1 тыс. рублей и составило 13603,5 тыс. рублей</v>
      </c>
    </row>
    <row r="43" spans="1:6" ht="22.5" customHeight="1" x14ac:dyDescent="0.25">
      <c r="A43" s="196"/>
      <c r="B43" s="81" t="s">
        <v>18</v>
      </c>
      <c r="C43" s="45">
        <f>общие!D250</f>
        <v>468</v>
      </c>
      <c r="D43" s="45">
        <f>общие!E250</f>
        <v>0</v>
      </c>
      <c r="E43" s="62">
        <f t="shared" si="5"/>
        <v>0</v>
      </c>
      <c r="F43" s="195"/>
    </row>
    <row r="44" spans="1:6" ht="141.75" customHeight="1" x14ac:dyDescent="0.25">
      <c r="A44" s="196"/>
      <c r="B44" s="81" t="s">
        <v>19</v>
      </c>
      <c r="C44" s="45">
        <f>общие!D251</f>
        <v>1904.5</v>
      </c>
      <c r="D44" s="45">
        <f>общие!E251</f>
        <v>0</v>
      </c>
      <c r="E44" s="62">
        <f t="shared" si="5"/>
        <v>0</v>
      </c>
      <c r="F44" s="195"/>
    </row>
    <row r="45" spans="1:6" s="31" customFormat="1" ht="20.25" customHeight="1" x14ac:dyDescent="0.25">
      <c r="A45" s="193" t="s">
        <v>112</v>
      </c>
      <c r="B45" s="83" t="s">
        <v>92</v>
      </c>
      <c r="C45" s="46">
        <f>C42+C43+C44</f>
        <v>13603.5</v>
      </c>
      <c r="D45" s="46">
        <f>D42+D43+D44</f>
        <v>0</v>
      </c>
      <c r="E45" s="80">
        <f>D45/C45*100</f>
        <v>0</v>
      </c>
      <c r="F45" s="197"/>
    </row>
    <row r="46" spans="1:6" s="31" customFormat="1" ht="20.25" customHeight="1" x14ac:dyDescent="0.25">
      <c r="A46" s="193"/>
      <c r="B46" s="83" t="s">
        <v>132</v>
      </c>
      <c r="C46" s="46">
        <f t="shared" ref="C46:D48" si="6">C42</f>
        <v>11231</v>
      </c>
      <c r="D46" s="46">
        <f t="shared" si="6"/>
        <v>0</v>
      </c>
      <c r="E46" s="80">
        <f t="shared" ref="E46:E48" si="7">D46/C46*100</f>
        <v>0</v>
      </c>
      <c r="F46" s="197"/>
    </row>
    <row r="47" spans="1:6" s="31" customFormat="1" ht="20.25" customHeight="1" x14ac:dyDescent="0.25">
      <c r="A47" s="193"/>
      <c r="B47" s="83" t="s">
        <v>18</v>
      </c>
      <c r="C47" s="46">
        <f t="shared" si="6"/>
        <v>468</v>
      </c>
      <c r="D47" s="46">
        <f t="shared" si="6"/>
        <v>0</v>
      </c>
      <c r="E47" s="80">
        <f t="shared" si="7"/>
        <v>0</v>
      </c>
      <c r="F47" s="197"/>
    </row>
    <row r="48" spans="1:6" s="31" customFormat="1" ht="20.25" customHeight="1" x14ac:dyDescent="0.25">
      <c r="A48" s="193"/>
      <c r="B48" s="83" t="s">
        <v>19</v>
      </c>
      <c r="C48" s="46">
        <f t="shared" si="6"/>
        <v>1904.5</v>
      </c>
      <c r="D48" s="46">
        <f t="shared" si="6"/>
        <v>0</v>
      </c>
      <c r="E48" s="80">
        <f t="shared" si="7"/>
        <v>0</v>
      </c>
      <c r="F48" s="197"/>
    </row>
    <row r="49" spans="1:6" s="31" customFormat="1" ht="24" customHeight="1" x14ac:dyDescent="0.25">
      <c r="A49" s="198" t="s">
        <v>485</v>
      </c>
      <c r="B49" s="198"/>
      <c r="C49" s="198"/>
      <c r="D49" s="198"/>
      <c r="E49" s="198"/>
      <c r="F49" s="198"/>
    </row>
    <row r="50" spans="1:6" s="31" customFormat="1" ht="21.75" customHeight="1" x14ac:dyDescent="0.25">
      <c r="A50" s="196" t="s">
        <v>33</v>
      </c>
      <c r="B50" s="81" t="s">
        <v>132</v>
      </c>
      <c r="C50" s="45">
        <f>общие!D309</f>
        <v>719.6</v>
      </c>
      <c r="D50" s="45">
        <f>общие!E309</f>
        <v>0</v>
      </c>
      <c r="E50" s="62">
        <f>D50/C50*100</f>
        <v>0</v>
      </c>
      <c r="F50" s="195" t="str">
        <f>общие!G309</f>
        <v>размещено извещение на проведение электронного аукцмона на восстановления 1 воинского захоронения (восстановление (ремонт, благоустройство) воинского захоронения "Братская могила 102 советских воинов, погибших в боях с фашистскими захватчиками, 1942-1943 годы, г. Темрюк, воинское кладбище) - 1 апреля 2022 года,  НМЦК - 969,5 тыс.рублей</v>
      </c>
    </row>
    <row r="51" spans="1:6" s="31" customFormat="1" ht="21.75" customHeight="1" x14ac:dyDescent="0.25">
      <c r="A51" s="196"/>
      <c r="B51" s="81" t="s">
        <v>18</v>
      </c>
      <c r="C51" s="45">
        <f>общие!D310</f>
        <v>202.9</v>
      </c>
      <c r="D51" s="45">
        <f>общие!E310</f>
        <v>0</v>
      </c>
      <c r="E51" s="62">
        <f t="shared" ref="E51:E52" si="8">D51/C51*100</f>
        <v>0</v>
      </c>
      <c r="F51" s="195"/>
    </row>
    <row r="52" spans="1:6" s="31" customFormat="1" ht="66" customHeight="1" x14ac:dyDescent="0.25">
      <c r="A52" s="196"/>
      <c r="B52" s="81" t="s">
        <v>19</v>
      </c>
      <c r="C52" s="45">
        <f>общие!D311</f>
        <v>48.6</v>
      </c>
      <c r="D52" s="45">
        <f>общие!E311</f>
        <v>0</v>
      </c>
      <c r="E52" s="62">
        <f t="shared" si="8"/>
        <v>0</v>
      </c>
      <c r="F52" s="195"/>
    </row>
    <row r="53" spans="1:6" s="31" customFormat="1" ht="20.25" customHeight="1" x14ac:dyDescent="0.25">
      <c r="A53" s="193" t="s">
        <v>112</v>
      </c>
      <c r="B53" s="83" t="s">
        <v>92</v>
      </c>
      <c r="C53" s="46">
        <f>C50+C51+C52</f>
        <v>971.1</v>
      </c>
      <c r="D53" s="46">
        <f>D50+D51+D52</f>
        <v>0</v>
      </c>
      <c r="E53" s="80">
        <f>D53/C53*100</f>
        <v>0</v>
      </c>
      <c r="F53" s="197"/>
    </row>
    <row r="54" spans="1:6" s="31" customFormat="1" ht="20.25" customHeight="1" x14ac:dyDescent="0.25">
      <c r="A54" s="193"/>
      <c r="B54" s="83" t="s">
        <v>132</v>
      </c>
      <c r="C54" s="46">
        <f t="shared" ref="C54:D56" si="9">C50</f>
        <v>719.6</v>
      </c>
      <c r="D54" s="46">
        <f t="shared" si="9"/>
        <v>0</v>
      </c>
      <c r="E54" s="80">
        <v>0</v>
      </c>
      <c r="F54" s="197"/>
    </row>
    <row r="55" spans="1:6" s="31" customFormat="1" ht="20.25" customHeight="1" x14ac:dyDescent="0.25">
      <c r="A55" s="193"/>
      <c r="B55" s="83" t="s">
        <v>18</v>
      </c>
      <c r="C55" s="46">
        <f t="shared" si="9"/>
        <v>202.9</v>
      </c>
      <c r="D55" s="46">
        <f t="shared" si="9"/>
        <v>0</v>
      </c>
      <c r="E55" s="80">
        <f>D55/C55*100</f>
        <v>0</v>
      </c>
      <c r="F55" s="197"/>
    </row>
    <row r="56" spans="1:6" s="31" customFormat="1" ht="20.25" customHeight="1" x14ac:dyDescent="0.25">
      <c r="A56" s="193"/>
      <c r="B56" s="83" t="s">
        <v>19</v>
      </c>
      <c r="C56" s="46">
        <f t="shared" si="9"/>
        <v>48.6</v>
      </c>
      <c r="D56" s="46">
        <f t="shared" si="9"/>
        <v>0</v>
      </c>
      <c r="E56" s="80">
        <f>D56/C56*100</f>
        <v>0</v>
      </c>
      <c r="F56" s="197"/>
    </row>
    <row r="57" spans="1:6" s="31" customFormat="1" ht="20.25" customHeight="1" x14ac:dyDescent="0.25">
      <c r="A57" s="193" t="s">
        <v>113</v>
      </c>
      <c r="B57" s="83" t="s">
        <v>92</v>
      </c>
      <c r="C57" s="46">
        <f>C11+C21+C28+C37+C45+C53</f>
        <v>150905.60000000001</v>
      </c>
      <c r="D57" s="46">
        <f>D11+D21+D28+D37+D45+D53</f>
        <v>2097.8000000000002</v>
      </c>
      <c r="E57" s="80">
        <f t="shared" ref="E57:E60" si="10">D57/C57*100</f>
        <v>1.3901405912040377</v>
      </c>
      <c r="F57" s="194"/>
    </row>
    <row r="58" spans="1:6" s="31" customFormat="1" ht="20.25" customHeight="1" x14ac:dyDescent="0.25">
      <c r="A58" s="193"/>
      <c r="B58" s="83" t="s">
        <v>132</v>
      </c>
      <c r="C58" s="46">
        <f t="shared" ref="C58:D60" si="11">C12+C22+C29+C38+C46+C54</f>
        <v>105060.1</v>
      </c>
      <c r="D58" s="46">
        <f t="shared" si="11"/>
        <v>769.5</v>
      </c>
      <c r="E58" s="80">
        <f t="shared" si="10"/>
        <v>0.73243790934902964</v>
      </c>
      <c r="F58" s="194"/>
    </row>
    <row r="59" spans="1:6" s="31" customFormat="1" ht="20.25" customHeight="1" x14ac:dyDescent="0.25">
      <c r="A59" s="193"/>
      <c r="B59" s="83" t="s">
        <v>18</v>
      </c>
      <c r="C59" s="46">
        <f t="shared" si="11"/>
        <v>34260</v>
      </c>
      <c r="D59" s="46">
        <f t="shared" si="11"/>
        <v>300.39999999999998</v>
      </c>
      <c r="E59" s="80">
        <f t="shared" si="10"/>
        <v>0.87682428488032682</v>
      </c>
      <c r="F59" s="194"/>
    </row>
    <row r="60" spans="1:6" s="31" customFormat="1" ht="20.25" customHeight="1" x14ac:dyDescent="0.25">
      <c r="A60" s="193"/>
      <c r="B60" s="83" t="s">
        <v>19</v>
      </c>
      <c r="C60" s="46">
        <f t="shared" si="11"/>
        <v>11585.5</v>
      </c>
      <c r="D60" s="46">
        <f t="shared" si="11"/>
        <v>1027.9000000000001</v>
      </c>
      <c r="E60" s="80">
        <f t="shared" si="10"/>
        <v>8.8722972681368955</v>
      </c>
      <c r="F60" s="194"/>
    </row>
    <row r="61" spans="1:6" ht="21" customHeight="1" x14ac:dyDescent="0.25">
      <c r="A61" s="200" t="s">
        <v>195</v>
      </c>
      <c r="B61" s="200"/>
      <c r="C61" s="200"/>
      <c r="D61" s="200"/>
      <c r="E61" s="200"/>
      <c r="F61" s="200"/>
    </row>
    <row r="62" spans="1:6" s="89" customFormat="1" ht="18.75" customHeight="1" x14ac:dyDescent="0.25">
      <c r="A62" s="196" t="s">
        <v>1</v>
      </c>
      <c r="B62" s="63" t="s">
        <v>132</v>
      </c>
      <c r="C62" s="64">
        <v>0</v>
      </c>
      <c r="D62" s="64">
        <v>0</v>
      </c>
      <c r="E62" s="62">
        <v>0</v>
      </c>
      <c r="F62" s="199"/>
    </row>
    <row r="63" spans="1:6" ht="18.75" customHeight="1" x14ac:dyDescent="0.25">
      <c r="A63" s="196"/>
      <c r="B63" s="81" t="s">
        <v>18</v>
      </c>
      <c r="C63" s="90">
        <v>0</v>
      </c>
      <c r="D63" s="90">
        <v>0</v>
      </c>
      <c r="E63" s="62">
        <v>0</v>
      </c>
      <c r="F63" s="199"/>
    </row>
    <row r="64" spans="1:6" ht="18.75" customHeight="1" x14ac:dyDescent="0.25">
      <c r="A64" s="196"/>
      <c r="B64" s="81" t="s">
        <v>19</v>
      </c>
      <c r="C64" s="90">
        <v>0</v>
      </c>
      <c r="D64" s="90">
        <v>0</v>
      </c>
      <c r="E64" s="62">
        <v>0</v>
      </c>
      <c r="F64" s="199"/>
    </row>
    <row r="65" spans="1:6" s="33" customFormat="1" ht="18.75" customHeight="1" x14ac:dyDescent="0.25">
      <c r="A65" s="196"/>
      <c r="B65" s="59" t="s">
        <v>21</v>
      </c>
      <c r="C65" s="60">
        <f>C63+C64+C62</f>
        <v>0</v>
      </c>
      <c r="D65" s="60">
        <f>D63+D64+D62</f>
        <v>0</v>
      </c>
      <c r="E65" s="61">
        <v>0</v>
      </c>
      <c r="F65" s="199"/>
    </row>
    <row r="66" spans="1:6" ht="18.75" customHeight="1" x14ac:dyDescent="0.25">
      <c r="A66" s="196" t="s">
        <v>0</v>
      </c>
      <c r="B66" s="81" t="s">
        <v>132</v>
      </c>
      <c r="C66" s="90">
        <v>0</v>
      </c>
      <c r="D66" s="90">
        <v>0</v>
      </c>
      <c r="E66" s="62">
        <v>0</v>
      </c>
      <c r="F66" s="195"/>
    </row>
    <row r="67" spans="1:6" ht="18.75" customHeight="1" x14ac:dyDescent="0.25">
      <c r="A67" s="196"/>
      <c r="B67" s="81" t="s">
        <v>18</v>
      </c>
      <c r="C67" s="90">
        <v>0</v>
      </c>
      <c r="D67" s="90">
        <v>0</v>
      </c>
      <c r="E67" s="62">
        <v>0</v>
      </c>
      <c r="F67" s="195"/>
    </row>
    <row r="68" spans="1:6" ht="18.75" customHeight="1" x14ac:dyDescent="0.25">
      <c r="A68" s="196"/>
      <c r="B68" s="81" t="s">
        <v>19</v>
      </c>
      <c r="C68" s="90">
        <v>0</v>
      </c>
      <c r="D68" s="90">
        <v>0</v>
      </c>
      <c r="E68" s="62">
        <v>0</v>
      </c>
      <c r="F68" s="195"/>
    </row>
    <row r="69" spans="1:6" s="33" customFormat="1" ht="18.75" customHeight="1" x14ac:dyDescent="0.25">
      <c r="A69" s="196"/>
      <c r="B69" s="59" t="s">
        <v>21</v>
      </c>
      <c r="C69" s="60">
        <f>C66+C68+C67</f>
        <v>0</v>
      </c>
      <c r="D69" s="60">
        <f>D66+D68+D67</f>
        <v>0</v>
      </c>
      <c r="E69" s="61">
        <v>0</v>
      </c>
      <c r="F69" s="195"/>
    </row>
    <row r="70" spans="1:6" s="89" customFormat="1" ht="18.75" customHeight="1" x14ac:dyDescent="0.25">
      <c r="A70" s="196" t="s">
        <v>2</v>
      </c>
      <c r="B70" s="81" t="s">
        <v>132</v>
      </c>
      <c r="C70" s="90">
        <v>0</v>
      </c>
      <c r="D70" s="90">
        <v>0</v>
      </c>
      <c r="E70" s="62">
        <v>0</v>
      </c>
      <c r="F70" s="199"/>
    </row>
    <row r="71" spans="1:6" ht="18.75" customHeight="1" x14ac:dyDescent="0.25">
      <c r="A71" s="196"/>
      <c r="B71" s="81" t="s">
        <v>18</v>
      </c>
      <c r="C71" s="90">
        <f>C16</f>
        <v>21886.2</v>
      </c>
      <c r="D71" s="90">
        <f>D16</f>
        <v>0</v>
      </c>
      <c r="E71" s="62">
        <f t="shared" ref="E71:E108" si="12">D71/C71*100</f>
        <v>0</v>
      </c>
      <c r="F71" s="199"/>
    </row>
    <row r="72" spans="1:6" ht="18.75" customHeight="1" x14ac:dyDescent="0.25">
      <c r="A72" s="196"/>
      <c r="B72" s="81" t="s">
        <v>19</v>
      </c>
      <c r="C72" s="90">
        <f>C17</f>
        <v>1647.3</v>
      </c>
      <c r="D72" s="90">
        <f>D17</f>
        <v>0</v>
      </c>
      <c r="E72" s="62">
        <f t="shared" si="12"/>
        <v>0</v>
      </c>
      <c r="F72" s="199"/>
    </row>
    <row r="73" spans="1:6" s="33" customFormat="1" ht="18.75" customHeight="1" x14ac:dyDescent="0.25">
      <c r="A73" s="196"/>
      <c r="B73" s="59" t="s">
        <v>21</v>
      </c>
      <c r="C73" s="60">
        <f>C70+C72+C71</f>
        <v>23533.5</v>
      </c>
      <c r="D73" s="60">
        <f>D70+D72+D71</f>
        <v>0</v>
      </c>
      <c r="E73" s="61">
        <f>D73/C73*100</f>
        <v>0</v>
      </c>
      <c r="F73" s="199"/>
    </row>
    <row r="74" spans="1:6" ht="18.75" customHeight="1" x14ac:dyDescent="0.25">
      <c r="A74" s="196" t="s">
        <v>3</v>
      </c>
      <c r="B74" s="81" t="s">
        <v>132</v>
      </c>
      <c r="C74" s="90">
        <v>0</v>
      </c>
      <c r="D74" s="90">
        <v>0</v>
      </c>
      <c r="E74" s="62">
        <v>0</v>
      </c>
      <c r="F74" s="195"/>
    </row>
    <row r="75" spans="1:6" ht="18.75" customHeight="1" x14ac:dyDescent="0.25">
      <c r="A75" s="196"/>
      <c r="B75" s="81" t="s">
        <v>18</v>
      </c>
      <c r="C75" s="90">
        <v>0</v>
      </c>
      <c r="D75" s="90">
        <v>0</v>
      </c>
      <c r="E75" s="62">
        <v>0</v>
      </c>
      <c r="F75" s="195"/>
    </row>
    <row r="76" spans="1:6" ht="18.75" customHeight="1" x14ac:dyDescent="0.25">
      <c r="A76" s="196"/>
      <c r="B76" s="81" t="s">
        <v>19</v>
      </c>
      <c r="C76" s="90">
        <v>0</v>
      </c>
      <c r="D76" s="90">
        <v>0</v>
      </c>
      <c r="E76" s="62">
        <v>0</v>
      </c>
      <c r="F76" s="195"/>
    </row>
    <row r="77" spans="1:6" s="33" customFormat="1" ht="18.75" customHeight="1" x14ac:dyDescent="0.25">
      <c r="A77" s="196"/>
      <c r="B77" s="59" t="s">
        <v>21</v>
      </c>
      <c r="C77" s="60">
        <f>C74+C75+C76</f>
        <v>0</v>
      </c>
      <c r="D77" s="60">
        <f>D74+D75+D76</f>
        <v>0</v>
      </c>
      <c r="E77" s="61">
        <v>0</v>
      </c>
      <c r="F77" s="195"/>
    </row>
    <row r="78" spans="1:6" ht="18.75" customHeight="1" x14ac:dyDescent="0.25">
      <c r="A78" s="196" t="s">
        <v>8</v>
      </c>
      <c r="B78" s="81" t="s">
        <v>132</v>
      </c>
      <c r="C78" s="90">
        <v>0</v>
      </c>
      <c r="D78" s="90">
        <v>0</v>
      </c>
      <c r="E78" s="62">
        <v>0</v>
      </c>
      <c r="F78" s="195"/>
    </row>
    <row r="79" spans="1:6" ht="18.75" customHeight="1" x14ac:dyDescent="0.25">
      <c r="A79" s="196"/>
      <c r="B79" s="81" t="s">
        <v>18</v>
      </c>
      <c r="C79" s="90">
        <f>C35</f>
        <v>1055.8</v>
      </c>
      <c r="D79" s="90">
        <f>D35</f>
        <v>0</v>
      </c>
      <c r="E79" s="62">
        <f t="shared" si="12"/>
        <v>0</v>
      </c>
      <c r="F79" s="195"/>
    </row>
    <row r="80" spans="1:6" ht="18.75" customHeight="1" x14ac:dyDescent="0.25">
      <c r="A80" s="196"/>
      <c r="B80" s="81" t="s">
        <v>19</v>
      </c>
      <c r="C80" s="90">
        <f>C36</f>
        <v>400.2</v>
      </c>
      <c r="D80" s="90">
        <f>D36</f>
        <v>0</v>
      </c>
      <c r="E80" s="62">
        <f t="shared" si="12"/>
        <v>0</v>
      </c>
      <c r="F80" s="195"/>
    </row>
    <row r="81" spans="1:6" s="33" customFormat="1" ht="18.75" customHeight="1" x14ac:dyDescent="0.25">
      <c r="A81" s="196"/>
      <c r="B81" s="59" t="s">
        <v>21</v>
      </c>
      <c r="C81" s="60">
        <f>C78+C79+C80</f>
        <v>1456</v>
      </c>
      <c r="D81" s="60">
        <f>D78+D79+D80</f>
        <v>0</v>
      </c>
      <c r="E81" s="61">
        <f>D81/C81*100</f>
        <v>0</v>
      </c>
      <c r="F81" s="195"/>
    </row>
    <row r="82" spans="1:6" ht="18.75" customHeight="1" x14ac:dyDescent="0.25">
      <c r="A82" s="196" t="s">
        <v>9</v>
      </c>
      <c r="B82" s="81" t="s">
        <v>132</v>
      </c>
      <c r="C82" s="90">
        <f>C18</f>
        <v>2340</v>
      </c>
      <c r="D82" s="90">
        <f>D18</f>
        <v>0</v>
      </c>
      <c r="E82" s="62">
        <v>0</v>
      </c>
      <c r="F82" s="195"/>
    </row>
    <row r="83" spans="1:6" ht="18.75" customHeight="1" x14ac:dyDescent="0.25">
      <c r="A83" s="196"/>
      <c r="B83" s="81" t="s">
        <v>18</v>
      </c>
      <c r="C83" s="90">
        <f>C19+C33</f>
        <v>2272.6</v>
      </c>
      <c r="D83" s="90">
        <f>D19+D33</f>
        <v>0</v>
      </c>
      <c r="E83" s="62">
        <f t="shared" si="12"/>
        <v>0</v>
      </c>
      <c r="F83" s="195"/>
    </row>
    <row r="84" spans="1:6" ht="18.75" customHeight="1" x14ac:dyDescent="0.25">
      <c r="A84" s="196"/>
      <c r="B84" s="81" t="s">
        <v>19</v>
      </c>
      <c r="C84" s="90">
        <f>C20+C34</f>
        <v>1346.6</v>
      </c>
      <c r="D84" s="90">
        <f>D20+D34</f>
        <v>0</v>
      </c>
      <c r="E84" s="62">
        <f t="shared" si="12"/>
        <v>0</v>
      </c>
      <c r="F84" s="195"/>
    </row>
    <row r="85" spans="1:6" s="33" customFormat="1" ht="18.75" customHeight="1" x14ac:dyDescent="0.25">
      <c r="A85" s="196"/>
      <c r="B85" s="59" t="s">
        <v>21</v>
      </c>
      <c r="C85" s="60">
        <f>C82+C83+C84</f>
        <v>5959.2000000000007</v>
      </c>
      <c r="D85" s="60">
        <f>D82+D83+D84</f>
        <v>0</v>
      </c>
      <c r="E85" s="61">
        <f>D85/C85*100</f>
        <v>0</v>
      </c>
      <c r="F85" s="195"/>
    </row>
    <row r="86" spans="1:6" ht="18.75" customHeight="1" x14ac:dyDescent="0.25">
      <c r="A86" s="196" t="s">
        <v>7</v>
      </c>
      <c r="B86" s="81" t="s">
        <v>132</v>
      </c>
      <c r="C86" s="90">
        <v>0</v>
      </c>
      <c r="D86" s="90">
        <v>0</v>
      </c>
      <c r="E86" s="62">
        <v>0</v>
      </c>
      <c r="F86" s="195"/>
    </row>
    <row r="87" spans="1:6" ht="18.75" customHeight="1" x14ac:dyDescent="0.25">
      <c r="A87" s="196"/>
      <c r="B87" s="81" t="s">
        <v>18</v>
      </c>
      <c r="C87" s="90">
        <f>C26</f>
        <v>4324</v>
      </c>
      <c r="D87" s="90">
        <f>D26</f>
        <v>0</v>
      </c>
      <c r="E87" s="62">
        <f t="shared" si="12"/>
        <v>0</v>
      </c>
      <c r="F87" s="195"/>
    </row>
    <row r="88" spans="1:6" ht="18.75" customHeight="1" x14ac:dyDescent="0.25">
      <c r="A88" s="196"/>
      <c r="B88" s="81" t="s">
        <v>19</v>
      </c>
      <c r="C88" s="90">
        <f>C27</f>
        <v>276</v>
      </c>
      <c r="D88" s="90">
        <f>D27</f>
        <v>0</v>
      </c>
      <c r="E88" s="62">
        <f t="shared" si="12"/>
        <v>0</v>
      </c>
      <c r="F88" s="195"/>
    </row>
    <row r="89" spans="1:6" s="33" customFormat="1" ht="18.75" customHeight="1" x14ac:dyDescent="0.25">
      <c r="A89" s="196"/>
      <c r="B89" s="59" t="s">
        <v>21</v>
      </c>
      <c r="C89" s="60">
        <f>C86+C87+C88</f>
        <v>4600</v>
      </c>
      <c r="D89" s="60">
        <f>D86+D87+D88</f>
        <v>0</v>
      </c>
      <c r="E89" s="61">
        <f>D89/C89*100</f>
        <v>0</v>
      </c>
      <c r="F89" s="195"/>
    </row>
    <row r="90" spans="1:6" ht="18.75" customHeight="1" x14ac:dyDescent="0.25">
      <c r="A90" s="196" t="s">
        <v>4</v>
      </c>
      <c r="B90" s="81" t="s">
        <v>132</v>
      </c>
      <c r="C90" s="90">
        <v>0</v>
      </c>
      <c r="D90" s="90">
        <v>0</v>
      </c>
      <c r="E90" s="62">
        <v>0</v>
      </c>
      <c r="F90" s="195"/>
    </row>
    <row r="91" spans="1:6" ht="18.75" customHeight="1" x14ac:dyDescent="0.25">
      <c r="A91" s="196"/>
      <c r="B91" s="81" t="s">
        <v>18</v>
      </c>
      <c r="C91" s="90">
        <v>0</v>
      </c>
      <c r="D91" s="90">
        <v>0</v>
      </c>
      <c r="E91" s="62">
        <v>0</v>
      </c>
      <c r="F91" s="195"/>
    </row>
    <row r="92" spans="1:6" ht="18.75" customHeight="1" x14ac:dyDescent="0.25">
      <c r="A92" s="196"/>
      <c r="B92" s="81" t="s">
        <v>19</v>
      </c>
      <c r="C92" s="45">
        <v>0</v>
      </c>
      <c r="D92" s="45">
        <v>0</v>
      </c>
      <c r="E92" s="62">
        <v>0</v>
      </c>
      <c r="F92" s="195"/>
    </row>
    <row r="93" spans="1:6" s="33" customFormat="1" ht="18.75" customHeight="1" x14ac:dyDescent="0.25">
      <c r="A93" s="196"/>
      <c r="B93" s="59" t="s">
        <v>21</v>
      </c>
      <c r="C93" s="60">
        <f>C90+C91+C92</f>
        <v>0</v>
      </c>
      <c r="D93" s="60">
        <f>D90+D91+D92</f>
        <v>0</v>
      </c>
      <c r="E93" s="61">
        <v>0</v>
      </c>
      <c r="F93" s="195"/>
    </row>
    <row r="94" spans="1:6" ht="18.75" customHeight="1" x14ac:dyDescent="0.25">
      <c r="A94" s="196" t="s">
        <v>5</v>
      </c>
      <c r="B94" s="81" t="s">
        <v>132</v>
      </c>
      <c r="C94" s="90">
        <v>0</v>
      </c>
      <c r="D94" s="90">
        <v>0</v>
      </c>
      <c r="E94" s="62">
        <v>0</v>
      </c>
      <c r="F94" s="195"/>
    </row>
    <row r="95" spans="1:6" ht="18.75" customHeight="1" x14ac:dyDescent="0.25">
      <c r="A95" s="196"/>
      <c r="B95" s="81" t="s">
        <v>18</v>
      </c>
      <c r="C95" s="90">
        <v>0</v>
      </c>
      <c r="D95" s="90">
        <v>0</v>
      </c>
      <c r="E95" s="62">
        <v>0</v>
      </c>
      <c r="F95" s="195"/>
    </row>
    <row r="96" spans="1:6" ht="18.75" customHeight="1" x14ac:dyDescent="0.25">
      <c r="A96" s="196"/>
      <c r="B96" s="81" t="s">
        <v>19</v>
      </c>
      <c r="C96" s="90">
        <v>0</v>
      </c>
      <c r="D96" s="90">
        <v>0</v>
      </c>
      <c r="E96" s="62">
        <v>0</v>
      </c>
      <c r="F96" s="195"/>
    </row>
    <row r="97" spans="1:6" s="33" customFormat="1" ht="18.75" customHeight="1" x14ac:dyDescent="0.25">
      <c r="A97" s="196"/>
      <c r="B97" s="59" t="s">
        <v>21</v>
      </c>
      <c r="C97" s="60">
        <f>C94+C95+C96</f>
        <v>0</v>
      </c>
      <c r="D97" s="60">
        <f>D94+D95+D96</f>
        <v>0</v>
      </c>
      <c r="E97" s="61">
        <v>0</v>
      </c>
      <c r="F97" s="195"/>
    </row>
    <row r="98" spans="1:6" ht="18.75" customHeight="1" x14ac:dyDescent="0.25">
      <c r="A98" s="196" t="s">
        <v>6</v>
      </c>
      <c r="B98" s="81" t="s">
        <v>132</v>
      </c>
      <c r="C98" s="90">
        <v>0</v>
      </c>
      <c r="D98" s="90">
        <f>D42</f>
        <v>0</v>
      </c>
      <c r="E98" s="62">
        <v>0</v>
      </c>
      <c r="F98" s="195"/>
    </row>
    <row r="99" spans="1:6" ht="18.75" customHeight="1" x14ac:dyDescent="0.25">
      <c r="A99" s="196"/>
      <c r="B99" s="81" t="s">
        <v>18</v>
      </c>
      <c r="C99" s="90">
        <v>0</v>
      </c>
      <c r="D99" s="90">
        <v>0</v>
      </c>
      <c r="E99" s="62">
        <v>0</v>
      </c>
      <c r="F99" s="195"/>
    </row>
    <row r="100" spans="1:6" ht="18.75" customHeight="1" x14ac:dyDescent="0.25">
      <c r="A100" s="196"/>
      <c r="B100" s="81" t="s">
        <v>19</v>
      </c>
      <c r="C100" s="90">
        <v>0</v>
      </c>
      <c r="D100" s="90">
        <f>D44</f>
        <v>0</v>
      </c>
      <c r="E100" s="62">
        <v>0</v>
      </c>
      <c r="F100" s="195"/>
    </row>
    <row r="101" spans="1:6" s="33" customFormat="1" ht="18.75" customHeight="1" x14ac:dyDescent="0.25">
      <c r="A101" s="196"/>
      <c r="B101" s="59" t="s">
        <v>21</v>
      </c>
      <c r="C101" s="60">
        <f>C98+C99+C100</f>
        <v>0</v>
      </c>
      <c r="D101" s="60">
        <f>D98+D99+D100</f>
        <v>0</v>
      </c>
      <c r="E101" s="61">
        <v>0</v>
      </c>
      <c r="F101" s="195"/>
    </row>
    <row r="102" spans="1:6" s="89" customFormat="1" ht="18.75" customHeight="1" x14ac:dyDescent="0.25">
      <c r="A102" s="196" t="s">
        <v>10</v>
      </c>
      <c r="B102" s="63" t="s">
        <v>132</v>
      </c>
      <c r="C102" s="64">
        <v>0</v>
      </c>
      <c r="D102" s="64">
        <v>0</v>
      </c>
      <c r="E102" s="62">
        <v>0</v>
      </c>
      <c r="F102" s="199"/>
    </row>
    <row r="103" spans="1:6" ht="18.75" customHeight="1" x14ac:dyDescent="0.25">
      <c r="A103" s="196"/>
      <c r="B103" s="81" t="s">
        <v>18</v>
      </c>
      <c r="C103" s="90">
        <v>0</v>
      </c>
      <c r="D103" s="90">
        <v>0</v>
      </c>
      <c r="E103" s="62">
        <v>0</v>
      </c>
      <c r="F103" s="199"/>
    </row>
    <row r="104" spans="1:6" ht="18.75" customHeight="1" x14ac:dyDescent="0.25">
      <c r="A104" s="196"/>
      <c r="B104" s="81" t="s">
        <v>19</v>
      </c>
      <c r="C104" s="90">
        <v>0</v>
      </c>
      <c r="D104" s="90">
        <v>0</v>
      </c>
      <c r="E104" s="62">
        <v>0</v>
      </c>
      <c r="F104" s="199"/>
    </row>
    <row r="105" spans="1:6" s="33" customFormat="1" ht="18.75" customHeight="1" x14ac:dyDescent="0.25">
      <c r="A105" s="196"/>
      <c r="B105" s="59" t="s">
        <v>21</v>
      </c>
      <c r="C105" s="60">
        <f>C102+C103+C104</f>
        <v>0</v>
      </c>
      <c r="D105" s="60">
        <f>D102+D103+D104</f>
        <v>0</v>
      </c>
      <c r="E105" s="61">
        <v>0</v>
      </c>
      <c r="F105" s="199"/>
    </row>
    <row r="106" spans="1:6" s="65" customFormat="1" ht="18.75" customHeight="1" x14ac:dyDescent="0.25">
      <c r="A106" s="196" t="s">
        <v>11</v>
      </c>
      <c r="B106" s="63" t="s">
        <v>132</v>
      </c>
      <c r="C106" s="64">
        <f>C5+C8+C42+C50</f>
        <v>102720.1</v>
      </c>
      <c r="D106" s="64">
        <f>D5+D8+D42+D50</f>
        <v>769.5</v>
      </c>
      <c r="E106" s="62">
        <f t="shared" si="12"/>
        <v>0.74912310248919145</v>
      </c>
      <c r="F106" s="195"/>
    </row>
    <row r="107" spans="1:6" ht="18.75" customHeight="1" x14ac:dyDescent="0.25">
      <c r="A107" s="196"/>
      <c r="B107" s="81" t="s">
        <v>18</v>
      </c>
      <c r="C107" s="64">
        <f t="shared" ref="C107:D108" si="13">C6+C9+C43+C51</f>
        <v>4721.3999999999996</v>
      </c>
      <c r="D107" s="64">
        <f t="shared" si="13"/>
        <v>300.39999999999998</v>
      </c>
      <c r="E107" s="62">
        <f t="shared" si="12"/>
        <v>6.3625195916465458</v>
      </c>
      <c r="F107" s="195"/>
    </row>
    <row r="108" spans="1:6" ht="18.75" customHeight="1" x14ac:dyDescent="0.25">
      <c r="A108" s="196"/>
      <c r="B108" s="81" t="s">
        <v>19</v>
      </c>
      <c r="C108" s="64">
        <f t="shared" si="13"/>
        <v>7915.4000000000005</v>
      </c>
      <c r="D108" s="64">
        <f t="shared" si="13"/>
        <v>1027.9000000000001</v>
      </c>
      <c r="E108" s="62">
        <f t="shared" si="12"/>
        <v>12.986077772443592</v>
      </c>
      <c r="F108" s="195"/>
    </row>
    <row r="109" spans="1:6" s="33" customFormat="1" ht="18.75" customHeight="1" x14ac:dyDescent="0.25">
      <c r="A109" s="196"/>
      <c r="B109" s="59" t="s">
        <v>21</v>
      </c>
      <c r="C109" s="60">
        <f>C106+C107+C108</f>
        <v>115356.9</v>
      </c>
      <c r="D109" s="60">
        <f>D106+D107+D108</f>
        <v>2097.8000000000002</v>
      </c>
      <c r="E109" s="61">
        <f>D109/C109*100</f>
        <v>1.8185301442739881</v>
      </c>
      <c r="F109" s="195"/>
    </row>
    <row r="110" spans="1:6" s="33" customFormat="1" ht="18.75" customHeight="1" x14ac:dyDescent="0.25">
      <c r="A110" s="201" t="s">
        <v>114</v>
      </c>
      <c r="B110" s="34" t="s">
        <v>132</v>
      </c>
      <c r="C110" s="47">
        <f t="shared" ref="C110:D112" si="14">C62+C66+C70+C74+C78+C82+C86+C90+C94+C98+C102+C106</f>
        <v>105060.1</v>
      </c>
      <c r="D110" s="47">
        <f t="shared" si="14"/>
        <v>769.5</v>
      </c>
      <c r="E110" s="82">
        <f>D110/C110*100</f>
        <v>0.73243790934902964</v>
      </c>
      <c r="F110" s="202"/>
    </row>
    <row r="111" spans="1:6" s="35" customFormat="1" ht="18.75" customHeight="1" x14ac:dyDescent="0.25">
      <c r="A111" s="201"/>
      <c r="B111" s="34" t="s">
        <v>18</v>
      </c>
      <c r="C111" s="47">
        <f t="shared" si="14"/>
        <v>34260</v>
      </c>
      <c r="D111" s="47">
        <f t="shared" si="14"/>
        <v>300.39999999999998</v>
      </c>
      <c r="E111" s="82">
        <f>D111/C111*100</f>
        <v>0.87682428488032682</v>
      </c>
      <c r="F111" s="202"/>
    </row>
    <row r="112" spans="1:6" s="35" customFormat="1" ht="18.75" customHeight="1" x14ac:dyDescent="0.25">
      <c r="A112" s="201"/>
      <c r="B112" s="34" t="s">
        <v>19</v>
      </c>
      <c r="C112" s="47">
        <f t="shared" si="14"/>
        <v>11585.5</v>
      </c>
      <c r="D112" s="47">
        <f t="shared" si="14"/>
        <v>1027.9000000000001</v>
      </c>
      <c r="E112" s="82">
        <f>D112/C112*100</f>
        <v>8.8722972681368955</v>
      </c>
      <c r="F112" s="202"/>
    </row>
    <row r="113" spans="1:6" s="35" customFormat="1" ht="18.75" customHeight="1" x14ac:dyDescent="0.25">
      <c r="A113" s="201"/>
      <c r="B113" s="34" t="s">
        <v>21</v>
      </c>
      <c r="C113" s="47">
        <f>C111+C112+C110</f>
        <v>150905.60000000001</v>
      </c>
      <c r="D113" s="47">
        <f>D111+D112+D110</f>
        <v>2097.8000000000002</v>
      </c>
      <c r="E113" s="82">
        <f>D113/C113*100</f>
        <v>1.3901405912040377</v>
      </c>
      <c r="F113" s="202"/>
    </row>
  </sheetData>
  <mergeCells count="65">
    <mergeCell ref="A21:A24"/>
    <mergeCell ref="A1:F1"/>
    <mergeCell ref="A4:F4"/>
    <mergeCell ref="A11:A14"/>
    <mergeCell ref="A15:F15"/>
    <mergeCell ref="F11:F14"/>
    <mergeCell ref="F5:F7"/>
    <mergeCell ref="F18:F20"/>
    <mergeCell ref="A18:A20"/>
    <mergeCell ref="A16:A17"/>
    <mergeCell ref="F16:F17"/>
    <mergeCell ref="F8:F10"/>
    <mergeCell ref="A5:A10"/>
    <mergeCell ref="A98:A101"/>
    <mergeCell ref="F98:F101"/>
    <mergeCell ref="A102:A105"/>
    <mergeCell ref="A106:A109"/>
    <mergeCell ref="F102:F105"/>
    <mergeCell ref="F106:F109"/>
    <mergeCell ref="A110:A113"/>
    <mergeCell ref="F110:F113"/>
    <mergeCell ref="A94:A97"/>
    <mergeCell ref="F94:F97"/>
    <mergeCell ref="A70:A73"/>
    <mergeCell ref="A66:A69"/>
    <mergeCell ref="F21:F24"/>
    <mergeCell ref="A26:A27"/>
    <mergeCell ref="A49:F49"/>
    <mergeCell ref="A25:F25"/>
    <mergeCell ref="A90:A93"/>
    <mergeCell ref="F90:F93"/>
    <mergeCell ref="A53:A56"/>
    <mergeCell ref="F53:F56"/>
    <mergeCell ref="A50:A52"/>
    <mergeCell ref="F62:F65"/>
    <mergeCell ref="F66:F69"/>
    <mergeCell ref="F35:F36"/>
    <mergeCell ref="A86:A89"/>
    <mergeCell ref="F86:F89"/>
    <mergeCell ref="A74:A77"/>
    <mergeCell ref="F74:F77"/>
    <mergeCell ref="A78:A81"/>
    <mergeCell ref="A82:A85"/>
    <mergeCell ref="F82:F85"/>
    <mergeCell ref="F78:F81"/>
    <mergeCell ref="F70:F73"/>
    <mergeCell ref="A62:A65"/>
    <mergeCell ref="A57:A60"/>
    <mergeCell ref="F57:F60"/>
    <mergeCell ref="A61:F61"/>
    <mergeCell ref="A28:A31"/>
    <mergeCell ref="F28:F31"/>
    <mergeCell ref="F26:F27"/>
    <mergeCell ref="F50:F52"/>
    <mergeCell ref="F42:F44"/>
    <mergeCell ref="A42:A44"/>
    <mergeCell ref="A45:A48"/>
    <mergeCell ref="F45:F48"/>
    <mergeCell ref="A32:F32"/>
    <mergeCell ref="A33:A34"/>
    <mergeCell ref="F33:F34"/>
    <mergeCell ref="A41:F41"/>
    <mergeCell ref="A37:A40"/>
    <mergeCell ref="F37:F40"/>
    <mergeCell ref="A35:A36"/>
  </mergeCells>
  <pageMargins left="0.78740157480314965" right="0.78740157480314965" top="1.1811023622047245" bottom="0.39370078740157483" header="0.31496062992125984" footer="0.31496062992125984"/>
  <pageSetup paperSize="9" scale="6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OVFK10</cp:lastModifiedBy>
  <cp:lastPrinted>2022-04-21T11:40:39Z</cp:lastPrinted>
  <dcterms:created xsi:type="dcterms:W3CDTF">2012-11-13T08:43:34Z</dcterms:created>
  <dcterms:modified xsi:type="dcterms:W3CDTF">2022-04-25T06:54:42Z</dcterms:modified>
</cp:coreProperties>
</file>