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190" activeTab="0"/>
  </bookViews>
  <sheets>
    <sheet name="за 2019 год" sheetId="1" r:id="rId1"/>
  </sheets>
  <definedNames>
    <definedName name="_xlnm.Print_Titles" localSheetId="0">'за 2019 год'!$9:$12</definedName>
    <definedName name="_xlnm.Print_Area" localSheetId="0">'за 2019 год'!$A$1:$Q$985</definedName>
  </definedNames>
  <calcPr fullCalcOnLoad="1"/>
</workbook>
</file>

<file path=xl/sharedStrings.xml><?xml version="1.0" encoding="utf-8"?>
<sst xmlns="http://schemas.openxmlformats.org/spreadsheetml/2006/main" count="2117" uniqueCount="1106">
  <si>
    <t>4. Культура</t>
  </si>
  <si>
    <t>ВСЕГО:</t>
  </si>
  <si>
    <t>Модернизация системы наружного освещения</t>
  </si>
  <si>
    <t>Территория (поселение)</t>
  </si>
  <si>
    <t>7.1</t>
  </si>
  <si>
    <t>7.2</t>
  </si>
  <si>
    <t>4.1</t>
  </si>
  <si>
    <t>5.1</t>
  </si>
  <si>
    <t>6.1</t>
  </si>
  <si>
    <t>6.2</t>
  </si>
  <si>
    <t>3. Физическая культура и спорт</t>
  </si>
  <si>
    <t>Внебюджетные источники</t>
  </si>
  <si>
    <t>Всего</t>
  </si>
  <si>
    <t>Федеральный бюджет</t>
  </si>
  <si>
    <t>Краевой бюджет</t>
  </si>
  <si>
    <t>Местный бюджет</t>
  </si>
  <si>
    <t>Срок реализации, год</t>
  </si>
  <si>
    <t>Ответственный исполнитель</t>
  </si>
  <si>
    <t>Итого по разделу</t>
  </si>
  <si>
    <t>Объемы и источники финансирования, тыс.рублей</t>
  </si>
  <si>
    <t>№ п/п</t>
  </si>
  <si>
    <t>Наименование разделов, подразделов и мероприятий</t>
  </si>
  <si>
    <t>5.2</t>
  </si>
  <si>
    <t>5. Молодежная политика</t>
  </si>
  <si>
    <t>6. Топливно-энергетический комплекс</t>
  </si>
  <si>
    <t>4.2</t>
  </si>
  <si>
    <t>Нормативно-правовой документ</t>
  </si>
  <si>
    <t>1.1</t>
  </si>
  <si>
    <t>1.2</t>
  </si>
  <si>
    <t>3.1</t>
  </si>
  <si>
    <t>Коммунальное хозяйство, в том числе:</t>
  </si>
  <si>
    <t>Благоустройство, в том числе:</t>
  </si>
  <si>
    <t>10.1</t>
  </si>
  <si>
    <t>11.1</t>
  </si>
  <si>
    <t>12.1</t>
  </si>
  <si>
    <t>13.1</t>
  </si>
  <si>
    <t>14.1</t>
  </si>
  <si>
    <t>7. Жилищно-коммунальное хозяйство</t>
  </si>
  <si>
    <t>сельские поселения</t>
  </si>
  <si>
    <t>1.3</t>
  </si>
  <si>
    <t>1.4</t>
  </si>
  <si>
    <t>1.5</t>
  </si>
  <si>
    <t>1.6</t>
  </si>
  <si>
    <t>1.7</t>
  </si>
  <si>
    <t>1.8</t>
  </si>
  <si>
    <t>1.9</t>
  </si>
  <si>
    <t>1.10</t>
  </si>
  <si>
    <t>1.11</t>
  </si>
  <si>
    <t>1.12</t>
  </si>
  <si>
    <t>1.13</t>
  </si>
  <si>
    <t>1.14</t>
  </si>
  <si>
    <t>1.15</t>
  </si>
  <si>
    <t>1.16</t>
  </si>
  <si>
    <t>1.17</t>
  </si>
  <si>
    <t>1. Здравоохранение</t>
  </si>
  <si>
    <t>Приобретение движимого имущества стоимостью свыше 100 тысяч рублей  за единицу</t>
  </si>
  <si>
    <t xml:space="preserve">Оснащение оборудованием и мебелью амбулатории врача общей практики </t>
  </si>
  <si>
    <t xml:space="preserve">Строительство и реконструкция объектов учреждения здравоохранения </t>
  </si>
  <si>
    <t>Проведение предпроектных работ, изготовление проектно-сметной документации для строительства, проведения текущих и капитальных ремонтов объектов учреждения здравоохранения</t>
  </si>
  <si>
    <t>Приобретение и установка сплит-систем в МБУЗ «ЦРБ МО ТР»</t>
  </si>
  <si>
    <t>Оснащение оборудованием и мебелью объектов учреждения здравоохранения</t>
  </si>
  <si>
    <t>Проведение текущих и капитальных ремонтов объектов учреждения здравоохранения</t>
  </si>
  <si>
    <t>2. Образование</t>
  </si>
  <si>
    <t>Темрюкское городское поселение</t>
  </si>
  <si>
    <t>7.3</t>
  </si>
  <si>
    <t xml:space="preserve">Проектирование и строительство инженерных сетей "Микрорайон "Левобережный" </t>
  </si>
  <si>
    <t>МП "Развитие сельского хозяйства в Темрюкском районе"</t>
  </si>
  <si>
    <t>Капитальный ремонт здания МБУК "РДК", расположенного по адресу: г. Темрюк, ул. Ленина, 29</t>
  </si>
  <si>
    <t>Администрация муниципального образования Темрюкский район</t>
  </si>
  <si>
    <t>Капитальный ремонт фасада МБУ ДО ДШИ пос. Юбилейный, расположенный по адресу: пос.Юбилейный, ул.Ленина, 19а</t>
  </si>
  <si>
    <t>4.3</t>
  </si>
  <si>
    <t>Благоустройство территории МБУ ДО ДШИ пос. Юбилейный, расположенный по адресу: пос.Юбиленый, ул.Ленина, 19а</t>
  </si>
  <si>
    <t>4.4</t>
  </si>
  <si>
    <t>Обустройство здания для маломобильных групп населения МБУ ДО ДШИ пос. Юбилейный, пос.Юбилейный, ул. Ленина, 19а</t>
  </si>
  <si>
    <t>4.5</t>
  </si>
  <si>
    <t>Приобретение помещений с земельным участком для МБУ ДО ДШИ ст-цы Старотитаровской</t>
  </si>
  <si>
    <t>4.6</t>
  </si>
  <si>
    <t>Приобретение подъемника для инвалидов МБУ ДО ДШИ г. Темрюка, расположенный по адресу: г.Темрюк, ул.Кирова, 6</t>
  </si>
  <si>
    <t>4.7</t>
  </si>
  <si>
    <t>4.8</t>
  </si>
  <si>
    <t>4.9</t>
  </si>
  <si>
    <t>4.10</t>
  </si>
  <si>
    <t>4.11</t>
  </si>
  <si>
    <t>4.12</t>
  </si>
  <si>
    <t>4.13</t>
  </si>
  <si>
    <t>4.14</t>
  </si>
  <si>
    <t>4.15</t>
  </si>
  <si>
    <t>4.16</t>
  </si>
  <si>
    <t>4.17</t>
  </si>
  <si>
    <t>4.18</t>
  </si>
  <si>
    <t>4.19</t>
  </si>
  <si>
    <t>Запорожское сельское поселение</t>
  </si>
  <si>
    <t>Вышестеблиевское сельское поселение</t>
  </si>
  <si>
    <t>Краснострельское сельское поселение</t>
  </si>
  <si>
    <t>Сенное сельское поселение</t>
  </si>
  <si>
    <t>Голубицкое сельское поселение</t>
  </si>
  <si>
    <t>Ахтанизовское сельское поселение</t>
  </si>
  <si>
    <t>Новотоманское сельское поселение</t>
  </si>
  <si>
    <t>Старотитаровское сельское поселение</t>
  </si>
  <si>
    <t xml:space="preserve">МП "Развитие культуры  Старотитаровского сельского поселения Темрюкского района" </t>
  </si>
  <si>
    <t>МП "Программа реализации государственной молодежной политики в Темрюкском районе"</t>
  </si>
  <si>
    <t>Поддержка  интеллектуального, творческого развития молодежи</t>
  </si>
  <si>
    <t>5.3</t>
  </si>
  <si>
    <t>Поддержка  развития молодежного туризма и спорта</t>
  </si>
  <si>
    <t>5.4</t>
  </si>
  <si>
    <t>Поддержка деятельности молодежных движений, объединений и организаций</t>
  </si>
  <si>
    <t>5.5</t>
  </si>
  <si>
    <t>Профилактика зависимостей, экстримизма, безнадзорности и правонарушений в молодежной среде</t>
  </si>
  <si>
    <t>5.6</t>
  </si>
  <si>
    <t>Поддержка молодежного предпринимательства и содействие занятости молодежи</t>
  </si>
  <si>
    <t>5.7</t>
  </si>
  <si>
    <t>Информационное обеспечение реализации молодежной политики</t>
  </si>
  <si>
    <t>5.8</t>
  </si>
  <si>
    <t>Молодежный отдых и оздоровление</t>
  </si>
  <si>
    <t>5.9</t>
  </si>
  <si>
    <t>Организационное и методическое обеспечение реализации молодежной политики</t>
  </si>
  <si>
    <t>Развитие систем наружного освещения в Ахтанизовском сельском поселении</t>
  </si>
  <si>
    <t>Газификация Ахтанизовского сельского поселения</t>
  </si>
  <si>
    <t xml:space="preserve">Капитальный ремонт и ремонт автомобильных дорог общего пользования местного значения </t>
  </si>
  <si>
    <t>6.3</t>
  </si>
  <si>
    <t>6.4</t>
  </si>
  <si>
    <t>МП "Развитие здравоохранения в Темрюкском районе"</t>
  </si>
  <si>
    <t>МП "Развитие образования в Темрюкском районе"</t>
  </si>
  <si>
    <t>3.2</t>
  </si>
  <si>
    <t>3.3</t>
  </si>
  <si>
    <t xml:space="preserve">МП "Развитие культуры  Фонталовского сельского поселения Темрюкского района" </t>
  </si>
  <si>
    <t>Фонталовское сельское поселение</t>
  </si>
  <si>
    <t>7.1.1</t>
  </si>
  <si>
    <t>Итого по подразделу</t>
  </si>
  <si>
    <t>Строительство водопровода по  ул.Победы и ул.Ленина в пос.Стрелка</t>
  </si>
  <si>
    <t>Новотаманское сельское поселение</t>
  </si>
  <si>
    <t>Таманское сельское поселение</t>
  </si>
  <si>
    <t>Курчанское сельское поселение</t>
  </si>
  <si>
    <t>Реконструкция (ремонт) уличного освещения</t>
  </si>
  <si>
    <t>Развитие систем наружного освещения в Таманском сельском поселении, Темрюкский район</t>
  </si>
  <si>
    <t>7.1.2</t>
  </si>
  <si>
    <t>7.1.3</t>
  </si>
  <si>
    <t>7.2.1</t>
  </si>
  <si>
    <t>7.2.2</t>
  </si>
  <si>
    <t>7.2.3</t>
  </si>
  <si>
    <t>7.2.4</t>
  </si>
  <si>
    <t>7.2.5</t>
  </si>
  <si>
    <t>7.2.6</t>
  </si>
  <si>
    <t>7.2.7</t>
  </si>
  <si>
    <t>7.3.1</t>
  </si>
  <si>
    <t>Капитальный ремонт и ремонт автомобильных дорог общего пользования местного значения</t>
  </si>
  <si>
    <t>7.2.8</t>
  </si>
  <si>
    <t>7.2.9</t>
  </si>
  <si>
    <t>7.2.10</t>
  </si>
  <si>
    <t>7.2.11</t>
  </si>
  <si>
    <t>8.1</t>
  </si>
  <si>
    <t>8.2</t>
  </si>
  <si>
    <t>3.4</t>
  </si>
  <si>
    <t>3.5</t>
  </si>
  <si>
    <t>Отдел по делам молодежи администрации муниципального образования Темрюкский район</t>
  </si>
  <si>
    <t>Управление сельского хозяйства и перерабатывающей промышленности администрации муниципального образования Темрюкский район</t>
  </si>
  <si>
    <t>Управление культуры администрации муниципального образования Темрюкский район, директор МБУК "РДК"</t>
  </si>
  <si>
    <t>Управление культуры администрации муниципального образования Темрюкский район</t>
  </si>
  <si>
    <t>Управление культуры администрации муниципального образования Темрюкский район, директор МБУ ДО ДШИ г. Темрюка</t>
  </si>
  <si>
    <t>ГП КК "Развитие культуры", МП "Развитие культуры Темрюкского городского поселения Темрюкского района"</t>
  </si>
  <si>
    <t>Отдел по физической культуре и спорту администрации муниципального образования Темрюкский район</t>
  </si>
  <si>
    <t xml:space="preserve">МП «Обеспечение и развитие физической культуры и спорта в Темрюкском районе» </t>
  </si>
  <si>
    <t>Предоставление субсидии на приобретение оборудования и имущества для нужд МУП "Универсал"</t>
  </si>
  <si>
    <t>Управление жилищно-коммунального хозяйства, охраны окружающей среды, транспорта, связи и дорожного хозяйства администрации муниципального образования Темрюкский район</t>
  </si>
  <si>
    <t>МП "Экологическое оздоровление территории муниципального образования Темрюкский район"</t>
  </si>
  <si>
    <t>Предоставление молодым семьям, признанных в установленном порядке нуждающимися в улучшении жилищных условий, социальных выплат на приобретение жилья или строительство жилого дома</t>
  </si>
  <si>
    <t>Муниципальное образование Темрюкский район</t>
  </si>
  <si>
    <t>Приобретение жилья для детей-сирот и детей, оставшихся без попечения родителей, лиц из числа детей-сирот и детей, оставшихся без попечения родителей</t>
  </si>
  <si>
    <t>Управление имущественных и земельных отношений администрации муниципального образования Темрюкский район</t>
  </si>
  <si>
    <t>МП "Управление и контроль за муниципальным имуществом и земельными ресурсами на территории муниципального образования Темрюкский район"</t>
  </si>
  <si>
    <t>Приобретение жилья в муниципальном образовании Темрюкский район для кадрового состава муниципальных учреждений</t>
  </si>
  <si>
    <t>МБУ "Аварийно-спасательный отряд Темрюкского района" муниципального образования Темрюкский район</t>
  </si>
  <si>
    <t>МП "Обеспечение безопасности населения в Темрюкском районе"</t>
  </si>
  <si>
    <t>МП "Подготовка градостроительной и землеустроительной документации на территории муниципального образования Темрюкский район"</t>
  </si>
  <si>
    <t>Управление архитектуры и градостроительства администрации муниципального образования Темрюкский район</t>
  </si>
  <si>
    <t>Управление капитального строительства и ТЭК администрация муниципального образования Темрюкский район</t>
  </si>
  <si>
    <t>6.5</t>
  </si>
  <si>
    <t>6.6</t>
  </si>
  <si>
    <t>Газификация западного микрорайона в ст-це Курчанской Темрюкского района</t>
  </si>
  <si>
    <t>6.7</t>
  </si>
  <si>
    <t>МП "Комплексное развитие Темрюкского района в сфере строительства"</t>
  </si>
  <si>
    <t xml:space="preserve">Таманское сельское поселение </t>
  </si>
  <si>
    <t>6.8</t>
  </si>
  <si>
    <t xml:space="preserve">Новотаманское сельское поселение </t>
  </si>
  <si>
    <t>8. Капитальный и текущий ремонт административных зданий</t>
  </si>
  <si>
    <t>Управление капитального строительства и ТЭК администрации муниципального образования Темрюкский район</t>
  </si>
  <si>
    <t xml:space="preserve"> МП "Комплексное развитие Темрюкского района в сфере строительства"</t>
  </si>
  <si>
    <t>Капитальный и текущий ремонт административных зданий; инженерных коммуникаций гаражей и благоустройство территории (с изготовлением проектно-сметной документации и проведение государственной экспертизы) администрации муниципального образования Темрюкский район</t>
  </si>
  <si>
    <t>Строительство молодежного рекреационного центра в пос. Кучугуры</t>
  </si>
  <si>
    <t>отдел инвестиционного развития, малого бизнеса и промышленности</t>
  </si>
  <si>
    <t>Строительство туристического экспозиционного центра</t>
  </si>
  <si>
    <t>Строительство МПК ООО "КГС - МОЛ" в порту Темрюк</t>
  </si>
  <si>
    <t>Строительство зернового терминального комплекса в порту Тамань</t>
  </si>
  <si>
    <t>Строительство Таманского терминала навалочных грузов</t>
  </si>
  <si>
    <t>Строительство перегрузочного комплекса генеральных грузов открытого и крытого хранения в порту Кавказ</t>
  </si>
  <si>
    <t>Строительство жилого микрорайона в ст-це Тамань</t>
  </si>
  <si>
    <t>Строительство перегрузочного комплекса сырой нефти и нефтепродуктов в районе мыса Железный Рог</t>
  </si>
  <si>
    <t>Комплексная застройка территории "Янтарный берег"</t>
  </si>
  <si>
    <t>Строительство санаторно-оздоровительсного комплекса "Дельфин"</t>
  </si>
  <si>
    <t>Строительство малоэтажного комплекса "Три моря"</t>
  </si>
  <si>
    <t>Строительство тепличного комплекса</t>
  </si>
  <si>
    <t>Реконструкция винзавода и закладка виноградников на 315 га.</t>
  </si>
  <si>
    <t>Строительства перевалочной базы и крупногабаритных и тяжеловесных грузов (КТГ)</t>
  </si>
  <si>
    <t>Строительство жилого комплекса из 8-ми и 5-ти этажных домов в г.Темрюке</t>
  </si>
  <si>
    <t>Строительство объекта придорожного сервиса, в том числе кафе</t>
  </si>
  <si>
    <t>Строительство малоэтажных коттеджей, гостиничных домов, бунгала с элементами курортной инфраструктуры в пос. Гарькуша</t>
  </si>
  <si>
    <t>ИП Климов Константин Игоревич</t>
  </si>
  <si>
    <t>Строительство транспортного перехода через Керченский пролив</t>
  </si>
  <si>
    <t>ФКУ "Управление федеральных автомобильных дорог "Тамань"</t>
  </si>
  <si>
    <t>Строительство двух многофункциональных зон дорожного сервиса на участках км 25+400 (слева) и км 26+400 (справа) подъезда от автомобильной дороги М-25 Новороссийск - Керченский пролив к городу Керч и сухогрузному району морского порта Тамань Краснодарского края</t>
  </si>
  <si>
    <t>Создание сухогрузного морского порта Тамань</t>
  </si>
  <si>
    <t>Строительство Таманского зернового терминала в пос. Волна</t>
  </si>
  <si>
    <t xml:space="preserve">Строительство комплекса перегрузки нефтепродуктов </t>
  </si>
  <si>
    <t>15.1</t>
  </si>
  <si>
    <t>15.2</t>
  </si>
  <si>
    <t>15.3</t>
  </si>
  <si>
    <t>15.4</t>
  </si>
  <si>
    <t>МП "Поддержка малого и среднего предпринимательства в муниципальном образовании Темрюкский район"</t>
  </si>
  <si>
    <t>МП "Развитие экономики в муниципальном образовании Темрюкский район"</t>
  </si>
  <si>
    <t>отдел инвестиционного развития, малого бизнеса и промышленности администрации муниципального образования Темрюкский район (далее- отдел инвестиционного развития, малого бизнеса и промышленности)</t>
  </si>
  <si>
    <t>Вышестеблиевс-кое сельское поселение</t>
  </si>
  <si>
    <t>Повышение инвестиционной привлекательности муниципального образования Темрюкский район</t>
  </si>
  <si>
    <t>Развитие малого и среднего предпринимательства в муниципальном образовании Темрюкский район</t>
  </si>
  <si>
    <t>Обеспечение доступности для инвалидов и других маломобильных групп населения здания клинико-диагностической лаборатории муниципального бюджетного учреждения здравоохранения «Центральная районная больница муниципального образования Темрюкский район», расположенное по адресу: город Темрюк, ул. Октябрьская, 184</t>
  </si>
  <si>
    <t>МП "Создание доступной среды для инвалидов и других маломобильных групп населения в муниципальном образовании Темрюкский район"</t>
  </si>
  <si>
    <t>Управление образованием администрации муниципального образования Темрюкский район</t>
  </si>
  <si>
    <t>Городское и сельские поселения</t>
  </si>
  <si>
    <t>Капитальный ремонт внутренних сетей электроснабжения здания МБОУСОШ № 6</t>
  </si>
  <si>
    <t>Капитальный ремонт, замена дверных и оконных блоков в МБОУ СОШ № 22</t>
  </si>
  <si>
    <t>Капитальный ремонт, замена дверных и оконных блоков в МБДОУ ДС № 7</t>
  </si>
  <si>
    <t>Капитальный ремонт кровли МАУДО ОЦ</t>
  </si>
  <si>
    <t>Капитальный ремонт спортивного зала МАУДО ОЦ</t>
  </si>
  <si>
    <t>Проектирование, строительство (реконструкция), ремонт капитальный ремонт автомобильных дорог общего пользования местного значения и дорожных сооружений, являющихся их технологической частью (искуственных  дорожных сооружений)</t>
  </si>
  <si>
    <t>МП "Комплексное развитие Темрюкского района в сфере дорожного хозяйства"</t>
  </si>
  <si>
    <t>Развитие систем наружного освещения Вышестеблиевском сельском поселении</t>
  </si>
  <si>
    <t>ГП КК "Развитие жилищно-коммунального хозяйства" МП "Развитие жилищно-коммунального хозяйства Голубицкого сельского поселения Темрюкского района"</t>
  </si>
  <si>
    <t>Электроснабжение, водоснабжение, газоснабжение ул.Широкой, пер.Новый пос.Красноармейский</t>
  </si>
  <si>
    <t>ГП КК "Развитие образования", МП "Развитие образования в Темрюкском районе"</t>
  </si>
  <si>
    <t>Текущий и аварийный ремот систем коммуникаций</t>
  </si>
  <si>
    <t>Приобретение технологического оборудования для пищеблока</t>
  </si>
  <si>
    <t>Приобретение ученической  мебели по общеобразовательным  учреждениям (столы, стулья)</t>
  </si>
  <si>
    <t>Мероприятия по повышению противопожарной безопасности образовательных организаций</t>
  </si>
  <si>
    <t>Устройство систем видеонаблюдения в образовательных организациях,  их техническое обслуживание, в том числе софинансирование 10%</t>
  </si>
  <si>
    <t>Установка системы стрелец-мониторинг, вывод сигнала на пульт 01, обслуживание</t>
  </si>
  <si>
    <t>Устройство, ремонт ограждений территорий образовательных организаций (софинансирование государственной программы Краснодарского края "Обеспечение безопасности населения" подпрограммы "Профилактика терроризма в Краснодарском крае" в части обеспечения инженерно-технической защищенности муниципальных образовательных организаций)</t>
  </si>
  <si>
    <t xml:space="preserve"> МП "Развитие образования в Темрюкском районе"</t>
  </si>
  <si>
    <t>МП "Развитие жилищно-коммунального хозяйства Ахтанизовского сельского поселения Темрюкского района"</t>
  </si>
  <si>
    <t>МП Темрюкского городского поселения Темрюкского района "Водоотведение"</t>
  </si>
  <si>
    <t>МП Темрюкского городского поселения Темрюкского района "Развитие систем водоснабжения"</t>
  </si>
  <si>
    <t>Капитальный ремонт, содержание, реконструкция существующих систем водоснабжения на территории Темрюкского городского поселения Темрюкского района</t>
  </si>
  <si>
    <t>Развитие водоснабжения в Курчанском сельском поселении</t>
  </si>
  <si>
    <t>9.1</t>
  </si>
  <si>
    <t>9.2</t>
  </si>
  <si>
    <t>9.3</t>
  </si>
  <si>
    <t>9.4</t>
  </si>
  <si>
    <t>9.5</t>
  </si>
  <si>
    <t>9.6</t>
  </si>
  <si>
    <t>9.7</t>
  </si>
  <si>
    <t>9.8</t>
  </si>
  <si>
    <t>9.9</t>
  </si>
  <si>
    <t>9.10</t>
  </si>
  <si>
    <t>9.11</t>
  </si>
  <si>
    <t>9.12</t>
  </si>
  <si>
    <t>9.13</t>
  </si>
  <si>
    <t>9.14</t>
  </si>
  <si>
    <t>Примечание</t>
  </si>
  <si>
    <t>Проектирование по строительству спортивных залов в МБОУ СОШ № 8, 26</t>
  </si>
  <si>
    <t>Сенное, Новотаманское сельские поселения</t>
  </si>
  <si>
    <t>Отдел по физической культуре и спорту администрации муниципального образования Темрюкский район, администрация Краснострельского сельского поселения Темрюкского района</t>
  </si>
  <si>
    <t>Отдел по физической культуре и спорту администрации муниципального образования Темрюкский район, администрация Вышестеблиевского сельского поселения Темрюкского района</t>
  </si>
  <si>
    <t>Отдел по физической культуре и спорту администрации муниципального образования Темрюкский район, администрация Старотитаровского сельского поселения Темрюкского района</t>
  </si>
  <si>
    <t>Управление культуры администрации муниципального образования Темрюкский район, администрация Запорожского сельского поселения</t>
  </si>
  <si>
    <t>Управление культуры администрации муниципального образования Темрюкский район, администрация Вышестеблиевского сельского поселения</t>
  </si>
  <si>
    <t>Управление культуры администрации муниципального образования Темрюкский район, администрация Голубицкого сельского поселения</t>
  </si>
  <si>
    <t>Управление культуры администрации муниципального образования Темрюкский район, администрация Ахтанизовского сельского поселения</t>
  </si>
  <si>
    <t>Управление культуры администрации муниципального образования Темрюкский район, администрация Темрюкского городского поселения</t>
  </si>
  <si>
    <t>Управление культуры администрации муниципального образования Темрюкский район, администрация Новотаманского сельского поселения</t>
  </si>
  <si>
    <t>Управление культуры администрации муниципального образования Темрюкский район, администрация Старотитаровского сельского поселения</t>
  </si>
  <si>
    <t>Управление культуры администрации муниципального образования Темрюкский район, администрация Фонталовского сельского поселения</t>
  </si>
  <si>
    <t>Управление капитального строительства и ТЭК администрация муниципального образования Темрюкский район, администрация Ахтанизовского сельского поселения Темрюкского района</t>
  </si>
  <si>
    <t>Управление капитального строительства и ТЭК администрация муниципального образования Темрюкский район, администрация Таманского сельского поселения Темрюкского района</t>
  </si>
  <si>
    <t>Управление капитального строительства и ТЭК администрация муниципального образования Темрюкский район, администрация Новотаманского сельского поселения Темрюкского района</t>
  </si>
  <si>
    <t>Управление жилищно-коммунального хозяйства, охраны окружающей среды, транспорта, связи и дорожного хозяйства администрации муниципального образования Темрюкский район, администрация Ахтанизовского сельского поселения</t>
  </si>
  <si>
    <t>Управление жилищно-коммунального хозяйства, охраны окружающей среды, транспорта, связи и дорожного хозяйства администрации муниципального образования Темрюкский район, администрация Голубицкого сельского поселения</t>
  </si>
  <si>
    <t>Управление жилищно-коммунального хозяйства, охраны окружающей среды, транспорта, связи и дорожного хозяйства администрации муниципального образования Темрюкский район, администрация Запорожского сельского поселения</t>
  </si>
  <si>
    <t>Управление жилищно-коммунального хозяйства, охраны окружающей среды, транспорта, связи и дорожного хозяйства администрации муниципального образования Темрюкский район, администрация Краснострельского сельского поселения</t>
  </si>
  <si>
    <t>Управление жилищно-коммунального хозяйства, охраны окружающей среды, транспорта, связи и дорожного хозяйства администрации муниципального образования Темрюкский район, администрация Сенного сельского поселения</t>
  </si>
  <si>
    <t>Управление жилищно-коммунального хозяйства, охраны окружающей среды, транспорта, связи и дорожного хозяйства администрации муниципального образования Темрюкский район, администрация Старотитаровского сельского поселения</t>
  </si>
  <si>
    <t>Управление жилищно-коммунального хозяйства, охраны окружающей среды, транспорта, связи и дорожного хозяйства администрации муниципального образования Темрюкский район, администрация Таманского сельского поселения</t>
  </si>
  <si>
    <t>Управление жилищно-коммунального хозяйства, охраны окружающей среды, транспорта, связи и дорожного хозяйства администрации муниципального образования Темрюкский район, администрация Темрюкского городского поселения</t>
  </si>
  <si>
    <t>Управление жилищно-коммунального хозяйства, охраны окружающей среды, транспорта, связи и дорожного хозяйства администрации муниципального образования Темрюкский район, администрация Курчанского сельского поселения</t>
  </si>
  <si>
    <t>Управление капитального строительства и ТЭК администрации муниципального образования Темрюкский район, администрация Запорожского сельского поселения</t>
  </si>
  <si>
    <t>Управление жилищно-коммунального хозяйства, охраны окружающей среды, транспорта, связи и дорожного хозяйства администрации муниципального образования Темрюкский район, администрация Вышестеблиевского сельского поселения</t>
  </si>
  <si>
    <t>Управление жилищно-коммунального хозяйства, охраны окружающей среды, транспорта, связи и дорожного хозяйства администрации муниципального образования Темрюкский район, администрация Новотаманского сельского поселения</t>
  </si>
  <si>
    <t>Управление жилищно-коммунального хозяйства, охраны окружающей среды, транспорта, связи и дорожного хозяйства администрации муниципального образования Темрюкский район, администрация Фонталовского сельского поселения</t>
  </si>
  <si>
    <t>2.1</t>
  </si>
  <si>
    <t>2.2</t>
  </si>
  <si>
    <t>2.3</t>
  </si>
  <si>
    <t>2.4</t>
  </si>
  <si>
    <t>2.5</t>
  </si>
  <si>
    <t>2.6</t>
  </si>
  <si>
    <t>2.7</t>
  </si>
  <si>
    <t>2.8</t>
  </si>
  <si>
    <t>2.9</t>
  </si>
  <si>
    <t>2.10</t>
  </si>
  <si>
    <t>2.11</t>
  </si>
  <si>
    <t>2.12</t>
  </si>
  <si>
    <t>2.13</t>
  </si>
  <si>
    <t>2.30</t>
  </si>
  <si>
    <t>Создание условий для гражданского становления, духовно-нравственного и патриотического воспитания молодежи</t>
  </si>
  <si>
    <t>Управление капитального строительства и ТЭК администрации муниципального образования Темрюкский район, администрация Ахтанизовского сельского поселения</t>
  </si>
  <si>
    <t xml:space="preserve"> Установка приборов учета уличного освещения</t>
  </si>
  <si>
    <t xml:space="preserve">Капитальный ремонт здания по адресу: г. Темрюк, ул. Таманская, 5а </t>
  </si>
  <si>
    <t>МП "Антикризисные меры в жилищно-коммунальном хозяйстве муниципального образования Темрюкский район"</t>
  </si>
  <si>
    <t>ГП КК "Жилище", МП "Жилище" Запорожского сельского поселения Темрюкского района</t>
  </si>
  <si>
    <t xml:space="preserve">МП «Эффективное муниципальное управление» </t>
  </si>
  <si>
    <t>ГП КК "Развитие сети  автомобильных дорог Краснодарского края",  МП "Развитие сети автомобильных дорог Ахтанизовского сельского поселения Темрюкского района"</t>
  </si>
  <si>
    <t>ГП КК "Развитие сети автомобильных дорог Краснодарского края" МП "Капитальный ремонт и ремонт автомобильных дорог местного значения Новотаманского сельского поселения Темрюкского района на 2018-2020 годы"</t>
  </si>
  <si>
    <t>ГП КК "Развитие сети автомобильных дорог Краснодарского края", МП Темрюкского городского поселения Темрюкского района "Повышение безопасности дорожного движения"</t>
  </si>
  <si>
    <t>ГП КК "Дети Кубани", МП "Управление и контроль за муниципальным имуществом и земельными ресурсами на территории муниципального образования Темрюкский район"</t>
  </si>
  <si>
    <t>1</t>
  </si>
  <si>
    <t>Предоставление субсидий бюджетам муниципальных районов (городских округов) Краснодарского края на софинансирование расходных обязательств органов местного самоуправления муниципальных образований Краснодарского края в части организации предоставления общедоступного и бесплатного начального общего, среднего общего образования по основным общеобразовательным прграммам в муниципальных образовательных организациях (приобретение автобусов и микроавтобусов для муниципальных образовательных организаций )</t>
  </si>
  <si>
    <t>Капитальный ремонт кровли МБУ ДО ДШИ в пос. Сенной, расположенный по адресу: пос. Сенной, ул.Кулакова, 31а</t>
  </si>
  <si>
    <t>Приобретение мебели, оборудования и мягкого инвентаря для оснащения дошкольных учреждений</t>
  </si>
  <si>
    <t>Вынос на границу разделения балансовой принадлежности и замена  водомера в садах и школах</t>
  </si>
  <si>
    <t>факт</t>
  </si>
  <si>
    <t>план</t>
  </si>
  <si>
    <t>Строительство санаторно-курортного комплекса в пос. Приморском</t>
  </si>
  <si>
    <t xml:space="preserve">Изготовление проектно-сметной документации по мероприятяиям обеспечения доступности для инвалидов и других маломобильных групп населения здания хирургического корпуса муниципального бюджетного учреждения здравоохранения «Центральная районная больница муниципального образования Темрюкский район», расположенное по адресу: город Темрюк, ул. Октябрьская, 184 </t>
  </si>
  <si>
    <t xml:space="preserve">Реконструкция (ремонт)  уличного освещения </t>
  </si>
  <si>
    <t xml:space="preserve">Повышение безопасности дорожного движения </t>
  </si>
  <si>
    <t>Развитие систем наружного освещения Запорожского сельского поселения</t>
  </si>
  <si>
    <t>Энергосбережение и повышение энергетической эффективности в Ахтанизовском сельском поселении</t>
  </si>
  <si>
    <t>Развитие (ремонт) систем наружного освещения</t>
  </si>
  <si>
    <t>Энергосбережение и повышение энергетической эффективности в Курчанском сельском поселении</t>
  </si>
  <si>
    <t xml:space="preserve">МП "Энергосбережение и повышение энергетической эффективности на территории Курчанского сельского поселения Темрюкского района на 2017-2019 годы" </t>
  </si>
  <si>
    <t>Развитие водоснабжения в Фонталовском сельском поселении</t>
  </si>
  <si>
    <t>Газификация Фонталовского сельского поселения Темрюкского района</t>
  </si>
  <si>
    <t>Управление капитального строительства и ТЭК администрация муниципального образования Темрюкский район, администрация Фонталовского сельского поселения</t>
  </si>
  <si>
    <t>Развитие систем наружного освещения в Фонталовском сельском поселении, Темрюкский район</t>
  </si>
  <si>
    <t>Энергосбережение и повышение энергетической эффективности в Голубицком сельском поселении</t>
  </si>
  <si>
    <t>МП Темрюкского городского поселения "Использование арендных платежей"</t>
  </si>
  <si>
    <t>Строительство и реконструкция объектов электросетевого комплекса</t>
  </si>
  <si>
    <t>Администрация муниципального образования Темрюкский район, МКУ "Маттехобеспечение" муниципального образования Темрюкский район</t>
  </si>
  <si>
    <t>Реконструкция магистрального трубопровода МТ2</t>
  </si>
  <si>
    <t>9.15</t>
  </si>
  <si>
    <t>9.16</t>
  </si>
  <si>
    <t>9.17</t>
  </si>
  <si>
    <t>7.3.2</t>
  </si>
  <si>
    <t>7.3.3</t>
  </si>
  <si>
    <t>7.3.4</t>
  </si>
  <si>
    <t>7.3.5</t>
  </si>
  <si>
    <t>7.3.6</t>
  </si>
  <si>
    <t>7.3.7</t>
  </si>
  <si>
    <t>7.3.8</t>
  </si>
  <si>
    <t>7.3.9</t>
  </si>
  <si>
    <t>7.3.10</t>
  </si>
  <si>
    <t>7.3.11</t>
  </si>
  <si>
    <t>7.3.12</t>
  </si>
  <si>
    <t>7.3.13</t>
  </si>
  <si>
    <t>7.3.14</t>
  </si>
  <si>
    <t>7.3.15</t>
  </si>
  <si>
    <t>7.3.16</t>
  </si>
  <si>
    <t>Развитие водоснабжения  в Сенном сельском поселении</t>
  </si>
  <si>
    <t>МП "Развитие жилищно-коммунального хозяйства" в Сенном сельском поселении Темрюкского района</t>
  </si>
  <si>
    <t>МП "Развитие культуры Темрюкского района"</t>
  </si>
  <si>
    <t>Исполнение мероприятий Плана</t>
  </si>
  <si>
    <t>социально-инфраструктурного развития муниципального образования Темрюкский район на 2018-2020 годы</t>
  </si>
  <si>
    <t>Приведение образовательных учреждений в соответствии с требованиями  надзорных органов</t>
  </si>
  <si>
    <t>ПП "Энергосбережение и повышение энергетической эффективности Голубицкого сельского поселения" МП "Развитие жилищно-коммунального хозяйства" Голубицкого сельского поселения Темрюкского района</t>
  </si>
  <si>
    <t>Капитальный,текущий  ремонт и укрепление материально-технической базы в образовательных учреждениях МБДОУ ДС № 27,48,31,7,30,17,35,52,45,39,42,26,33,11,28,24,23,5,6</t>
  </si>
  <si>
    <t>Капитальный ремонт кровли в МБДОУ ДС  №9</t>
  </si>
  <si>
    <t>Капитальный ремонт кровли в МБДОУ ДС  №16</t>
  </si>
  <si>
    <t>Капитальный ремонт кровли в МБДОУ ДС  №19</t>
  </si>
  <si>
    <t>Капитальный ремонт кровли в МБДОУ ДС  №24</t>
  </si>
  <si>
    <t>Капитальный ремонт кровли в МБДОУ ДС  №28</t>
  </si>
  <si>
    <t>Капитальный ремонт внутренних систем электроснабжения МБДОУ ДС  № 28</t>
  </si>
  <si>
    <t>Капитальный ремонт кровлии установка оконныхи дверных блоков в МБДОУ ДС  №30</t>
  </si>
  <si>
    <t>Капитальный ремонт внутренних систем электроснабжения МБДОУ ДС  № 33</t>
  </si>
  <si>
    <t>Капитальный ремонт внутренних систем электроснабжения МБДОУ ДС  № 35</t>
  </si>
  <si>
    <t>Капитальный ремонт кровли в МБДОУ ДС  №39</t>
  </si>
  <si>
    <t>Капитальный ремонт кровли в МБДОУ ДС  №41</t>
  </si>
  <si>
    <t>Капитальный ремонт внутренних систем электроснабжения МБДОУ ДС  № 42</t>
  </si>
  <si>
    <t>Капитальный ремонт внутренних систем электроснабжения МБДОУ ДС  № 45</t>
  </si>
  <si>
    <t>Текущий ремонт канализации и текущий ремонт полов в прачечной МАДОУДС №4</t>
  </si>
  <si>
    <t>Текущий ремонт входных групп МБДОУ ДС № 47</t>
  </si>
  <si>
    <t>Таманское поселение</t>
  </si>
  <si>
    <t>Капитальный ремонт внутренних сетей электроснабжения здания МБОУСОШ №17</t>
  </si>
  <si>
    <t>Запорожское     сельское поселение</t>
  </si>
  <si>
    <t>Капитальный ремонт кровли МБОУСОШ №29</t>
  </si>
  <si>
    <t>мероприятие выполнено</t>
  </si>
  <si>
    <t>Текущий ремонт цеха МБОУ СОШ №1</t>
  </si>
  <si>
    <t>2.15</t>
  </si>
  <si>
    <t>2.14</t>
  </si>
  <si>
    <t>2.16</t>
  </si>
  <si>
    <t>2.17</t>
  </si>
  <si>
    <t>2.18</t>
  </si>
  <si>
    <t>2.19</t>
  </si>
  <si>
    <t>2.20</t>
  </si>
  <si>
    <t>2.21</t>
  </si>
  <si>
    <t>2.22</t>
  </si>
  <si>
    <t>2.23</t>
  </si>
  <si>
    <t>2.24</t>
  </si>
  <si>
    <t>2.25</t>
  </si>
  <si>
    <t>2.26</t>
  </si>
  <si>
    <t>2.27</t>
  </si>
  <si>
    <t>2.28</t>
  </si>
  <si>
    <t>2.29</t>
  </si>
  <si>
    <t>2.31</t>
  </si>
  <si>
    <t>2.32</t>
  </si>
  <si>
    <t>2.33</t>
  </si>
  <si>
    <t>2.34</t>
  </si>
  <si>
    <t>2.35</t>
  </si>
  <si>
    <t>2.36</t>
  </si>
  <si>
    <t>2.37</t>
  </si>
  <si>
    <t>2.38</t>
  </si>
  <si>
    <t>2.39</t>
  </si>
  <si>
    <t>2.40</t>
  </si>
  <si>
    <t>2.41</t>
  </si>
  <si>
    <t>2.42</t>
  </si>
  <si>
    <t>2.43</t>
  </si>
  <si>
    <t>2.44</t>
  </si>
  <si>
    <t>2.45</t>
  </si>
  <si>
    <t>2.46</t>
  </si>
  <si>
    <t>2.47</t>
  </si>
  <si>
    <t>2.48</t>
  </si>
  <si>
    <t>2.49</t>
  </si>
  <si>
    <t>2.50</t>
  </si>
  <si>
    <t>2.51</t>
  </si>
  <si>
    <t>2.52</t>
  </si>
  <si>
    <t>2.53</t>
  </si>
  <si>
    <t>2.54</t>
  </si>
  <si>
    <t>2.55</t>
  </si>
  <si>
    <t>2.56</t>
  </si>
  <si>
    <t>2.57</t>
  </si>
  <si>
    <t>2.58</t>
  </si>
  <si>
    <t>2.59</t>
  </si>
  <si>
    <t>2.60</t>
  </si>
  <si>
    <t>2.61</t>
  </si>
  <si>
    <t>2.62</t>
  </si>
  <si>
    <t>2.63</t>
  </si>
  <si>
    <t>3.6</t>
  </si>
  <si>
    <t>Технологическое присоединение к сети газораспределения объекта капитального строительства "Котельная спортивного комплекса"</t>
  </si>
  <si>
    <t>Установка оборудования теплоснабжения и горячего водоснабжения спортивного комплекса "Олимп"</t>
  </si>
  <si>
    <t>3.7</t>
  </si>
  <si>
    <t>приобретены 4 двухкомнатные квартиры для приглашенных врачей</t>
  </si>
  <si>
    <t>8.3</t>
  </si>
  <si>
    <t>Текущий ремонт полов муниципального имущества г. Темрюк, ул. Октябрьская, 34, кв. 47</t>
  </si>
  <si>
    <t>8.4</t>
  </si>
  <si>
    <t>Обследование нежилого двухэтажного здания, литер А, расположенного по адресу: Краснодарский край, Темрюкский район, ст-ца Тамань, ул. Некрасова, д. 3 а, общей площадью 861,8 кв.м</t>
  </si>
  <si>
    <t>8.5</t>
  </si>
  <si>
    <t>Обследование нежилого здания амбулатории, расположенного по адресу: Краснодарский край, Темрюкский район,  пос. Ильич, ул. Ленина, д. 42 а, общей площадью 176,8 кв.м</t>
  </si>
  <si>
    <t>приобретены роллапы</t>
  </si>
  <si>
    <t>приобретена имиджевая продукция для сотрудников отдела молодежи и молодежных центров</t>
  </si>
  <si>
    <t>Строительство ветроэлектростанции мощностью 90 МВТ</t>
  </si>
  <si>
    <t>МП "Строительство, реконструкция, капитальный ремонт, ремонт и содержания автомобильных дорог местного значения Сенного сельского поселения Темрюкского района"</t>
  </si>
  <si>
    <t>произведена замена дорожных знаков в количестве 15 штук</t>
  </si>
  <si>
    <t>9.18</t>
  </si>
  <si>
    <t>9.19</t>
  </si>
  <si>
    <t>Обеспечение равной доступности транспортных услуг населению</t>
  </si>
  <si>
    <t>Муниципальная программа Темрюкского городского поселения Темрюкского района «Обеспечение равной доступности транспортных услуг населению»</t>
  </si>
  <si>
    <t>Оформление правоустанавливающих документов на объекты недвжимого имущества</t>
  </si>
  <si>
    <t>Устранение нарушений требований пожарной безопасности в зданиях МБУЗ "ЦРБ МО ТР"</t>
  </si>
  <si>
    <t>Оснащение программным обеспечением, оргтехникой и комплектующими к персональным компьютерам МБУЗ "ЦРБ МО ТР"</t>
  </si>
  <si>
    <t>Текущее содержание объектов учреждения здравоохранения</t>
  </si>
  <si>
    <t>Текущий ремонт МБДОУ ДС № 30</t>
  </si>
  <si>
    <t>Газификация Старотитаровского сельского поселения, Темрюкский район</t>
  </si>
  <si>
    <t>изготовление межевого плана по газопроводу низкого давления по ул. Береговая, оплата за оказание услуг по разрвботке документации: "Схема газоснабжения Старотитаровского с/п"</t>
  </si>
  <si>
    <t xml:space="preserve">изготовлено ПСД систем пожарной сигнализации </t>
  </si>
  <si>
    <t>Обеспечение земельных участков инженерной инфраструктурой (газификация пос. Веселовка)</t>
  </si>
  <si>
    <t>предоставлена субсидия 1 семье</t>
  </si>
  <si>
    <t>10. Развитие агропромышленного комплекса</t>
  </si>
  <si>
    <t>12. Доступная среда для инвалидов и других маломобильных групп населения</t>
  </si>
  <si>
    <t>12.2</t>
  </si>
  <si>
    <t>12.3</t>
  </si>
  <si>
    <t>12.4</t>
  </si>
  <si>
    <t>13. Экологическое оздоровление</t>
  </si>
  <si>
    <t>14. Развитие экономики</t>
  </si>
  <si>
    <t>14.2</t>
  </si>
  <si>
    <t>14.3</t>
  </si>
  <si>
    <t>14.4</t>
  </si>
  <si>
    <t>14.5</t>
  </si>
  <si>
    <t>14.6</t>
  </si>
  <si>
    <t>14.7</t>
  </si>
  <si>
    <t>14.8</t>
  </si>
  <si>
    <t>14.9</t>
  </si>
  <si>
    <t>14.10</t>
  </si>
  <si>
    <t>14.11</t>
  </si>
  <si>
    <t>14.12</t>
  </si>
  <si>
    <t>14.13</t>
  </si>
  <si>
    <t>14.14</t>
  </si>
  <si>
    <t>14.15</t>
  </si>
  <si>
    <t>14.16</t>
  </si>
  <si>
    <t>14.17</t>
  </si>
  <si>
    <t>14.18</t>
  </si>
  <si>
    <t>14.19</t>
  </si>
  <si>
    <t>14.20</t>
  </si>
  <si>
    <t>14.21</t>
  </si>
  <si>
    <t>14.22</t>
  </si>
  <si>
    <t>14.23</t>
  </si>
  <si>
    <t>14.24</t>
  </si>
  <si>
    <t>14.25</t>
  </si>
  <si>
    <t>14.26</t>
  </si>
  <si>
    <t>14.27</t>
  </si>
  <si>
    <t>14.28</t>
  </si>
  <si>
    <t>15. Обеспечение доступности жилья</t>
  </si>
  <si>
    <t>мероприятие выполнено (приобретен мусоросортировочный комплекс)</t>
  </si>
  <si>
    <t>адаптация 1 здания для инвалидов</t>
  </si>
  <si>
    <t>отремонтировано 8,5 км дороги</t>
  </si>
  <si>
    <t>Софинансирование расходных обязательств муниципальных образований Краснодарского края по реализации мероприятий, направленных на развитие детско-юношеского спорта в целях создания условий для подготовки спортивных сборных команд муниципальных образований и участие в обеспечении подготовки спортивного резерва для спортивных сборных команд Краснодарского края, в том числе: на приобретение спортивно-технологического оборудования, инвентаря и экипировки для физкультурно-спортивных организаций отрасли «Физическая культура и спорт», осуществляющих спортивную подготовку по базовым видам спорта</t>
  </si>
  <si>
    <t xml:space="preserve">выполнены подготовительные работы: работы по инженерным изысканиям,  проект планировки совмещения с проектом межевания территории; лабораторные исследования; полевые работы. </t>
  </si>
  <si>
    <t>Подключение (технологическое присоединение) здания котельной детского сада</t>
  </si>
  <si>
    <t>заключены контракты на выполнение работ  по техобслуживанию (360,9 тыс. рублей) после завершения работ будет произведена оплата; в октябре заключен контракт на техобслуживание котельной (71,9 тыс. рублей); на оплату природного газа - 596,3 тыс. руб.</t>
  </si>
  <si>
    <t>Строительство детского сада на 230 мест в ст-це Курчанской</t>
  </si>
  <si>
    <t xml:space="preserve">Управление образованием, управление капитального строительства и ТЭК администрация муниципального образования Темрюкский район </t>
  </si>
  <si>
    <t>передача земельных участков и подготовка проектно-сметной документации (77,6 тыс. рублей). 0.10.2018 г. опубликовано извещение о проведении открытого конкурса. Срок исполнения - 6 месяцев с даты заключения контракта. (2551,4 тыс. рублей, 2062,3 тыс. рублей)</t>
  </si>
  <si>
    <t xml:space="preserve"> </t>
  </si>
  <si>
    <t>8.6</t>
  </si>
  <si>
    <t>ГП КК "Развитие сети  автомобильных дорог Краснодарского края", МП «Развитие сети автомобильных дорог Голубицкого сельского поселения Темрюкского района»</t>
  </si>
  <si>
    <t>Проведена проверка достоверности сметной стоимости по объекту "Водопровод по ул. Зеленой с закольцовкой по ул. Мира в пос. Юбилейном, Темрюкского района, Краснодарского края";  изготовление тех. плана на капитальное  строительство.</t>
  </si>
  <si>
    <t xml:space="preserve"> МП "Газификация Ахтанизовского сельского поселения Темрюкского района"</t>
  </si>
  <si>
    <t>МП "Развитие систем наружного освещения Ахтанизовского сельского поселения"</t>
  </si>
  <si>
    <t>Проектирование и строительство наружных сетей водоснабжения в пос. Стрелка: первый этап строительства</t>
  </si>
  <si>
    <t>ГП КК "Развитие жилищно-коммунального хозяйства", МП "Развитие инженерной инфраструктуры в Краснострельском сельском поселении Темрюкского района на 2018 год"</t>
  </si>
  <si>
    <t>Пошив сценических костюмов</t>
  </si>
  <si>
    <t>ГП КК "Развитие культуры", МП "Развитие культуры Вышестеблиевского сельского поселения Темрюкского района"</t>
  </si>
  <si>
    <t>Приобретение звукового оборудования, компьютера для СДК Запорожского сельского поселения</t>
  </si>
  <si>
    <t xml:space="preserve">ГП КК "Развитие культуры", МП "Развитие культуры Запорожского сельского поселения Темрюкского района" </t>
  </si>
  <si>
    <t>Приобретение сценических костюмов для СДК Новотаманского сельского поселения Темрюкского района</t>
  </si>
  <si>
    <t>ГП КК "Развитие культуры", МП "Социально-культурное развитие Новотаманского сельского поселения Темрюкского района"</t>
  </si>
  <si>
    <t>Приобретение сценического оборудования  в зрительный зал ГДК, расположенного по адресу: г.Темрюк, ул.27 Сентября, 188/1</t>
  </si>
  <si>
    <t>3.8</t>
  </si>
  <si>
    <t>Развитие водоснабжения и водоотведения в Запорожском сельском поселении</t>
  </si>
  <si>
    <t>7.1.4</t>
  </si>
  <si>
    <t>7.1.5</t>
  </si>
  <si>
    <t>7.1.6</t>
  </si>
  <si>
    <t>7.1.7</t>
  </si>
  <si>
    <t>7.1.8</t>
  </si>
  <si>
    <t>7.1.9</t>
  </si>
  <si>
    <t>7.1.10</t>
  </si>
  <si>
    <t>7.1.11</t>
  </si>
  <si>
    <t>7.1.12</t>
  </si>
  <si>
    <t>7.1.13</t>
  </si>
  <si>
    <t>7.1.14</t>
  </si>
  <si>
    <t>7.1.15</t>
  </si>
  <si>
    <t>7.1.16</t>
  </si>
  <si>
    <t>3.9</t>
  </si>
  <si>
    <t>9. Капитальный и текущий ремонт дорог</t>
  </si>
  <si>
    <t>14.29</t>
  </si>
  <si>
    <t xml:space="preserve">На приобретение племенных и товарных сельскохозяйственных животных, предназначенных для воспроизводства в сумме 11614,8 тыс. рублей;
на строительство теплиц 2868,4 тыс. рублей;
на приобретение систем капельного орошения 93,4 тыс. рублей.
Всего 13 получателей (КФХ, ЛПХ, ИП)
</t>
  </si>
  <si>
    <t>приобретено 17 однокомнатных  квартир</t>
  </si>
  <si>
    <t>изготовлено 25603 шт. информационно-справочных и презентационных материалов</t>
  </si>
  <si>
    <t>приобретение фотоаппарата, акустической системы, баннера, наградного материала, флагов "Юнармия", призов, пневматических пуль, комплектов медалей, капсулы времени, табуляторов, организацию экскурсионной поездки в г. Керчь</t>
  </si>
  <si>
    <t>приобретение формы для районной команды КВН и организация поездки в Сафари парк, приобретение наградного материала для финалистов "Что? Где? Когда?", приобретение артобъекта, 3D ручек и пластика, организация выступления группы "Бомбей" и феерверка, организация школы КВН, приобретение кубков для 1/4 лиги КВН</t>
  </si>
  <si>
    <t>организация многодневных туристических походов и слётов, приобретение туристического оборудования</t>
  </si>
  <si>
    <t>приобретены надувные шары, транспортные услуги, подарки для волонтеров, удостоверения  президентам школ района, нашивки для членоа СТО, призы в рамках проводимых конкурсов</t>
  </si>
  <si>
    <t xml:space="preserve">приобретены информационные буклеты по противодействию экстремизму, спортивный инвентарь, буклеты по профилактике ранней беременности, буклеты "антинарко", гелиевые шары,  баннеры. </t>
  </si>
  <si>
    <t>приобретение спортивного инвентаря для летних дворовых площадок, организация молодежного форума "Наследники героев"</t>
  </si>
  <si>
    <t>проведена гос . экспертиза, оплата за разработанную ПСД в 2019 году</t>
  </si>
  <si>
    <t>длительность процедур, установленных законодательством о контрактной системе в сфере закупок, повлиявшая позднее заключение муниципального контракта (извещение о проведении открытого аукциона размещено 21.11.2018 года, муниципальный контракт заключен 15.01.2019 года, срок исполнения - 4 квартал 2019 года)</t>
  </si>
  <si>
    <t xml:space="preserve">муниципальный контракт залючен 19.04.2016 года, неисполнение (ненадлежащее исполнение) поставщиком условий заключенного муниципального контракта, повлекшее судебные процедуры </t>
  </si>
  <si>
    <t>приобретен спортивный инвентарь для гребной базы</t>
  </si>
  <si>
    <t>Капитальный ремонт, текущий ремонт и укрепление материально-технической базы в образовательных учреждениях  МБОУ СОШ № 2, 3, 4, 5, 6, 7, 9, 12, 13, 14, 16, 17, 18, 19, 20, ДООЦ</t>
  </si>
  <si>
    <t>Выполнение актов инженерных обследований  зданий по МБОУ СОШ № 2, 3, 7, 13, 19</t>
  </si>
  <si>
    <t>Укрепление материально-технической базы МОУ СОШ № 1, 3, 9, 10, 17, 20, 22, 27, 28, 30</t>
  </si>
  <si>
    <t>приобретен 1 автомобиль скорой медицинской помощи и 2 легковых автомобиля</t>
  </si>
  <si>
    <t xml:space="preserve"> ВОП «Приморский» оснащен оборудованием и мебелью</t>
  </si>
  <si>
    <t>оформилены правоустанавливающие документы на 21 объект недвижимого имущества</t>
  </si>
  <si>
    <t xml:space="preserve">приобретен 1 сервер и 63 компьютера в сборе </t>
  </si>
  <si>
    <t>осуществлена заправка картриджей и ремонт оргтехники, оплачены услуги по дератизации, дезинсекции, вывоз твердых бытовых отходов, осуществлена чистка и обслуживание сплит-систем, обслуживание вентиляции, поверка средств измерения, приобретен блок цилиндров на автомобиль скорой медицинской помощи</t>
  </si>
  <si>
    <t>изготовлена проектно-сметная документация для проведения капитального ремонта на 5 зданий учреждения здравоохранения: ФАП «Ахтанизовский», Краснострельская амбулатория, ФАП «Северные Сады», здание пищеблока и здание роддома</t>
  </si>
  <si>
    <t>приобретено оборудование для отоларингологического кабинета Таманской участковой больницы, оборудование для офтальмологического кабинета Таманской участковой больницы, оснащен физиотерапевтический кабинет и кабинет Таманской участковой больницы для хранения резерва медикаментов, Голубицкая амбулатория, ФАП Волна, ВОП Виноградный, Краснострельская амбулатория, ФАП Гаркуша, Старотитаровская участковая больница, Вышестеблиевская амбулатория, ФАП Кучугуры, ФАП Приазовский, роддом, КДЛ, СПИД лаборатория, пищеблок</t>
  </si>
  <si>
    <t>для ремонта здания приобретены краски, валики, растворитель</t>
  </si>
  <si>
    <t>МП "Ремонт здания Дома культуры в ст. Ахтанизовской Ахтанизовского сельского поселения Темрюкского района"</t>
  </si>
  <si>
    <t>приобретено сценическое оборудование в  количестве 364 штуки</t>
  </si>
  <si>
    <t>проведена проверка сметной стоимости проекта СДК пос. Кучугуры, выполнен капитальный ремонт здания СДК пос. Юбилейный, выполнены мероприятия по устранению нарушений пожарной безопасности (приобретены пожарные гидранты). В результате проведенной процедуры торгов сложилась экономия средств в сумме 14,5 тыс. рублей</t>
  </si>
  <si>
    <t>приобетение и установка противопожарной лестницы</t>
  </si>
  <si>
    <t>Установка противопожарного лестницы Дома Культуры</t>
  </si>
  <si>
    <t>тех. обслуживание мемориала "Вечный огонь", обслуживание газового оборудования, выполнена разработка схемы газоснабжения.</t>
  </si>
  <si>
    <t>выполнено: проект планировки и проект межевания территории для линейного объекта: «Газификация западного микрорайона ст. Курчанская Темрюкского района. Распределительный газопровод низкого давления»; замена газопровода высокого давления от ул. Рыбачья до ул. Тургенева; проведена гос. экспертиза. Произведена оплата по фактическому выполнению работ в результате сложилась экономия средств в сумме 73,2 тыс. рублей</t>
  </si>
  <si>
    <t>техническое обслуживание газопроводов, покраска труб ВГП,  составление сметной документации, покраска газовых труб, определение границ газоропода (ул. Крупская, ул. Комсомольская),  тех. присоединение газопровода вновь построенного в пос. Волне</t>
  </si>
  <si>
    <t>субсидия на строительство распределительного газопровода высокого давления к ГРП № 2 в пос. Юбилейном Темрюкского района. Проведена проверка достоверности сметной стоимости. оплата за счет сверхрасчетных (средства граждан) из местного бюджета на строительство распределительного газопровода высокого давления к ГРП № 2 в пос. Юбилейном Темрюкского района. На остаток средств (216,5 тыс. рублей) планировалось разработать проект газопровода в пос. Кучугуры, но в связи с длительностью проведения процедуры торгов, выполнение перенесено на второй квартал 2019 года</t>
  </si>
  <si>
    <t>разработка ПСД на инженерные изыскания и выполнение топографо-геодезических работ по объекту "Строительство спортивного комплекса пос. Виноградный Темрюкского района. Приобретен спортивный инвентарь, спортивная форма (футболки, шорты, гетры, бутсы мужские). В результате проведенных торгов сложилась экономия средств в сумме 295,2 тыс. рублей</t>
  </si>
  <si>
    <t>осуществлено строительство многофункциональной игровой  площадки в ст-це Старотитаровской. По результатам торгов сложилась экономия средств в сумме 464,2 тыс. рублей</t>
  </si>
  <si>
    <t>изготовлена проектно-сметная документация для водопровода по ул. Степной в ст. Запорожской</t>
  </si>
  <si>
    <t>мероприятия по водоснабжению ул. Победы и ул. Ленина пос. Стрелка Темрюкского района Краснодарского края. Реконструкция. В результате проведенной процедуры торгов сложилась экономия средств в сумме 30,7 тыс. рублей</t>
  </si>
  <si>
    <t>микрорайон быстровозводимого жилья в пос. Стрелка Темрюкского района Краснодарского края. Наружные сети водоснабжения. Первый этап строительства. По результатам торгов сложилась экономия средств в сумме 70,3 тыс. рублей</t>
  </si>
  <si>
    <t xml:space="preserve">произведена оплата по фактическому выполнению ремонта водозаборной скважины в ст. Курчанской, ремонта водопровода по ул. Лермонтова в ст. Курчанской, оплата строительного контроля, в результате сложилась экономия средств в сумме 0,1 тыс. рублей </t>
  </si>
  <si>
    <t xml:space="preserve">составление смет (очистка каналов), проектные работы по  очистка ливневок по ул.Ленина от Косоногова, тех. надзор, инженерно - геодезические изыскания. Выполнение работ по очистке каналов,  очистке ливневок по ул. Косоногова, устройство водоотводных лотков и колодцев, устройство водоотведения каналов. </t>
  </si>
  <si>
    <t>Строительство сетей водоснабжения и водоотведения (канализации) в целях обеспечения земельных участков инженерной инфраструктурой в Темрюкском городском поселении</t>
  </si>
  <si>
    <t>субсидия на строительство сетей водоснабжения и водоотведения (канализации) в целях обеспечения земельных участков инженерной инфраструктурой. Количество обеспечиваемых инженерной инфраструктурой земельных участков, находящихся в муниципальной собственности, предоставляемых (предоставленных) семьям, имеющим трех и более детей - 182 шт. В связи с внесением изменений в проектно-сметную документацию (оптимизация по позициям) сокращены расходы на выполнение мероприятия, в результате сложилась экономия средств в сумме 8499,7 тыс. рублей</t>
  </si>
  <si>
    <t>Проектные работы и капитальный ремонт канализационной сети по ул. Карла Маркса в г. Темрюке</t>
  </si>
  <si>
    <t>выполнены проектные работы и капитальный ремонт канализационной сети по ул. К. Маркса. Образована кредиторская задолженность по изготовлению проектно-сметной документации по объекту: "Строительство канализационной сети по ул.К.Маркса от ул.Даргомыжского до ул.Макарова в г.Темрюке" в сумме 719,7 тыс. руб. исполнителем, 09.01.2019 года в одностороннем порядке администрация расторгла контракт  в связи с невыполением работ исполнителем ООО "ЛИТЦ",  документы были переданы в ФАС на включение исполнителя работ в реестр недобросовестных исполнителей</t>
  </si>
  <si>
    <t>7.1.17</t>
  </si>
  <si>
    <t>подрядчиком по переходящему на 2019 год муниципальному контракту был нарушен срок выполнения работ, предусмотренных линейно-календарным графиком производства работ (краевой бюджет – 53426,4 тыс. рублей, местный бюджет (на условиях софинансирования с краевым бюджетом) – 14267,7 тыс. рублей), о недопустимости чего администрация муниципального образования Темрюкский район неоднократно уведомляла подрядную организацию, что повлекло освоение бюджетных средств, предусмотренных контрактом, не в полном объеме. Контракт заключен 4 сентября 2018 года со сроком исполнения 8 месяцев (до 1 июня 2019 года)</t>
  </si>
  <si>
    <t xml:space="preserve">осуществлено строительство новой линии водопровода по ул. Виноградной в пос. Сенном (приобретены материалы, выполнен тех. надзор), проведена замена существующей линии (приобретены материалы) </t>
  </si>
  <si>
    <t>отремонтировано дорог общей протяженностью 2,024 км, зв счет выполнения работ по капитальному ремонту дорог (974 м) в т.ч. ямочный ремонт дорог, отсыпка щебнем (1050 м), мероприятия по содержанию и ликвидации последствий чрезвычайных ситуаций автомобильных дорог; освещение существующих улиц и дорог. Выполнено строительство и ремонт тротуаров, обустройство ограждений и пешеходных переходов (отремонтировано - 6 пешеходных переходов). В результате проведенных процедур торгов сложилась экономия средств в сумме 561,5 тыс. рублей</t>
  </si>
  <si>
    <t>выполнен ремонт ул.Курортной от ул.Восточной до ул. Солнечной в ст. Голубицкой (1,1 км). Выполнен ямочный ремонт дорог (500 м2), перевозка, грейдирование дорог (2,8 км), кошение травы, строительство тротуаров (480 м), обустройство пешеходных зон; изготовлены дорожные знаки (500 шт.);  приобретен щебень (570 м3); построен объект ливневой канализации  (1 ед.). В связи с несвоевременностью представления поставщиками документов для расчетов (постуление документов на оплату после 25.12.2018 года) остаток средств в сумме 461,0 тыс. рублей не освоен, исполнение запланировано на первый квартал 2019 года</t>
  </si>
  <si>
    <t>проведена отсыпка автомобильных дорог поселения протяженностью 2,73 км. В связи с поздним доведением лимитов дорожного фонда в конце финансового года и длительностью процедуры торгов средства в сумме 2742,7 тыс. рублей освоить до конца года не представилось возможным</t>
  </si>
  <si>
    <t>приобретены и установлены дорожные знаки (20 шт.), по предписаниям надзорных органов обновлены пешеходные переходы (7 шт.)</t>
  </si>
  <si>
    <t>выполнен ремонт ул. Красной от ул. Садовой до дома № 32 в ст. Курчанская; ул. Красной от ПК 0+00 (транспортная развязка) до ПК 5+33 (остановочная площадка) в ст. Курчанской; ул. Почтовой от ул. Виноградной до дома № 17/2 в пос. Красный Октябрь;  ул. Новой от ул. Почтовой до ул. № 17/2 в пос. Красный Октябрь;  ул. Луговой от ПК 0+00 (ул. Северная) до ПК 2+25 (тупик) в пос. Светлый путь Ленина. Общая протяженность отремонтированных дорог - 1,565 км. В результате торгов сложилась экономия средств в сумме 1320,7 тыс. рублей (краевой бюджет)</t>
  </si>
  <si>
    <t>общая протяженность отремонтированных дорог составила 2,047 км. Приобретен щебень для ямочного ремонта, услуги автогрейдера, трактора, катка, составление и проверка ПСД (2,3 км), приобретение щебня (2994,7 м3). В связи с увеличением бюджетных обязательств дорожного фонда в конце финансового года и длительностью проведения процедур, установленных законом о контрактной системе в сфере закупок, использовать остаток средств (500,1 тыс. рублей) до конца 2018 года не представилось возможным, выполнение мероприятий запланировано на 1 полугодие 2019 года. Выполнен ремонт ул. Ленина в пос. Таманском (270 м), в результате проведения торгов сложилась экономия средств в сумме 314,9 тыс. рублей</t>
  </si>
  <si>
    <t>установка дорожных знаков, содержание дорог, услуги трактора, подсобного рабочего. Оплата за работу (благоустройство тротуара по ул. Босфорской в пос. Веселовка (текущий ремонт), приобретение энергосберегающих ламп (164 шт.), песка (155,3 м3), услуги автогидроподъемника. В связи с увеличением бюджетных обязательств дорожного фонда в конце финансового года и длительностью проведения процедур, установленных законом о контрактной системе в сфере закупок, использовать остаток средств (189,8 тыс. рублей) до конца 2018 года не представилось возможным, выполнение мероприятий запланировано на 1 полугодие 2019 года</t>
  </si>
  <si>
    <t>общая протяженность отремонтированных дорог - 5,320 км. Выполнен ремонт дорог: ул.Гагарина от ул. 50 лет Октября до ул. Морской в пос.Приморский; отсыпка щебнем в пос. Сенном пер. Верхний, пер. Центральный; ремонт пос. Сенной по пер.Таманский от ул. Мира до ул. Кулакова с устройством прилегающего тротуара; ямочный ремонт пос. Сенной, выполнение технадзора</t>
  </si>
  <si>
    <t xml:space="preserve">общая протяженность отремонтированных дорог: отсыпка щебнем 1 км, асфальтирование 3,5 км (пос. Волна Революции ул. Морская; пос. Волна Революции пер. Лазурный; пос. Кучугуры ул. Береговая; пос. Кучугуры ул. Таманская, ремонт дороги в пос. Волна Революции на кладбище). В результате проведенной процедуры торгов сложилась экономия средств в сумме 15,0 тыс. рублей </t>
  </si>
  <si>
    <t>осуществлено строительство тротуара ДС № 45 в ст-це Фонталовской (1,6 км), проверка сметной документации</t>
  </si>
  <si>
    <t>компенсация (субсидирование) убытков организациям, осуществляющим пассажирские перевозки на социально- значимых маршрутах - 4 маршрута; услуги по разработке маршрутной сети общественного транспорта ТГП ТР - 1 шт.</t>
  </si>
  <si>
    <t xml:space="preserve">строительство распределительного газопровода низкого давления по ул. Широкая, пер. Новый в пос. Красноармейском"; строительство водопровода по ул. Широкая, пер. Новый в пос. Красноармейском. Проведение гос. экспертизы, строительного контроля на строительство газопровода и водопровода по ул. Широкой пос. Красноармейский. В результате корректировки  проектно-сметной документации (оптимизация стоимости) и проведенных процедур торгов сложилась экономия средств в сумме 474,9 тыс. рублей </t>
  </si>
  <si>
    <t>составление сметной документации на строительство газораспределительной сети в границах улиц Шоссейной, Центральной, Скифской, Виноградной в пос. Веселовка. Осуществление строительного контроля, услугии выноса оси трассы газораспределительной сети пос. Веселовка</t>
  </si>
  <si>
    <t>МП Темрюкского городского поселения Темрюкского района "Обеспечение земельных участков, предоставленных многодетным семьям инженерной инфраструктурой в целях жилищного строительства"</t>
  </si>
  <si>
    <t>по объекту "Выполнение строительно-монтажных работ по объекту "Обеспечение земельных участков инженерной инфрастуктурой в целях строительства, в том числе жилья эконом-класса и жилья из быстровозводимых конструкций на территории ТГП ТР" для образуемого жилого массива "микрорайон Левобережный". Сети водоснабжения и водоотведения (канализация) выполнен тех. надзор, авторский надзор; проведена экспертизы. Оплата произведена по фактическим затратам, сложилась экономия средств в сумме 390,9 тыс. рублей</t>
  </si>
  <si>
    <t xml:space="preserve">произведена выплата субсидии 1 семье. </t>
  </si>
  <si>
    <t xml:space="preserve">приобретено: 144 светильника, провод, зажимы, кронштейны, лампы, услуги мехруки. </t>
  </si>
  <si>
    <t>выполнен ремонт уличного освещения ул. Южная, ул. Канальная ст. Курчанской, устройство освещения мемориального комплекса в пос. Светлый путь. В свзи с поздним доведением лимитов (декабрь 2018 года) выполнение мероприятий программы являлось невозможным по причине длительной процедуры торгов, в результате средства в сумме 14,6 тыс. рублей не освоены, выполнение мероприятий запланировано на первый квартал 2019 года</t>
  </si>
  <si>
    <t>приобретение энергосберегающих ламп для уличного освещения</t>
  </si>
  <si>
    <t>приобретен счетчик, услуги по распломбировке по ул. Крымской пос. Таманский</t>
  </si>
  <si>
    <t xml:space="preserve">договор электроснабжения (уличное освещение), распломбировка трехфазного счетчика, приобретение электротехн. продукции, ремонт фонарей в парке Головатого,  дополнительные услуги по тех. присоединению электросети тм-2-188/100, комплекс услуг по освещению, приобретение электроматериалов, услуги по выдаче документов (акт разграничения электросхем),  распломбировка счетчика ул. Пролетарская)
</t>
  </si>
  <si>
    <t>в связи нарушением сроков по изготовлению проектно-сметной документации по объекту "Реконструкция уличного освещения по ул.Ленина от ул. Карла Либкнехта до ул.Чернышевского в г. Темрюке" (ИП Лукашов Алексей Викторович) образовалась кредиторская задолженность в сумме 795,5 тыс. рублей, которая будет оплачена в 1 квартале 2019 года. 09.01.2019 года расторгнут контракт в одностороннем порядке по изготовлению проектно-сметной документации по объектам электроснабжения ТГП ТР "Направление поиска" на сумму 777,8 тыс. руб., в связи с невыполением работ исполнителем, произведена подача документов в ФАС на включение исполнителя работ в реестр недобросовестных исполнителей</t>
  </si>
  <si>
    <t>оплата электроэнергии, текущее обслуживание уличного освещения. В январе 2019 года произведена оплата коммунальных платежей на основании  представленных счетов за 2018 год (38,5 тыс. руб)</t>
  </si>
  <si>
    <t>осуществлен ремонт уличного освещения поселения</t>
  </si>
  <si>
    <t>Отдел по социально-трудовым отношениям администрации муниципального образования Темрюкский район</t>
  </si>
  <si>
    <t>ГП КК "Развитие здравоохранения,   МП "Развитие здравоохранения в Темрюкском районе"</t>
  </si>
  <si>
    <t>В 2018 году заключен контракт 30.07.2018 г. на сумму 10 095,4 тыс. рублей, дополнительными соглашениями сумма увеличена на 416,5 тыс. рублей и на 388,7 тыс. рублей и общая сумма контракта составила 10 900,7 тыс. рублей. Работы ведутся по графику. Срок исполнения контракта до 01.10.2019 года. За счет средств краевого бюджета  приобретено оборудование и мебель на сумму 1321,2 тыс.рублей. В соответствии с распоряжением главы муниципального образования Темрюкский район от 25 декабря 2018 года № 1378-р 30.07.2018 внесены изменения в контракт в части перемены заказчика на администрацию муниципального образования Темрюкский район.</t>
  </si>
  <si>
    <t>приобретены сплит-систем: в поликлинику -3 шт., терапевтическое отделение -1 шт., травмотологическое отделение -2 шт., столовую стационара - 1 шт., неврологическое отделение -1 шт., детскую поликлинику - 1 шт.</t>
  </si>
  <si>
    <t xml:space="preserve">выполнен капитальный ремонт в амбулатории ВОП пос. Виноградный, Голубицкой амбулатории, ФАП «Гаркуша», ФАП  х. Белый, ФАП  пос. Волна, в Краснострельской амбулатории, отделение переливание крови в инфекционное отделение, в  Старотитаровской амбулатории завершено благоустройство территории </t>
  </si>
  <si>
    <t>Строительство школы на 1100 мест в г. Темрюке, по ул. Юбилейной, 2а</t>
  </si>
  <si>
    <t>ГП КК "Развитие образования", МП "Комплексное развитие Темрюкского района в сфере строительства"</t>
  </si>
  <si>
    <t>разработана проектно-сметная документация</t>
  </si>
  <si>
    <t xml:space="preserve">выполнено технико-экономический расчет в тепле и топливе; частично исполнен контракт на осуществление технологического присоединения к электрическим сетям; заключен контракт 30.10.2018 г. на выполнение работ по разработке ПСД и инженерных изысканий на сумму 4000,0 тыс. руб.  
</t>
  </si>
  <si>
    <t>Проектирование и строительство здания амбулатории ВОП (врача общей практики) в пос. Правобережный Темрюкского района</t>
  </si>
  <si>
    <t>ГП КК "Развитие здравоохранения", МП "Комплексное развитие Темрюкского района в сфере строительства"</t>
  </si>
  <si>
    <t>Строительство здания амбулатории ВОП (врача общей практики) в пос. Таманский ул. Красноармейская, 1а</t>
  </si>
  <si>
    <t>Строительство морского терминала по перегрузке нефтепродуктов в морском порту Темрюк</t>
  </si>
  <si>
    <t>Реконструкция Тамансккой базы СУГ</t>
  </si>
  <si>
    <t>Строительство ветроэлектростанции мощностью 200 МВт</t>
  </si>
  <si>
    <t>Компания ELAWAN ENERGY SL</t>
  </si>
  <si>
    <t>изготовлен 1 пакет документов</t>
  </si>
  <si>
    <t xml:space="preserve">Отдел по социально-трудовым отношениям администрации муниципального образования Темрюкский район, МКУ «Архитектурный центр» (по согласованию), МБУЗ «ЦРБ МО ТР» (по согласованию)
</t>
  </si>
  <si>
    <t xml:space="preserve">Отдел по социально-трудовым отношениям  администрации муниципального образования Темрюкский район, МКУ «Архитектурный центр» (по согласованию), МБУЗ «ЦРБ МО ТР» (по согласованию)
</t>
  </si>
  <si>
    <t>Осуществление отдельных государственных полномочий по поддержки граждан, ведущих личное подсобное хозяйство, крестьнских (фермерских) хозяйств, индивидуальных предпринимателей, ведущих деятельность в области сельскохозяйственного производства на территории муниципального образования Темрюкский район</t>
  </si>
  <si>
    <t>11. Обеспечение безопасности населения</t>
  </si>
  <si>
    <t>Приобретение  оборудования, в том числе свыше 100 тысяч рублей</t>
  </si>
  <si>
    <t xml:space="preserve">ГП КК "Развитие физической культуры и спорта", МП «Обеспечение и развитие физической культуры и спорта в Темрюкском районе» </t>
  </si>
  <si>
    <t>Проектная документация для строительства "Водно-спортивной гребной базы"</t>
  </si>
  <si>
    <t xml:space="preserve"> МП «Обеспечение и развитие физической культуры и спорта в Темрюкском районе» </t>
  </si>
  <si>
    <t>8.7</t>
  </si>
  <si>
    <t>Замена светильников на энергосберегающие светодиодные светильники в зданиях администрации муниципального образования Темрюкский район</t>
  </si>
  <si>
    <t>Управлениежилищно-коммунального хозяйства, охраны окружающей среды, транспорта, связи и дорожного хозяйства администрации муниципального образования Темрюкский район</t>
  </si>
  <si>
    <t>приобретено 28 светильников</t>
  </si>
  <si>
    <t xml:space="preserve"> МП "Энергосбережение и повышение энергетической эффективности муниципального образования Темрюкский район на период 2012-2015 годов и на перспективу до 2020 года"</t>
  </si>
  <si>
    <t>изготовлено 4 проекта</t>
  </si>
  <si>
    <t>Подготовка карт-планов населенных пунктов</t>
  </si>
  <si>
    <t>Выполнение топографических съемок и разработка Схемы размещения рекламных конструкций</t>
  </si>
  <si>
    <t>выполнено 10 тыс. кв. м топографических съемок</t>
  </si>
  <si>
    <t>МП "Перспективное развитие наружной рекламы на территории муниципального образования Темрюкский район"</t>
  </si>
  <si>
    <t>Строительство многофукнциональной игровой площадки в ст-це Старотитаровской</t>
  </si>
  <si>
    <t>Ремонт здания СДК в ст-це Ахтанизовской. Изготовление проектно-сметной документации и проведение капитального ремонта кровли СДК ст-цы Ахтанизовской, расположенный по адресу: ст-ца Ахтанизовская, ул.Красная, 25</t>
  </si>
  <si>
    <t>Управление культуры администрации муниципального образования Темрюкский район, директор МБУ ДОУ ДШИ пос. Юбилейный</t>
  </si>
  <si>
    <t>мероприятие выполнено: приобретен подъемник, обустройство сан. узла для инвалидов</t>
  </si>
  <si>
    <t>переходящий контракт со сроком исполнения до 31 марта 2019 года</t>
  </si>
  <si>
    <t>Управление культуры администрации муниципального образования Темрюкский район, директор МБУ ДО ДШИ ст. Старотитаровской</t>
  </si>
  <si>
    <t>ГП КК "Развитие культуры", МП "Развитие культуры Темрюкского района"</t>
  </si>
  <si>
    <t xml:space="preserve">мероприятия выполнены </t>
  </si>
  <si>
    <t>Проектирование по капитальному ремонту в образовательных учреждениях  МБОУ СОШ № 3,4,7,8,9,14,17,19,20,24,25,29</t>
  </si>
  <si>
    <t>мероприятия выполнено</t>
  </si>
  <si>
    <t>Проектирование по капитальному ремонту в образовательных учреждениях МБДОУ ДС № 1,3,4,9,11,14,15,16,19,24,26,28,27,30,31,7,39,6,8,9,2,398,4,77,4,130,8,6,1</t>
  </si>
  <si>
    <t>мероприятия выполнены</t>
  </si>
  <si>
    <t>Капитальный и текущий ремонт образовательных учреждений с целью приведения в соответствие с требованиями ФГОС</t>
  </si>
  <si>
    <t>Обслуживание средств тревожной кнопки сигнализации вневедомственной охраной,техническое обслуживание " тревожной кнопки"</t>
  </si>
  <si>
    <t>выполнен капитальный ремонт помещений и кровельных покрытий гаражей, пристройки административного здания администрации района -в настоящее время проводится и будет закончен по условию муниципального контракта 02.11.2018 года;   Услуга  по капитальному ремонту (замена электропроводки гаражей администрации района) оказана</t>
  </si>
  <si>
    <t>Выполнение проектно-изыскательных  работ по объекту "Строительство второй нитки магистрального трубопровода МТ1"</t>
  </si>
  <si>
    <t xml:space="preserve"> МП "Комплексное развитие Вышестеблиевского сельского поселения Темрюкского района в сфере строительства, архитектуры и дорожного хозяйства» на 2019 год</t>
  </si>
  <si>
    <t>кап. ремонт дороги ул. К. Маркса (1892,02 м), приобретено: щебень, асфальто-бетонная смесь, светофорные объекты, нанесена горизонтальная дорожная разметка (6641,42 м2). Общая протяженность отремонтированных дорог -3,124 км: текущий ремонт автодороги Южный обход (149 м); автодороги ул. Обороны (61 м); автодороги на пересечение улиц Октябрьской и Володарского (53,2 м); автодороги ул. Матвеева (324 м); текущий ремонт автомобильной дороги по ул. К. Маркса (466 м); текущий ремонт съездов ул. Калинина (51 м); ул. Мира (127,3 м)</t>
  </si>
  <si>
    <t>Строительство и реконструкция электрических сетей и оборудования</t>
  </si>
  <si>
    <t>изготовлено: топографический план с техническим отчетом по участку, проектные работы, капитальный ремонт водопровода по объекту «Капитальный ремонт водопровода по ул. К. Маркса" - 1 шт.;  Выполнен капитальный ремонт напорного водовода № 1. Кредиторская задолженность по изготовлению ПСД по объекту: "Строительство канализационной сети по ул.К.Маркса от ул.Даргомыжского до ул.Макарова в г.Темрюке" составила  719,7 тыс. рублей, 09.01.2019 года администрация расторгла контракт  в одностороннем порядке в связи с невыполением работ исполнителем ООО "ЛИТЦ, документы были представлены в ФАС на включение исполнителя работ в реестр недобросовестных исполнителей. Оплата произведена по фактическим затратам, сложилась экономия средств в сумме 104,9 тыс. рублей</t>
  </si>
  <si>
    <t>ГП КК "Комплексное и устойчивое развитие Краснодарского края в сфере строительства и архитектуры", МП Темрюкского городского поселения Темрюкского района "Водоотведение"</t>
  </si>
  <si>
    <t>Комфортная городская среда</t>
  </si>
  <si>
    <t>7.4.1</t>
  </si>
  <si>
    <t xml:space="preserve">Формирование комфортной городской среды </t>
  </si>
  <si>
    <t>МП "Развитие газоснабжения"</t>
  </si>
  <si>
    <t>Газификация Темрюкского городского поселения</t>
  </si>
  <si>
    <t xml:space="preserve">Приобретено: щебень  (894 м3), песчано-солевая смесь (13,4 тонн), уголок металлический, материалы для нанесения дорожной разметки, труба оцинкованная для установки дорожных знаков, металл для ливневки; выполнены услуги по перевозке щебня и песка, грейдированию дорог, обкосу обочин, экскаватора и погрузчика, стройконтроля, пересчет смет. Выполнено асфальтирование ул. 8 Марта (175 п/м); асфальтирование пер. Гервасия (25 п/м) ст. Ахтанизовской. Общая протяженность отремонтированных дорог (отсыпано щебнем) 420 м. В связи с увеличением бюджетных обязательств дорожного фонда в конце финансового года и длительностью проведения процедур, установленных законом о контрактной системе в сфере закупок, использовать остатки средств (395,4 тыс. рублей) до конца 2018 года не представилось возможным </t>
  </si>
  <si>
    <t>8.8</t>
  </si>
  <si>
    <t>Ремонт административного здания</t>
  </si>
  <si>
    <t xml:space="preserve"> МП "Ремонт здания администрации Ахтанизовского сельского поселения Темрюкского района"</t>
  </si>
  <si>
    <t>приобретены материалы для текущего ремонта здания</t>
  </si>
  <si>
    <t>7.4.2</t>
  </si>
  <si>
    <t>МП "Формирование комфортной городской среды Ахтанизовского сельского поселения Темрюкского района" на 2018-2022 годы"</t>
  </si>
  <si>
    <t>Управление культуры администрации муниципального образования Темрюкский район, администрация Курчанского сельского поселения</t>
  </si>
  <si>
    <t>МП "Развитие сферы культуры в Курчанском сельском поселении Темрюкского района на 2019-2021 годы"</t>
  </si>
  <si>
    <t>ГП КК "Развитие сети  автомобильных дорог Краснодарского края", МП "Капитальный ремонт и ремонт автомобильных дорог на территории Курчанского сельского поселения  на 2019-2021 годы"</t>
  </si>
  <si>
    <t>МП "Повышение безопасности дорожного движения на территории Курчанского сельского поселения  на 2019-2021 годы"</t>
  </si>
  <si>
    <t>МП "Развитие  водоснабжения населенных пунктов Курчанского сельского поселения Темрюкского района на 2019-2021 годы"</t>
  </si>
  <si>
    <t>Управление капитального строительства и ТЭК администрация муниципального образования Темрюкский район, администрация Курчанского сельского поселения Темрюкского района</t>
  </si>
  <si>
    <t xml:space="preserve">МП "Развитие систем наружного освещения Курчанского сельского поселения Темрюкского района на 2019-2021 годы" </t>
  </si>
  <si>
    <t>8.9</t>
  </si>
  <si>
    <t>Управление капитального строительства и ТЭК администрации муниципального образования Темрюкский район, администрация Новотаманского сельского поселения</t>
  </si>
  <si>
    <t xml:space="preserve"> МП "Капитальный и текущий ремонт здания администрации Новотаманского сельского поселения Темрюкского района" на 2018-2020 годы</t>
  </si>
  <si>
    <t>МП "Повышение безопасности дорожного движения на территории Новотаманского сельского поселения Темрюкского района на 2018-2020 годы"</t>
  </si>
  <si>
    <t>Газификация Новотаманского сельского поселения Темрюкского района</t>
  </si>
  <si>
    <t>МП "Газификация Новотаманского сельского поселения Темрюкского района на 2018-2020 годы"</t>
  </si>
  <si>
    <t>МП "Формирование комфортной городской среды Новотаманского сельского поселения Темрюкского района" на 2018-2022 годы"</t>
  </si>
  <si>
    <t>8.10</t>
  </si>
  <si>
    <t>МП "Капитальный ремонт и ремонт автомобильных дорог на территории Запорожского сельского поселения муниципального образования Темрюкский район  на 2019 год"</t>
  </si>
  <si>
    <t>МП "Повышение безопасности дорожного движения на территории Запорожского сельского поселения на 2019 год"</t>
  </si>
  <si>
    <t>МП "Развитие водоснабжения и водоотведения Запорожского сельского поселения Темрюкского района на 2019 год""</t>
  </si>
  <si>
    <t>7.4.3</t>
  </si>
  <si>
    <t>7.4.4</t>
  </si>
  <si>
    <t>Управление жилищно-коммунального хозяйства, охраны окружающей среды, транспорта, связи и дорожного хозяйства администрации муниципального образования Темрюкский район, администрация Новотаманское сельского поселения</t>
  </si>
  <si>
    <t>МП "Энергосбережение и повышение энергетической эффективности Запорожского сельского поселения на 2017-2019 годы"</t>
  </si>
  <si>
    <t>8.11</t>
  </si>
  <si>
    <t>Управление капитального строительства и ТЭК администрации муниципального образования Темрюкский район, администрация Фонталовское сельского поселения</t>
  </si>
  <si>
    <t xml:space="preserve"> МП "Капитальный ремонт здания администрации Фонталовского сельского поселения Темрюкского района в 2019 году"</t>
  </si>
  <si>
    <t xml:space="preserve">МП «Повышение безопасности дорожного движения на территории Фонталовского сельского поселения Темрюкского района на 2019 год» </t>
  </si>
  <si>
    <t>МП "Водоснабжение Фонталовского сельского поселения Темрюкского района на 2019 год"</t>
  </si>
  <si>
    <t xml:space="preserve">ГП КК "Развитие сельского хозяйства и регулирование рынков сельскохозяйственной продукции, сырья и продовольствия", МП "Газификация Фонталовского сельского поселения Темрюкского района  на 2019 год" </t>
  </si>
  <si>
    <t>МП "Развитие систем наружного освещения в Фонталовском сельском поселении ТР в 2019 году"</t>
  </si>
  <si>
    <t>7.4.5</t>
  </si>
  <si>
    <t>Ремонт входной группы здания СДК в ст-це Голубицкой</t>
  </si>
  <si>
    <t>Развитие водоснабжения в Голубицком сельском поселении</t>
  </si>
  <si>
    <t>подпрограмма "Развитие водоснабжения в Голубицком сельском поселении Темрюкскогот района" МП "Развитие жилищно-коммунального хозяйства Голубицкого сельского поселения Темрюкского района"</t>
  </si>
  <si>
    <t>Развитие водоотведения в Голубицком сельском поселении</t>
  </si>
  <si>
    <t>подпрограмма "Развитие водоотведения в Голубицком сельском поселении Темрюкскогот района" МП "Развитие жилищно-коммунального хозяйства Голубицкого сельского поселения Темрюкского района"</t>
  </si>
  <si>
    <t>7.4.6</t>
  </si>
  <si>
    <t>МП "Формирование современной городской среды Курчанского сельского поселения Темрюкского района на 2019-2021 годы"</t>
  </si>
  <si>
    <t xml:space="preserve">Изготовление  проектно-сметной документации по мероприятиям обеспечения доступности для инвалидов и других маломобильных групп населения здания взрослой поликлиники муниципального бюджетного учреждения здравоохранения «Центральная районная больница муниципального образования Темрюкский район», расположенное по адресу: город Темрюк, ул. Таманская, 69а
</t>
  </si>
  <si>
    <t>7.4.7</t>
  </si>
  <si>
    <t>Проектирование, установка и ремонт спортивных площадок</t>
  </si>
  <si>
    <t>Отдел по физической культуре и спорту администрации муниципального образования Темрюкский район, администрация Сенного сельского поселения Темрюкского района</t>
  </si>
  <si>
    <t>Управление капитального строительства и ТЭК администрации муниципального образования Темрюкский район, администрация Краснострельского сельского поселения</t>
  </si>
  <si>
    <t xml:space="preserve"> МП "Ремонт здания администрации Краснострельского сельского поселения Темрюкского района" </t>
  </si>
  <si>
    <t>ГП КК "Развитие сети  автомобильных дорог Краснодарского края",  МП "Повышение безопасности дорожного движения на территории Краснострельского сельского поселения Темрюкского района"</t>
  </si>
  <si>
    <t>Замена магистральной водопроводной сети 2,6 км в Голубицком сельском поселении Темрюкского района</t>
  </si>
  <si>
    <t>МП "Развитие инженерной инфраструктуры в Краснострельском сельском поселении Темрюкского района"</t>
  </si>
  <si>
    <t xml:space="preserve">Проектирование и строительство водоснабжения </t>
  </si>
  <si>
    <t>7.4.8</t>
  </si>
  <si>
    <t xml:space="preserve">ремонт автомобильной дороги ст. Тамань-пос. Волна от поворота до въезда в пос. Волна (1470 м). В результате проведенных торгов образовалась экономия средств в сумме 797,9 тыс. рублей. Общая протяженность автомобильных дорог составила 11,670 км. Выполнено: отсыпка улиц, составление смет на ямочный ремонт, грейдирование; работы по грейдированию дорог, ямочному ремонту, тех. надзору, авторскому надзору  (строительство дороги по ул. Октябрьской); очистка грунта вдоль тротуара по ул.К. Маркса; нанесение горизонтальной разметки, приобретение песка и соли. В связи с увеличением лимитов дорожного фонда в конце 2018 года и длительностью процедуры проведения негосударственной экспертизы ПСД по асфальтированию дорог по ул. Первомайской, ул. К. Либнехта, установленных законом о контрактной системе в сфере закупок, использовать средства (43822,0 тыс. рублей) до конца 2018 года не представилось возможным. 
</t>
  </si>
  <si>
    <t>Газификация Таманского сельского поселения Темрюкского района</t>
  </si>
  <si>
    <t>МП "Газификация Таманского сельского поселения Темрюкского района"</t>
  </si>
  <si>
    <t xml:space="preserve">Развитие водоснабжения населения в Таманском сельском поселении </t>
  </si>
  <si>
    <t>МП "Развитие водоснабжения и водоотведения Таманского сельского поселения Темрюкского района"</t>
  </si>
  <si>
    <t>МП "Развитие систем наружного освещения, энергосбережения и повышения энергетической эффективности Таманского сельского поселения Темрюкского района"</t>
  </si>
  <si>
    <t xml:space="preserve">МП  "Формирование комфортной городской среды Таманского селького поселения Темрюкского района" </t>
  </si>
  <si>
    <t>7.4.9</t>
  </si>
  <si>
    <t>Энергосбережение и повышение энергетической эффективности в Старотитаровском сельском поселении</t>
  </si>
  <si>
    <t>ПП "О мероприятиях в области энергоснабжения и повышения энергетической эффективности на территории Старотитаровского скельского поселения на 2019 год", МП "Муниципальная политика и развитие гражданского общества" в Старотитарвском сельском поселении Темрюкского района на 2019 год</t>
  </si>
  <si>
    <t>общая протяженность отремонтированных дорог 1,053 км. Выполнено: 1) грейдирование дорог; услуги катка; отсыпка щебнем дорог местного значения; ямочный ремонт;  нанесение дорожной разметки термопластиком - 2 931 м, установка  дорожных знаков (56 шт.); 6) устройство тротуара по пер. Ильича от ул. Ростовская до ул. Ленина - 2441,79 м ². В связи с увеличением лимитов дорожного фонда в конце финансового года и длительностью проведения конкурсных процедур использовать остаток средств (702,9 тыс. рублей) не представилось возможным</t>
  </si>
  <si>
    <t>Управление капитального строительства и ТЭК администрация муниципального образования Темрюкский район, администрация Старотитаровского сельского поселения Темрюкского района</t>
  </si>
  <si>
    <t>МП "Развитие жилищно-коммунального хозяйства Старотитаровского сельского поселения Темрюкского района на 2019 год"</t>
  </si>
  <si>
    <t>Развитие водоснабжения  в Старотитаровском сельском поселении</t>
  </si>
  <si>
    <t>Развитие водоотведения  в Старотитаровском сельском поселении</t>
  </si>
  <si>
    <t xml:space="preserve">Обеспечение земельных участков инженерной инфраструктурой </t>
  </si>
  <si>
    <t>ГП КК "Комплексное и устойчивое развитие Кранодарского края в сфере строительства и архитектуры", МП "Жилище" Новотаманского сельского поселения Темрюкского района на 2018-2020 годы</t>
  </si>
  <si>
    <t>ГП КК "Комплексное и устойчивое развитие Кранодарского края в сфере строительства и архитектуры", МП "Развитие жилищно-коммунального хозяйства" в Старотитаровском сельском поселении Темрюкского района на 2019 год</t>
  </si>
  <si>
    <t>приобретение энергосберегат ламп (уличное освещение) - 50 шт.;  составление сметной документации по объекту "Реконструкция уличного освещения по ул. Широкой";  приобретение уличных светильников - 20 шт.</t>
  </si>
  <si>
    <t>ГП КК "Развитие культуры", МП "Развитие культуры Голубицкого сельского поселения Темрюкского района"</t>
  </si>
  <si>
    <t>Прохождение государственной экспертизы проектно-сметной документации (ПСД) на капитальный ремонт СДК пос. Кучугуры</t>
  </si>
  <si>
    <t>7.1.18</t>
  </si>
  <si>
    <t>7.4.10</t>
  </si>
  <si>
    <t>Водоснабжение, водоотведение</t>
  </si>
  <si>
    <t>7.4</t>
  </si>
  <si>
    <t>Всего по плану</t>
  </si>
  <si>
    <t>Приложение к служебной записке</t>
  </si>
  <si>
    <t>по состоянию на 31 декабря 2019 года</t>
  </si>
  <si>
    <t>выполнено: замена окон  (2 шт.), текущий ремонт кровли и водосточной системы, текущий ремонт фасада здания, составление смет (3 шт.), изготовление ПОС (1 шт.), осуществление строительного контроля, ремонт наружного освещения здания; приобретение дверей (3 шт.)</t>
  </si>
  <si>
    <t>замена 3-х оконных блоков</t>
  </si>
  <si>
    <t>обязательства по муниципальным контрактам выполнены. В результате проведенных процедур торгов сложилась экономия средств в сумме 49,5 тыс. рублей (из них средства краевого бюджета - 48,0 тыс. рублей). Выполнен ремонт: 1) пер. Берегового от ул. Школьной до ул. Таманской  в ст-це Ахтанизовской (0,401 км); 2) ул. 8 Марта от пер. Безымянного до ул. Батурина в ст-це Ахтанизовской (0,341 км); 3) ул. Таманской от ул. Победы до ул. Морской пос. За Родину (0,195 км). Общая протяженность отремонтированных дорог поселения составила 3775 п/м. Приобретен щебень (906 м3), асфальтогранулят (363,2 м3); выполнено: перевозка щебня, грунта, грейдирование дорог , обкос обочин, рытье ливневки,  проверка смет и стройконтроль, ямочный ремонт дорог в поселении (приобретена асфальтобетонная смесь), проектно-изыскательские работы для строительства тротуара по ул. Батурина. Средства (776,4 тыс. рублей) не освоены в полном объеме по причине длительности процедуры торгов на приобретение щебня</t>
  </si>
  <si>
    <t>общая протяженность отремонтированных автомобильных дорог поселения составилп 2,281 км. Разработана сметная документация на строительство, реконструкцию и текущий ремонт лорог поселения;  приобретен щебень; выполнены работы за перепланировку уплотнения щебнем дорог поселения:  ул. Октябрьской от пер. Почтовый до пер. Горького, от пер. Красноармейский, Володарского от ул. Пушкина до ул. Комсомольской; от пер. Степной до пер. Шевченко; укладка асфальтобетона к площади Дома культуры; ремонт дорог:  ул. Кооперативная, пер. Степной, пер. Горького, пер. Почтовый, пер. Ворошилова, пер. Раздельного от пер. Почтового, улицы Октябрьской от пер. Почтовый до пер. Лермонтова и от пер. Гоголя до пер. Урицкого, пер.Урицкого от ул.Ленина до ул. Октябрьской, пер. Урицкого, Гоголя, Садовый, пер. Красноармейский, ул. Октябрьской от пер. Гоголя до пер. Урицкого, пер. Горького; покраска пешеходных переходов возле школ и садиков, ямочный ремонт а/бетонного покрытия.  Обязательства по  муниципальным контрактам исполнены, в результате проведенных процедур торгов сложилась экономия средств в сумме 178,0 тыс. рублей</t>
  </si>
  <si>
    <t xml:space="preserve">обязательства по муниципальным контрактам выполнены. В результате проведенных процедур торгов сложилась экономия средств в сумме 697,7 тыс. рублей (из них - 669,8 тыс. рублей средства краевого бюджета). Выполнен ремонт: 1) ул. Красной от а/д г. Темрюк-ст-ца Фонталовская, до ул. Чайкинской в ст-це Голубицкой (0,409 км); 2) ул. Советской от ул. Набережной до дома №32 в ст-це Голубицкой (1,456 км); 3) пер. Приморского от ул. Советской до ул. Курортной в ст-це Голубицкой (0,273 км).  Выполнен ямочный ремонт дорог поселения (150 м2), ремонт тротуара (100 м), приобретены дорожные знаки (8 штук). Бюджетные ассигнования дорожного фонда доведены в декабре 2019 года, в связи с длительностью процедуры проведения торгов денежные средства использовать до конца года не представилось возможным (95,1 тыс. рублей). Выполнение данных мероприятий запланировано на первый квартал 2020 года  </t>
  </si>
  <si>
    <t xml:space="preserve">обязательства по муниципальному контракту исполнены. В результате проведенных процедур торгов сложилась экономия средств в сумме 71,7 тыс. рублей (из них средства краевого бюджета - 68,2 тыс. рублей). Выполнен ремонт: 1) в пос.Красноармейском, ул.Садовая от ул.Калинина до дома № 10/2 (0,350 км); 2) пос. Гаркуши, пер.Западный от ул.Северной до ул.Ленина  (0,210 км); 3) пос. Гаркуши, ул.Северная от а/д Запорожская - Гаркуши, км  8+120 до дома №47/3 (0,570 км); 4)  пос. Ильич, ул. Школьная от дома №5 до дома № 29 (0,350 км); 5) ул. Набережной от дома №21/1 до дома №43 пос. Батарейка (0,305 км). Протяженность отремонтированных дорог поселения -1,435 км. Выполнен ремонт: ул. Садовая от ул. Калинина до дома № 10/2 пос. Красноармейский; пос. Гаркуши, пер.Западный от ул.Северной до ул.Ленина; пос. Гаркуши, ул. Северная от а/д Запорожская - Гаркуши;  пос. Ильич, ул.Школьная от дома №5 до дома № 29; пос. Батарейка по ул. Набережной от дома №21/1 до дома №43. Обязательства по  муниципальным контрактам исполнены,в результате проведения торгов сложилась экономия средств в сумме 181,8 тыс. рублей
</t>
  </si>
  <si>
    <t>приобретены  дорожные знаки (10 шт.), выполнено нанесение дорожной разметки, ремонт тротуаров  в ст-це Запорожской по ул.Ленина и от пер.Партизанский до пер.Комсомольский</t>
  </si>
  <si>
    <t>общая протяженность отремонтированных дорог составила 1,275 км, в том числе: ремонт ул. Пролетарской от ул. Зои Космодемьянской (0,225 км);  ул. Гаражной х.Белый (0,12 км); пер.Южный (0,23 км), ул. Ленина (0,7 км). В результате проведенных процедур торгов сложилась экономия средств в сумме 443,0 тыс. рублей. Выполнен ремонт ул. Ленина от дома № 55 до дома № 119А в пос. Стрелка - 0,7 км; ул. Гаражной от а/д А-290 "Новороссийск-Керчь", ул. Мира в х. Белом - 0,12 км.  В результате проведения процедуры торгов сложилась экономия средств в сумме 0,1 тыс. рублей (краевой бюджет)</t>
  </si>
  <si>
    <t>обязательства по муниципальным контрактам исполнены. Выполнен ремонт: 1) ул. Мира от ПК 0+00 (пер. Садовый) до ПК 4+00 (пункт учета распределения газа) в х. Белом (0,400 км); 2) пер. Южного от ул. Таманской до ул. Советской в пос. Стрелка (0,280 км); 3) пер. Юбилейного от ул. Дружбы до ул. Виноградной в х. Белом (0,200 км); 4) ул. Советской от ПК 0+00 (от ул. Чапаева до ПК 2+10 в пос. Стрелка) (0,210 км). Выполнен ремонт дорог в пос. Стрелка: ул. Новая от ул. Чапаева до пер. Кулика; пер.Лиманный от ул. Таманской до до-ма №2; ул. Комсомольской от ул.Советской до ул. Светлой; устройство парковки ул.Таманская в зоне примыкания к центральному парку; устройство водоотводной трубы под асфальтовым покрытием по ул. Таманской; обкос обочин;  услуги экскаватора, автогрейдера;  сбор и вывоз мусора; посыпание дорог песчано-соленой смесью; приобретение светофора светодного мигающего, комплект крепления светофора (2 шт.), дорожных знаков (33 шт.), щебень фракции 20-40; составление смет; нанесение дорожной разметки (0,444 км). Обязательства по  муниципальным контрактам исполнены, оплата произведена по фактическим затратам, сложилась экономия средств в сумме 29,8 тыс. рублей</t>
  </si>
  <si>
    <t xml:space="preserve">обязательства по муниципальным контрактам исполнены. В результате проведенных процедур торгов сложилась экономия средств в сумме 413,8 тыс. руб. (из них средства краевого бюджета -393,1 тыс. руб.). Выполнен ремонт: 1) ул. Красной от ПК 0+00 (ул. Северная) до ПК 1+05 (0,105 км) в ст-це Курчанской; 2) ул. К. Маркса от ул. Красной до ул. Чапаева (0,270 км) в ст-це Курчанской; 3) ул. Северной от ул. Красной до дома №2/1 (0,410 км) в ст-це Курчанской; 4) ул. Рабочей от ПК 0+00 (ул. Северная) до ПК 1+85  в пос. Светлый Путь Ленина (0,185 км). Выполнены работы по оказанию услуг по осуществлению строительного контроля </t>
  </si>
  <si>
    <t xml:space="preserve">приобретены материалы для обслуживания дорог, тротуаров, пешеходных дорожек; выполнены работы по содержанию и обслуживанию дорог поселения; оказаны транспортные услуги;  изготовлена сметная документация и осуществлен технический надзор; выполнены: устройство тротуара  в пос. Красный Октябрь; ямочный ремонт дорожного покрытия в пос. Светлый Путь Ленина; ремонт обочины дороги в ст. Курчанской. Разработана комплексная схема организации дорожного движения поселения. Бюджетные обязательства в сумме 14,2 тыс. рублей будут исполнены  в феврале 2019 года на выполнение топографической съемки. Бюджетные ассигнования дорожного фонда доведены в декабре 2018 года, в связи с длительностью процедуры проведения торгов денежные средства использовать до конца года не представилось возможным (110,9 тыс. рублей). Выполнение данных мероприятий запланировано на первый квартал 2019 года  </t>
  </si>
  <si>
    <t>выполнено: ямочный ремонт дорог в пос. Светлый путь по ул. Таманская, ул. Широкая; в пос. Красный Октябрь по ул. Октябрьская; в ст. Кучанской по ул. Кирова (650 м); ремонт тротуаров по ул. Красная в ст. Курчанской (403 м), ул. Памяти; работы по содержанию дорог поселения, нанесение разметки, устройство искусственных неровностей, устройство ливневых кюветов; изготовление сметной документации и оплата услуг тех. надзора докуметации на примыкание съездов в пос. Светлый Путь Ленина по ул. Новая, ул. Короткая, ул. Молодежная к автомобильной дороге Андреева гора; приобретение щебня (1020 м3), дорожных знаков (140 шт.). Оплата произведена на основании представленных актов выполненных работ, сложилась экономия средств в сумме 14,1 тыс. рублей</t>
  </si>
  <si>
    <t xml:space="preserve">обязательства по муниципальному контракту исполнены. В результате проведенных процедур торгов сложилась экономия средств в сумме 2183,3 тыс. руб. (из них средства краевого бюджета - 2052,3 тыс. руб.). Выполнен ремонт: 1) ул. Гаражной от дома №1/1 до дома №11 в пос. Таманском (0,205 км); 2) ул. Гвардейской от ул. Центральной до ул. Босфорской в пос. Веселовка (0,640 км); 3) ул. Парковой от ул. Мартыненко до ул. Крайней в пос. Прогресс (0,250 км). общая протяженность отремонтированных дорог поселенияя составила 0,905 км. Разработана проектно-сметная документация  по следующим объектам: "Ремонт ул. Парковой пос. Прогресс","Ремонт ул. Гаражной пос. Таманский","Ремонт ул. Гвардейская в пос. Веселовка".Выполнена отсыпка щебнем 326 м, ямочный ремонт дорог. В связи с погодными условиями, использовать остатки средств (302,9 тыс. рублей) до конца 2019 года на отсыпку и выравниванием щебнем уличной сети пос. Таманский и пос.Артющенко не представилось возможным
</t>
  </si>
  <si>
    <t>организация дорожного движения (установка  дорожных знаков), содержание дорог, услуги трактора, подсобного рабочего, ремонт наружного освещения, приобретение энергосберегающих ламп, услуги автогидроподъемника. В связи с  длительностью проведения процедур, установленных законом о контрактной системе в сфере закупок, использовать остаток средств (636,7 тыс. рублей) до конца 2019 года не представилось возможным, выполнение мероприятий по ремонтным работам запланировано на 2020 год (устройство пандуса и ремонт ступеней входа в парк - 377,3 тыс. рублей, устройство тротуара в пос. Таманский -205,3 тыс. рублей, ремонт наружного освещения -54,1 тыс. рублей)</t>
  </si>
  <si>
    <t>обязательства по муниципальному контракту исполнены. В результате проведенных процедур торгов сложилась экономия средств в сумме 1405,4 тыс. руб. (из них средства краевого бюджета - 1405,4 тыс. руб.). Выполнен ремонт: 1) ул. Садовая от ул. Лермонтова до дома 34 в пос. Сенном (0,368 км); 2) ул. 383 Стрелковой дивизии от ул. Ленина до переулка Солнечного в пос. Приморский (0,330 км). Выполнен ремонт дорог: ул. Ленина в пос. Сенной с обустройством ливневой канализации, ул. Набережная от ул. Энтузиастов до ул. 50 лет Октября в пос. Приморский; ямочный ремонт пос.Сенной- 1980 п/м</t>
  </si>
  <si>
    <t xml:space="preserve">Муниципальная программа «Повышение безопасности дорожного движения на территории Сенного сельского поселения Темрюкского района»                                    </t>
  </si>
  <si>
    <t>разработан и согласован проект организации дорожного движения</t>
  </si>
  <si>
    <t>ГП КК "Развитие сети автомобильных дорог Краснодарского края", ГП КК "Региональная политика и развитие гражданского общества", МП "Комплексное и устойчивое развитие Старотитаровского сельского поселения Темрюкского района в сфере строительства, архитектуры и дорожного хозяйства" на 2019 год</t>
  </si>
  <si>
    <t>обязательства по муниципальному контракту исполнены. В результате проведенных прооцедур торгов сложилась экономия средств в сумме 861,5 тыс. рублей (из них: средства краевого бюджета 801,2 тыс. рублей). Выполнен ремонт: пер. Крылова от ул. Садовой до ул. Широкой в ст-це Старотитаровской (0,724 км), приобретен щебень (520 тонн). Выполнено устройство тротуара по пер. Ильича от ул. Ростовской до ул. Заводской (0,68 км). Выполнен строительный контроль по ремонту автомобильной дороги по пер. Крылова от ул. Садовая до ул. Широкая; текущий ремонт асфальтобетонного покрытия дороги по пер. Красноармейский; устройство выравнивающего слоя автодороги ул. Залиманная до ул. Ростовская, по пер. Красноармейскому; ремонт и установка дорожных знаков (45 шт.); пересчет сметной документации; услуги дорожного катка и автогрейдера; приобретение щебня (634,7 тонн). Общая протяженность отремонтированных дорог поселения - 0,12 км. В связи с увеличением бюджетных обязательств дорожного фонда в конце финансового года и длительностью процедуры проведения процедуры торгов использовать средства (2312,1 тыс. рублей) до конца 2019 года не представилось возможным</t>
  </si>
  <si>
    <t xml:space="preserve">выполнено: ремонт тротуара по ул.К.Маркса (контракт 2018 года), ул. Гоголя и их технадзор, строительство тротуара в пос.Волна по ул. Набережная, ул. Ленина, ул.Таманская, устройство тротуара по ул. Пролетарская;  отсыпка дорог щебнем: ул.Соседского, ул.Лермонтова, ул. Декабристов, ул. Приозерной, проезд ул.Энгельса; составление проектно -сметной документации, тех. надзор; ремонт дорожного полотна в ст. Тамань и в пос. Волна; ремонт ограждения по ул. Лермонтова. Протяженность отремонтированных дорог: асфальтового полотна 5110 метров; грейдирование и отсыпка щебнем 7816 м; устройство тротуаров 510 м; ремонт тротуаров 52 метра. Бюджетные обязательства по муниципальным котрактам исполнены, в результате проведенных процедур торгов сложилась экономия средств в сумме 36284,6 тыс. рублей. 
</t>
  </si>
  <si>
    <t>ГП КК "Развитие сети автомобильных дорог Краснодарского края", МП "Ремонт и содержание автомобильных дорого местного значения Таманского сельского поселения Темрюкского района"</t>
  </si>
  <si>
    <t>выполнено: 1) услуги по специальному плановому обследованию объекта "Мост через реку Кубань в г.Темрюке (для проведения текущего ремонта); 2) текущий ремонт автомобильной дороги в г. Темрюке по ул. Ленина (нечетная сторона)  ремонт тротуара, ул.Карла Маркса (от ул.Островского до ул.Куйбышева, от ул.Муравьева до ул.Маяковского); 3) услуги по нанесению горизонтальной дорожной разметки - 19 320,02 м2; 4) приобретено: автобусная остановка (1 шт.), асфальтобетонная смесь (548,7 тонн), щебень (8609 м3), дорожные знаки (332 шт.); металлические опоры для установки дорожных знаков (6 шт.); 4)  услуги строительного контроля при выполнении работ по капитальному ремонту объекта "Капитальный ремонт автомобильной дороги по  в г.Темрюке. По муниципальному контракту по разработке проектно-сметной документации по капитальному ремонту ул. Володарского в сумме 4 392,0 тыс. руб. нарушены условия контракта по сроку выполнения работ. Выполнение услуг по изготовлению проектно-сметной документации на капитальный ремонт автомобильных дорог в г.Темрюке в сумме 360,0 тыс. руб., работы по текущему ремонту моста через реку Кубань в г.Темрюке на км 18+850 автомобильной дороги "Джигинка-Темрюк" в сумме 670,8 тыс. руб. не оплачены в связи с нарушением условий выполнения контракта исполнителями. Услуги строительного контроля за выполнение работ по объекту "Текущий ремонт моста через реку Кубань в г.Темрюке на 18+850 км автомобильной дороги "Джигинка-Темрюк" в сумме 7,4 тыс. руб. не оплачены в связи в невыполнением работ по объекту "Текущий ремонт моста через реку Кубань в г.Темрюке на 18+850 км автомобильной дороги "Джигинка-Темрюк" (неисполненные обязательства в сумме 5 430,2 тыс. руб. утверждены в бюджете ТГП ТР на 2020 год). Потребность в ЛБО в сумме 5 922,6 тыс. руб. отсутствовала</t>
  </si>
  <si>
    <t xml:space="preserve">ГП КК "Развитие сети автомобильных дорог Краснодарского края", МП «Капитальный ремонт и ремонт автомобильных дорог на территории Фонталовского сельского поселения Темрюкского района на 2019 год» </t>
  </si>
  <si>
    <t xml:space="preserve">обязательства по муниципальному контракту исполнены. В результате проведенных процедур торгов сложилась экономия средств в сумме 2415,5 тыс. рублей (из них - 2246,5 тыс. рублей средства краевого бюджета). Выполнен ремонт: 1) ул.Юбилейной от ул.Красной до дома № 39 в п.Юбилейном (0,415 км);  2) ул.Набережной от ул.1-я улица до пер.Паркового в п.Волна Революции (0,745 км); 3) ул.Степной от ул.Гагарина до ул.Красной в п.Кучугуры (0,360 км); 4) ул.Ленина от ул.Собина до дома № 27 в ст-це Фонталовской (0,270 км). Выполнена отсыпка щебнем (2,3 км) пос. Кучугуры улиц Ленина, Молодежная, Виноградная, Прохладная, Степная, Рабочая; ст. Фонталовская ул.Ленина; пос. Волна Революции ул. Набережная; пос. Юбилейный ул. Давыдова, ул.Зеленая. Оказаны услуги грейдера, разработана сметная документация для участия в государственной программе. В результате проведенных процедур торгов сложилась экономия средств в сумме 1,9 тыс. рублей </t>
  </si>
  <si>
    <t>выполнено строительство тротуара в пос. Юбилейный (140 метров), в пос. Кучугуры (245 метров), проведение технического надзора</t>
  </si>
  <si>
    <t xml:space="preserve">бюджетные обязательства не исполнены: 1) по разработке комплексной схемы организации дорожного движения (КСОДД) муниципального образования Темрюкский район. В ходе приемки результата оказанной услуги выявился ряд недостатков, о чем составлен акт выявленных недостатков и направлено претензионное письмо Подрядчику (ООО «Городские технологии»). В настоящее время Подрядчиком выявленные недостатки устраняются, выполнение контакта перенесено на 2020 год (1610,0 тыс. рублей); 2) по текущему ремонту дорог «Ст. Старотитаровская – пос. Дубовый рынок» и «Подъезд к АБЗ» - в ходе приемки результата выполненных работ выявился ряд недостатков, о чем составлен акт выявленных недостатков и направлено претензионное письмо Подрядчику (ИП Григорян). В настоящее время Подрядчиком выявленные недостатки устраняются, выполнение контакта перенесено на 2020 год (1555,3 тыс. рублей)
</t>
  </si>
  <si>
    <t>проектирование наружных сетей водопровода, топографические работы, схема водоснабжения, выполнен ремонт водозаборной станции в ст. Курчанской (субсидия ЗСК)</t>
  </si>
  <si>
    <t xml:space="preserve">устройство водоотводных лотков и колодцев; очистка водотведенных каналов Сухое озеро; тех.надзор (очистка сухого озера); разработка схем водоснабжения и водоотведения Ливневки, проекта водоснабжения; технический надзор отвод ливневых вод, очистка канала по ул.К.Маркса, ул. Мичурина до Революции, ул. Возрождения Косоногова </t>
  </si>
  <si>
    <t>выполнено: 1) проведение государственной экспертизы проектной документации и  результатов инженерных изысканий по объекту "Строительство водопроводной сети по ул Ленина от РДК до ул. Свердлова с ответвлением к многоквартирным домам № 27а, 27,25,25а в г.Темрюке"; 2) услуги по выполнению работ по ликвидационному тампонажу артезианских скважин на территории ТГП ТР; 3) Услуги по реагентной обработке артскважины № 6 куст 3 (паспорт № 6492), 1120 м северо-западнее точки пересечения ул. Красная и ул.Западная в ст Курчанская (инв № 20068)"; 3) услуги по разработке проектной, рабочей и сметной документации с прохождением проверки достоверности определения сметной стоимости по капитальному ремонту водопроводных линий на территории поселения в сумме 1523,0 тыс. рублей. Неисполнены обязательства в связи с нарушением сроков выполнения работ исполнителями: 1) АО "МТУ "АЛЬТАИР" услуги по контракту на разработку проектно-сметной документации на строительство скважин на сумму 4 592,0 тыс. руб., 2) по выполнению услуг по разработке проектной, рабочей и сметной документации с прохождением государственной экспертизы по объекту "Строительство водопроводных линий по ул. Муравьева от ул. Советской до ул. Мира, по ул.Мира от ул.Муравьева до домв № 78 по ул.Мира в г.Темрюке" в сумме 995,0 тыс. руб., 3) по услугам по разработке проектной, рабочей и сметной документаии с прохождением государственной экспертизы по объекту "Строительство водопроводной линии по ул.Бетховена от ул.Советской до ул.Мира, по ул. Мира от ул.Бетховена до ул.Даргомыжского в г.Темрюке" в сумме 1148,0 тыс. руб. Неисполненные обязательства в сумме 6735,0 тыс. руб. утверждены в бюджете ТГП ТР на 2020 год. В связи с несостоявшимися торгами потребность в ЛБО отсутствовала: 1) на сумму 1 234,7 тыс. руб. на строительство водопроводной сети по ул.Ленина от РДК до ул. Свердлова с ответвлением к многоквартирным жилым домам № 27а, 27, 25, 25а в г.Темрюке; 2) на сумму 1 148,0 тыс. руб. на разработку проектно-сметной документации на строительство водопроводной линии по ул. Бетховина. Потребность в ЛБО в сумме 30,7 тыс. руб. отсутствовала</t>
  </si>
  <si>
    <t>выполнено водоотведение талых и сточных вод объемом 65031,47 м3, разработана проектная, рабочая и сметная документация с прохождением проверки достоверности определения сметной стоимости по объекту «Капитальный ремонт канализационных сетей по ул. Чернышевского (от ул. Щорса до пл. Терлецкого) в г. Темрюке». Неисполнение мун.контрактов в связи с нарушением сроков исполнителями: 1) по услугам по разработке проектной, рабочей и сметной документации с прохождением государственной экспертизы по объекту "Строительство внутриквартальной канализационной сети (ул. Мира, ул. Куйбышева, ул. Советская, пер. Гаражный) в г.Темрюке" в сумме 1 253,9 тыс.руб.; 2) по услугам по разработке проектной, рабочей и сметной документации с прохождением государственной экспертизы по объекту "Строительство  канализационной сети по ул.Труда от ул.Матвеева до ул.Муравьева, по ул. Муравьева от ул.Труда до ул.Калинина в г.Темрюке" в сумме 1 213,7 тыс.руб.; 3) по услугам по разработке проектной, рабочей и сметной документации с прохождением государственной экспертизы по объекту "Строительство  канализационной сети по ул.Чернышевского от ул.Щорса до ул.Парижской Коммуны в г.Темрюке" в сумме 667,8 тыс.руб.; 4) по услугам по разработке проектной, рабочей и сметной документации с прохождением государственной экспертизы по объекту "Строительство  канализационной сети по ул.Муравьева от ул.Бувина до ул.Мира, по ул.Бувина от ул.Матвеева до ул.Муравьева в г.Темрюке" в сумме 1 301,8 тыс.руб. Неисполнены обязательства в связи с предоставлением документов на оплату контрагентом МУП "ТУ ЖКХ" услуг по приему поверхностных дождевых и талых сточных вод на территории ТГП ТР по окончании отчетного периода в сумме 294,8 тыс. рублей. Неисполненные обязательства в сумме 4732,0 тыс. рублей заложены в бюджете ТГП ТР на 2020 год. Потребность в ЛБО в сумме 4 401,1 тыс. руб. отсутствовала</t>
  </si>
  <si>
    <t>разработаны технические планы водопроводных сетей</t>
  </si>
  <si>
    <t xml:space="preserve">оплата за газ «Вечного огня»  </t>
  </si>
  <si>
    <t>ГП КК "Развитие сельского хозяйства и регулирование рынков сельскохозяйственной продукции, сырья и продовольствия", ГП КК "Развитие топливно-энергетиченского комплекса"МП "Газификация Курчанского сельского поселения Темрюкского района на 2019-2021 годы"</t>
  </si>
  <si>
    <t>обязательства по муниципальному контракту по замене газопровода высокого давления от ул. Рыбачья до ул. Тургенева ст. Курчанской  выполнены (1272 м). общая сумма муниципального контракта составила 2797,3 тыс. рублей, из них 1991,7 тыс. рублей - средства краевого бюджета, 246,2 тыс. рублей - софинансирование из средств местного бюджета, 559,4 тыс. рублей - средства местного бюджета, сверхустановленного лимита по соглашению. Обязательства по муниципальному контракту на строительство  распределительного газопровода низкого давления в ст. Курчанской  выполнены (3272 м). Проведение гос. экспертизы, оплата  сверхустановленного лимита по участию в гос. программе по замене газопровода высокого давления от ул. Рыбачья до ул. Тургенева ст. Курчанской (559,4 тыс. рублей). Оплата произведена по фактическим затратам, сложилась экономия в сумме 0,2 тыс. рублей</t>
  </si>
  <si>
    <t>средства перераспределены на выполнение других муниципальных программ</t>
  </si>
  <si>
    <t>бюджетные обязательства на 2019 год отсутствуют, неосвоение средств (50,0 тыс. рублей) связано с продолжительной подготовкой локально-сметных расчетов по газификации ДК "Буревестник". Расходы будут осуществлены в 2020 году</t>
  </si>
  <si>
    <t>в рамках реализации муниципальной программы планировалось: 1) проектирование сетей газоснабжения высокого и низкого давления и ШГРП с увеличением объёма существующих сетей газоснабжения на территории Темрюкского городского поселения Темрюкского района; 2) проектирование (корректировка) схемы газоснабжения города Темрюка. Но в связи с длительным нормативным сроком выполнение работ перенесено на 2020 год, лимиты в сумме 1064,1 тыс. рублей не освоены</t>
  </si>
  <si>
    <t xml:space="preserve">тех. обслуживание газопровода, проведение государственной экспертизы газопроводов высокого, низкого давления и ШГРП-4 в западном жилом массиве пос. Кучугуры </t>
  </si>
  <si>
    <t xml:space="preserve">в рамках реализации подпрограммы "Устойчивое развитие сельских территорий» предусмотрены лимиты на разработку проектной, рабочей и сметной документации по объекту: "Распределительный газопровод низкого давления по ул. Кубанской, ул.Черномороской и ул. Дружбы в ст. Старотитаровской, Темрюкского района, Краснодарского края". Предоставление иных межбюджетных трансфертов на сбалансированность бюджетов поселения из бюджета муниципального образования Темрюкский район в рамках заключенного соглашения от 26 ноября 2019 года № 26-354/19-16 о предоставлении иных межбюджетных трансфертов. В связи с поступлением денежных средств в декабре 2019 года, включение в план - график закупок на 2019 год не представляется возможным, в виду того, что бюджет Старотитаровского сельского поселения Темрюкского района формируется на 1 год. Таким образом  проведение конкурентной процедуры в форме электронного аукциона для заключения и последующего исполнения муниципального контракта на осуществление проектных и изыскательных работ будет осуществлено в январе 2020 года </t>
  </si>
  <si>
    <t>проведена гос. экспертиза объектов: газоснабжение ул. Таманской пос. Стрелка, распределительный газопровод низкого давления;  выполнен ремонт газопроводных сетей (изготовление стоек газопровода), водопроводно-канализационных сетей (приобретены: муфта, фланец стальной, труба стальная, труба П/Э), проведена госэкспертиза на строительство водоснабжения: по ул. Садовая, ул. Полевая, ул. Молодежная, ул. Пушкина, ул. Луговая на участке между ул. Шоссейная и ул. Мира в х. Белый; газоснабжение ул. Таманской пос. Стрелка,  Бюджетные обязательства в сумме 458,5 тыс. рублей не исполнены  в связи с длительным сроком выполнения работ по проведению государственной экспертизы по объекту  водоснабжение ул. Лесная, ул. Светлая и ул. Азовская в пос. Стрелка. Выполнение мероприятия перенесено на 2020 год (муниципальные контракты заключены 16.01.2020 года на сумму 433,5 тыс. рублей и 20,0 тыс. рублей).  Оплата произведена по фактическим затратам, сложилась экономия средств в сумме 5,0 тыс. рублей</t>
  </si>
  <si>
    <t>отремонтировано 4 скважины; проведены изыскательские работы по капитальному ремонту водопровода</t>
  </si>
  <si>
    <t>полномочия по канализованию переданы в  муниципальное образование Темрюкский район</t>
  </si>
  <si>
    <t xml:space="preserve">мероприятия по водоснабжению:  ул.Лесная, ул.Светлая и ул.Азовская в пос. Стрелка; ул.Садовая, ул.Полевая, ул.Молодежная, ул.Пушкина, ул.Луговая на участке между ул.Шоссейная и ул. Мира х.Белый. Мероприятия по газоснабжению ул.Таманской пос.Стрелка. (распределительный газопровод низкого давления); Мероприятия по техническому обслуживанию, аварийно-диспечерскому обеспечению, ремонту газопроводов и газового оборудования. </t>
  </si>
  <si>
    <t>приобретены материальные запасы для организации водоснабжения (трубы, фитинги)</t>
  </si>
  <si>
    <t>ПП "Развитие водоснабжения" в Старотитаровском сельском поселении Темрюкского района на 2019 год,  МП "Развитие жилищно-коммунального хозяйства в Старотитаровском сельском поселении Темрюкского района на 2019 год</t>
  </si>
  <si>
    <t>ПП "Развитие водоотведения" в Старотитаровском сельском поселении Темрюкского района на 2019 год,  МП "Развитие жилищно-коммунального хозяйства в Старотитаровском сельском поселении Темрюкского района на 2019 год</t>
  </si>
  <si>
    <t>устройство КНС</t>
  </si>
  <si>
    <t xml:space="preserve">приобретение светильников (102 шт.), провода, зажимов, кронштейнов, ламп (16 шт.), услуги мехруки </t>
  </si>
  <si>
    <t>расходы  абонентской платы за уличное освещение территории Ахтанизовского сельского поселения. Остаток средств по данному мероприятию  (116,1 тыс. рублей) будет оплачен в 2020 году</t>
  </si>
  <si>
    <t xml:space="preserve"> расходы на обслуживание уличного освещения, приобретение электротоваров поселения (приобретение светодиодных светильников (ламп) 500 шт.; услуги мехруки), электротаймеры (5 шт.)</t>
  </si>
  <si>
    <t xml:space="preserve">Муниципальная программа «Развитие жилищно-коммунального хозяйства» Вышестеблиевского сельского поселения Темрюкского района на 2018 год,  Муниципальная программа "Развитие жилищно-коммунального хозяйства" Вышестеблиевского сельского поселения Темрюкского района </t>
  </si>
  <si>
    <t>замена светильников уличного освещения на энергосберегающие-209 шт.</t>
  </si>
  <si>
    <t>замена светильников уличного освещения на энергосберегающие -80 шт.</t>
  </si>
  <si>
    <t>расходы на ремонт уличного освещения, субсидия из краевого бюджета направлены на освещение парка в ст. Запорожской</t>
  </si>
  <si>
    <t>МП "Благоустройство территории Запорожского сельского поселения Темрюкского района на 2019 год"</t>
  </si>
  <si>
    <t xml:space="preserve">МП "Развитие жилищно-коммунального хозяйства Краснострельского сельского поселения Темрюкского района" </t>
  </si>
  <si>
    <t xml:space="preserve">Оплата и организация уличного освещения; приобретение электротоваров; услуги автовышки; ремонт сети уличного освещения; приобретение электротоваров, ремонт сети уличного освещения      </t>
  </si>
  <si>
    <t>приобретение энергосберегающих ламп для уличного освещения -19 шт.</t>
  </si>
  <si>
    <t>приобретение материалов и электротоваров для ремонта сетей уличного освещения по ул. Красная в пос. Светлый Путь Ленина и ст. Курчанской. Расходы на абонентскую плату наружного освещения предусмотрено 917,7 тыс. рублей. Заключено доп. соглашение на уменьшение цены контракта на сумму 89,3 т. руб. Сложилась кредиторская задолженность в сумме 16,6 т.рублей, оплата будет произведена в январе 2020 года</t>
  </si>
  <si>
    <t>оплата и организация уличного освещения; приобретение электротоваров</t>
  </si>
  <si>
    <t>МП "Разитие и реконструкция (ремонт) систем наружного освещения  населенных пунктов Новотаманского сельского поселения на 2018-2020 годы", МП "Благоустройство территории Новотаманского сельского поселения Темрюкского района на 2018-2020 годы"</t>
  </si>
  <si>
    <t>МП "Благоустройство и озеленение Сенного сельского поселения Темрюкского района"</t>
  </si>
  <si>
    <t xml:space="preserve">содержание уличного освещения </t>
  </si>
  <si>
    <t>ПП "Развитие и реконструкция (ремонт) систем наружного освещения Старотитаровского сельского поселения Темрюкского района» на 2019 год", МП "Развитие жилищно-коммунального хозяйства" в Старотитарвском сельском поселении Темрюкского района на 2019 год</t>
  </si>
  <si>
    <t>услуги по распломбировке однофазного прибора учета; приобретение светильники светодиодные 33 шт. (уличное освещение); приобретение лампы светодиодной (матовая) 160 шт. (уличное освещение); опломбировка счетчика; услуги автовышки</t>
  </si>
  <si>
    <t>приобретены светодиодные энергосберегающие лампы -10 шт.</t>
  </si>
  <si>
    <t xml:space="preserve">приобретение: электротовары, светильники 29 штук, усилитель сигнала.шкаф, зажимы анкерные, кабель, автовыключатель ИЭК 20А, светильник уличный, комплекс авт.системы "Умный город", оставление сметы на замену провода СИП по ул.Карла Маркса, уличное освещение, демонтаж уличного освещения,техническое присоединение уличного освещения, ПСД, ззамена уличного осветительного оборудования
электроработы, ЭПУ уличного освещения улиц Шмидта, Калинина, Косоногова, Пролетарская, Комсомольская, Крупская, Октябрьская, Пролетарская, Энгельса, Лебедева,
улицы пос. Волна Мира, Ленина, Победы, Лермонтова, Гвардейская, Соседского.
</t>
  </si>
  <si>
    <t>выполнены: 1) услуги по проведению государственной экспертизы результатов инженерных изысканий и проектной документации по объекту "Реконструкция уличного освещения по ул.Ленина от ул.К.Либкнехта до ул.Чернышевского в г.Темрюке"; 2) услуги проведения достоверности определения сметной стоимости по объекту "Реконструкция уличного освещени по ул.Ленина от ул.К.Либкнехта до ул.Чернышевского в г.Темрюке 3) Изготовление проектно-сметной документации по объекту "Реконструкция уличного освещения по ул.Ленина от ул.Карла Либкнехта до ул.Чернышевского в г.Темрюке". Услуги по муниципальному контракту по разработке проектной, рабочей и сметной документации с прохождением государственной экспертизы по объектам электроснабжения на территории Темрюкского городского поселения Темрюкского района в сумме 2 280,9 тыс. руб. не выполнены. Строительно-монтажные работы на объектах электросетевого комплекса на сумму 5 600,0 тыс. руб. не выполнены (нарушение сроков  выполнения работ).</t>
  </si>
  <si>
    <t xml:space="preserve">оплата электроэнергии, текущее обслуживание уличного освещения </t>
  </si>
  <si>
    <t>7.3.17</t>
  </si>
  <si>
    <t>выполнена топографическая съемка,  проект парковой зоны</t>
  </si>
  <si>
    <t>Управление жилищно-коммунального хозяйства, охраны окружающей среды, транспорта, связи и дорожного хозяйства администрации муниципального образования Темрюкский район, администрация Вышестеблиевское сельского поселения</t>
  </si>
  <si>
    <t xml:space="preserve">МП ""Формирование комфортной городской (сельской) среды на 2018 -2024 годы" </t>
  </si>
  <si>
    <t xml:space="preserve">ГП КК "Формирование современной городской среды", МП "Формирование комфортной городской среды Запорожского сельского поселения Темрюкского района" </t>
  </si>
  <si>
    <t>обязательства по муниципальному контракту на выполнение работ по благоустройству парка ст. Запорожской исполнены. 7 ноября 2019 года состоялось открытие</t>
  </si>
  <si>
    <t xml:space="preserve">ГП КК "Формирование современной городской среды", МП Краснострельского сельского поселения Темрюкскогго района "Формирование комфортной городской среды на 2018-2022 годы" </t>
  </si>
  <si>
    <t>обязательства по муниципальным контрактам на благоустройство центрального парка с прилегающей территорией по ул. Ленина пос. Стрелка исполнены. В результате проведенных процедур торгов сложилась экономия средств в сумме 172,2 тыс. рублей (из них - 147,2 тыс. рублей средства федерального бюджета, 6,1 тыс. рублей - краевого бюджета). Устройство детской площадки в районе пересечения улицы Полевая переулка Кузнечный пос. Стрелка; изготовление дизайн проекта и сметы на объект: "Центральный парк х. Белый, Краснодарский край, Темрюкский район, х. Белый, ул. Мира, 48; осуществление строительного контроля; выполнение работ по установке водоотвода; оплата услуг работы экскаватора; оплата услуг работы грузового транспорта</t>
  </si>
  <si>
    <t xml:space="preserve">топографическая съемка дворовой территории в пос. Красный Октябрь по ул. Юбилейная, ул. Торговая, ул. Центральная; дворовой территории в пос. Светлый Путь Ленина по ул. Луговая; ул. Северная в пос. Светлый Путь Ленина;  эскизное решение "Парк" в ст. Курчанской </t>
  </si>
  <si>
    <t>разработка проектно-сметной документации,  дизайна - проекта, технической документации на строительство парка пос. Таманский</t>
  </si>
  <si>
    <t xml:space="preserve">ГП КК "Формирование современной городской среды", МП  "Формирование комфортной городской среды в Сенном сельком поселении Темрюкского района" </t>
  </si>
  <si>
    <t>изготовлена проектно-сметная документация, топосъёмка, прохождение госэкспертизы, строительство парка п. Сенной ул. Набережная 101а. Обязательства по муниципальному контракту на строительство парка по ул. Набережная пос.Сенной выполнены, 1 ноября 2019 года состоялось открытие парка</t>
  </si>
  <si>
    <t xml:space="preserve">ГП КК "Формирование современной городской среды", МП  "Формирование комфортной городской среды Старотитаровского селького поселения Темрюкского района" </t>
  </si>
  <si>
    <t xml:space="preserve">обязательства по муниципальным контрактам исполнены. Выполнены работы по благоустройству: 1) территории парка по ул. Ленина в ст. Старотитаровской; 2) территории сквера по ул. Ленина ст. Старотитаровской. Заключено доп. соглашение на уменьшение цены контракта по благоустройству сквера на сумму 589,9 тыс. рублей за счет уменьшения объемов выполненных работ. Разработка ПСД, проверка достоверности сметной стоимости, благоустройство детской площадки по пер. Новый, стройконтроль, проведение экспертизы работ </t>
  </si>
  <si>
    <t>бюджетные средства (314,7 тыс. рублей) не исполнены в связи с передачей полномочий МО Темрюкский район в 2019 году. Решением сессии Совета муниципального образования Темрюкский район № 711 от 24.12.2019 года было  отменено решение LXVII сессии Совета муниципального образования Темрюкский район VI созыва от 22 октября 2019 года № 682 «О принятии части полномочий по решению вопросов местного значения по организации благоустройства территорий городского и сельских поселений Темрюкского района»</t>
  </si>
  <si>
    <t>ГП КК "Формирование современной городской среды",  МП Темрюкского городского поселения "Формирование комфортной городской среды Темрюкского городского поселения Темрюкского района" на 2018-2024 годы"</t>
  </si>
  <si>
    <t>обязательства по муниципальным контрактам исполнены в полном объеме.  Муниципальный контракт по обустройству сквера им. Ленина по ул. Розы Люксембург в г. Темрюке заключен на общую сумму 5908,3 тыс. рублей (выполнены работы по капитальному ремонту объекта).  В связи с уменьшением объемов работ контракт расторгнут, сумма неисполненных обязательств составила - 570,2 тыс. рублей, из них: средства федерального бюджета - 498,1 тыс. рублей, краевого - 20,8 тыс. рублей. Муниципальный контракт по благоустройству дворовой территории в г.Темрюке по ул.Ленина д. 98, ул. Ленина д. 100, ул. Октябрьская д. 135 заключен на общую сумму 13511,2 тыс. рублей (выполнены работы по капитальному ремонту объекта и приобретение оборудования). В связи с уменьшением объемов работ контракт расторгнут, сумма неисполненных обязательств составила - 2463,7 тыс. рублей, из них: средства федерального бюджета - 2152,3 тыс. рублей, краевого - 221,7 тыс. рублей.  Выполнено: 1) услуги проведения проверки достоверности определения сметной стоимости по объекту "Обустройство парка им Пушкина по адресу г.Темрюк, ул.Р.Люксембург"; 2) услуги по выполнению проектных работ по капитальному ремонту "Обустройство сквера им.Ленина по адресу г.Темрюк, ул.Р.Люксембург" (сметная документация); 3) услуги по выполнению проектных работ по капитальному ремонту "Обустройство парка им.Пушкина по адресу г.Темрюк, ул.Р.Люксембург" (проектная документация); 4) услуги по выполнению проектных работ по капитальному ремонту "Обустройство парка им.Пушкина по адресу г.Темрюк, ул.Р.Люксембург" (сметная документация); 5) услуги по выполнению проектных работ по капитальному ремонту "Обустройство парка им.Пушкина по адресу г.Темрюк, ул.Р.Люксембург" (рабочая документация); 6) услуги по проведению инвентаризации дворовых территорий многоквартирных домов; 7) благоустройство дворовой территории по адресу: г.Темрюк, ул.Ленина, 98, ул.Ленина, 100, ул.Октябрьская, 135 (дополнительные работы по капитальному ремонту объекта и приобретение оборудования). Расходование бюджетных средств производилось в соответствии с заявленной потребностью, потребность в лимитах бюджетных обязательств в сумме 299,7 тыс. рублей отсутствовала</t>
  </si>
  <si>
    <t xml:space="preserve">МП "Формирование комфортной городской среды Фонталовского сельского поселения Темрюкского района" </t>
  </si>
  <si>
    <t>7.4.11</t>
  </si>
  <si>
    <t>ПП "Жилище" ГП КК "Комплексное и устойчивое развитие Кранодарского края в сфере строительства и архитектуры", МП Темрюкского городского поселения Темрюкского района "Формирование муниципального жилищного фонда" -в 2018 году; ГП КК "Развитие жилищно-коммунального хозяйства", МП Темрюкского городского поселения Темрюкского района "Обеспечение жильем молодых семей", МП Темрюкского городского поселения Темрюкского района "Формирование муниципального жилищного фонда"</t>
  </si>
  <si>
    <t>предоставлена социальная выплата 1 молодой семье на пробретение (строительство) жилья; приобретено 1 жилое помещение. Торги по приобретению жилых помещений - 2 шт. на общую сумму 4 780,6 тыс. руб. признаны не состоявшимися (не подано заявок)</t>
  </si>
  <si>
    <t>проведение архиологического надзора и подготовка технического плана по газопроводу в пос.Красноармейский по ул. Широкой и пер. Новому протяженностью 1549 м</t>
  </si>
  <si>
    <t>Развитие земельных и имущественных отношений</t>
  </si>
  <si>
    <t>Управление архитектуры и градостроительства администрации муниципального образования Темрюкский район, администрация Запорожского сельского поселения</t>
  </si>
  <si>
    <t>МП  "Развитие земельных и имущественных отношений Запорожского сельского поселения Темрюкского района на 2019 год"</t>
  </si>
  <si>
    <t>проведено межевание объектов</t>
  </si>
  <si>
    <t>Подготовка землеустроительной документации</t>
  </si>
  <si>
    <t>Управление архитектуры и градостроительства администрации муниципального образования Темрюкский район, администрация Краснострельского сельского поселения</t>
  </si>
  <si>
    <t>МП  "Подготовка землеустроительной документации на территории Краснострельского сельского поселения Темрюкского района"</t>
  </si>
  <si>
    <t>проведены топографо-геодезические работы</t>
  </si>
  <si>
    <t>Управление и контроль за муниципальным имуществом и земельными ресурсами</t>
  </si>
  <si>
    <t>Управление архитектуры и градостроительства администрации муниципального образования Темрюкский район, администрация Курчанского сельского поселения</t>
  </si>
  <si>
    <t>МП  "Управление и контроль за муниципальным имуществом и земельными ресурсами на территории Курчанского сельского поселения Темрюкского района на 2019-2021 годы"</t>
  </si>
  <si>
    <t>коммунальные платежи здания КБО, замена узлов учета холодной воды, изготовление экологических паспортов, приобретение газового счетчика, изготовление технического паспорта, выполнение кадастровых работ. Произведена оплата по фактическим расходам, сложилась экономия средств в сумме 55,1 тыс. рублей. В январе 2020 года произведена оплата  на основании  представленных счетов по коммунальным платежам (12,3 тыс. рублей)</t>
  </si>
  <si>
    <t>Оформление прав на объекты недвижимости</t>
  </si>
  <si>
    <t>Управление архитектуры и градостроительства администрации муниципального образования Темрюкский район, администрация Новотаманского сельского поселения</t>
  </si>
  <si>
    <t>МП "Оформление прав на объекты недвижимости Новотаманского сельского поселения Темрюкского района" на 2019-2021 годы</t>
  </si>
  <si>
    <t xml:space="preserve"> проведена оценка автобусной остановки пос. Таманский, изготовлена техническая документации для постановки на кадастровый учёт объектов недвижимости</t>
  </si>
  <si>
    <t>Подготовка градостроительной и землеустроительной документации</t>
  </si>
  <si>
    <t>Управление архитектуры и градостроительства администрации муниципального образования Темрюкский район, администрация Старотитаровского сельского поселения</t>
  </si>
  <si>
    <t>Муниципальная программа «О подготовке градостроительной и землеустроительной документации на территории  Старотитаровского сельского поселения Темрюкского района на 2019 год»</t>
  </si>
  <si>
    <t>выполнено: кадастровые работы; межевой план и топографическая съемка  земельного участка</t>
  </si>
  <si>
    <t>Управление муниципальным имуществом</t>
  </si>
  <si>
    <t>Управление архитектуры и градостроительства администрации муниципального образования Темрюкский район, администрация Таманского сельского поселения</t>
  </si>
  <si>
    <t>МП «Управление муниципальным имуществом Таманского сельского поселения Темрюкского района»</t>
  </si>
  <si>
    <t xml:space="preserve">изготовление техплана на дороги по адресу: пос. Волна, ул.Бугазская, Зеленская, Ленина, Победы, Фаногорийская; ул. Покровская, Саввы Белого, Айвазовского, Станичная; выполнение работ по изготовлению тех.планов на объекты недвижимости (дороги пос. Волна, ст. Тамань, и водопроводная сеть в ст.Тамань); археологическая разведка на земельном участке ( сухое озеро). Бюджетные обязательства по муниципальным контрактам исполнены, в результате проведенных процедур торгов сложилась экономия средств в сумме 800,6 тыс. рублей
</t>
  </si>
  <si>
    <t>МП Темрюкского городского поселения Темрюкского района «Управление муниципальным имуществом»"</t>
  </si>
  <si>
    <t>проведена рыночная оценка объектов муниципального имущества (108 ед.), техническая инвентаризация объектов муниципальной собственности, в том числе бесхозяйных объектов, и постановка их на кадастровый учет (11 ед.); содержание имущества казны в технически исправном состоянии, своевременная и полная оплата налогов и обязательных платежей - 100%; оказаны услуги по выполнению работ по технической инвентаризации и изготовлению технического паспорта на автомобильную дорогу в г.Темрюке (подъезд к морпричалу), по изготовлению  техплана на  объект недвижимости - автомобильная дорога подъезд к Морпричалу, автомобильная дорога Темрюк-Морпорт;  изготовлен технический план на автомобильную дорогу Джигинка-Темрюк. Неисполнение бюджетных обязательств обусловлено: 1) нарушением исполнителем ООО "ТЕРРАФОРМ" сроков выполнения услуг по подготовке технических планов на бесхозяйные автомобильные дороги общего пользования местного значения в г. Темрюке в сумме 23,9 тыс. руб.; 2) неисполненными обязательствами за декабрь 2019 года в связи с предоставлением документов на оплату контрагентами по окончании отчетного периода: по оплате энергопотребления нежилого здания г. Темрюк ул. Таманская, 27-Урицкого, 35 в сумме 2,9 тыс. руб., по оплате поставки газа ( нежилое здание г. Темрюк, ул. Таманская,27/ ул. Урицкого,35) в сумме 4,9 тыс. руб., по оплате взносов на капитальный ремонт общего имущества в МКД (квартира трехкомнатная (жилое) г. Темрюк, ул. Макарова,4 кв. 31) в сумме 0,7 тыс. руб., по оплате взносов на капитальный ремонт общего имущества в МКД (квартира г. Темрюк, ул. Северная, 1 кв. 18, ул. Таманская, 56Б нежилые полуподвальные помещения) в сумме 0,9 тыс. руб., 3) по остаткам средств по договору по оплате энергопотребления нежилого здания г. Темрюк ул. Таманская, 27-Урицкого, 35, нежилого помещения № 3 г. Темрюк, ул. К. Маркса, 151 в сумме 3,1 тыс. руб., обязательства сторон по которым исполнены, но на отчетную дату договор не расторгнут. Неисполненные обязательства в сумме 36,4 тыс. руб. утверждены в бюджете ТГП ТР на 2020 год. Потребность в лимитах бюджетных обязательств в сумме 437,5 тыс. руб. отсутствовала.</t>
  </si>
  <si>
    <t>Подготовка градостроительной документации</t>
  </si>
  <si>
    <t>Управление архитектуры и градостроительства администрации муниципального образования Темрюкский район, администрация Темрюкского городского поселения</t>
  </si>
  <si>
    <t>МП Темрюкского городского поселения Темрюкского района "Подготовка градостроительной документации"</t>
  </si>
  <si>
    <t>работы по муниципальному контракту по подготовке проекта "Внесение изменений в генеральный план ТГП ТР" и проекта "Внесение изменений в правила землепользования и застройки на территории ТГП ТР" в сумме 367,5 тыс. руб. не исполнены в связи с нарушением исполнителем сроков выполнения работ (неисполненные обязательства в сумме 367,5 тыс. руб. утверждены в бюджете ТГП ТР на 2020 год). Потребность в ЛБО в сумме 1 389,6 тыс. руб. отсутствовала</t>
  </si>
  <si>
    <t>МП Темрюкского городского поселения Темрюкского района "Подготовка землеустроительной документации"</t>
  </si>
  <si>
    <t>выполнено: 1) подготовка  межевых планов и проекта межевания образуемого земельного участка под строительство водопроводной сети г.Темрюк, ул.Ленина от РДК до ул.Свердлова; 2) услуги по подготовке  схем расположения земельных участков и межевых планов, образуемых земельных участков, расположенных в г.Темрюк по ул. Карла Маркса, ул.Ленина, 48, ул.Ленина, 63, ул.Ленина, 68, ул. Таманская, 67; 3) услуги по разделу земельного участка, расположенного по адресу г.Темрюк, кадастровый номер 23:30:0401003:396; 4) межевание земельных участков расположенных по адресу г.Темрюк микрорайон Левобережный; 5) проведена оценка рыночной стоимости земельного участка и жилого здания.  Расходование бюджетных средств производилось в соответствии с заявленной потребностью, потребность в лимитах бюджетных обязательств в сумме 194,5 тыс. рублей отсутствовала</t>
  </si>
  <si>
    <t>выполнены услуги по выполнению контрольно-исполнительной съемки  и изготовлению межевого плана по объекту "Обеспечение земельных участков инженерной инфраструктурой в целях строительства, в том числе жилья эконом-класса и жилья из быстровозводимых конструкций на территории ТГП ТР для образуемого жилого массива "Микрорайон Левобережный" (сети водоснабжения и водоотведения (канализация)). Расходование бюджетных средств производилось в соответствии с заявленной потребностью, потребность в лимитах бюджетных обязательств в сумме 276,7 тыс. рублей отсутствовала</t>
  </si>
  <si>
    <t>МП Темрюкского городского поселения Темрюкского района "Обеспечение земельных участков, предоставленных многодетным семьям, инженерной инфраструктурой в целях жилищного строительства"</t>
  </si>
  <si>
    <t>обязательства по муниципальным контрактам исполнены: по объекту капитального строительства "Обеспечение земельного участка, выделенного для многодетных семей, инженерной инфраструктурой в целях жилищного строительства. Электроснабжение"; по объекту капитального стротельства "Обеспечение земельного участка, выделенного для многодетных семей, инженерной инфраструктурой в целях жилищного стротельства. Газоснабжение, водоснабжение". В результате проведенных процедур торгов сложилась экономия средств в сумме 1456,6 тыс. рублей (из них: средства краевого бюджета - 1354,6 тыс. рублей)</t>
  </si>
  <si>
    <t>МП Темрюкского городского поселения "Энергоснабжение", МП "Организация благоустройства территории"</t>
  </si>
  <si>
    <t>учет электроэнергии объектов электросетевого комплекса. Оплата произведена по фактическим затратам, сложилась экономия средств в сумме 17,4 тыс. рублей; субсидия на приобретение опор с двумя светильниками для дооборудования уличного освещения сквера им. Ленина в г. Темрюке (45 шт.)</t>
  </si>
  <si>
    <t>7.2.12</t>
  </si>
  <si>
    <t>7.2.13</t>
  </si>
  <si>
    <t>7.2.14</t>
  </si>
  <si>
    <t>Создание доступной среды для инвалидов и других маломобильных групп населения</t>
  </si>
  <si>
    <t xml:space="preserve">Отдел по социально-трудовым отношениям администрации муниципального образования Темрюкский район, администрация Голубицкого сельского поселения
</t>
  </si>
  <si>
    <t xml:space="preserve">МП "Создание доступной среды для инвалидов и других маломобильных групп населения в Голубицком сельском поселении Темрюкского района" </t>
  </si>
  <si>
    <t>обустроено 4 объекта</t>
  </si>
  <si>
    <t xml:space="preserve">Отдел по социально-трудовым отношениям администрации муниципального образования Темрюкский район, администрация Курчанского сельского поселения
</t>
  </si>
  <si>
    <t>МП "Формирование доступной среды жизнедеятельности для инвалидов в Курчанском сельском поселении Темрюкского района на 2019-2021 годы"</t>
  </si>
  <si>
    <t>составление сметной документации по объекту: устройство дополнительного пандуса входа с ул. Широкая, внутри здания Дома Культуры   пос. Светлый Путь Ленина</t>
  </si>
  <si>
    <t xml:space="preserve">Отдел по социально-трудовым отношениям администрации муниципального образования Темрюкский район, администрация Сенного сельского поселения
</t>
  </si>
  <si>
    <t>МП "Формирование доступной среды в Сенном сельском поселении Темрюкского района"</t>
  </si>
  <si>
    <t>установка входной двери для маломобильных граждан в здании администрации</t>
  </si>
  <si>
    <t xml:space="preserve">Отдел по социально-трудовым отношениям администрации муниципального образования Темрюкский район, администрация Старотитаровского сельского поселения
</t>
  </si>
  <si>
    <t>МП "Формирование доступной среды жизнедеятельности для инвалидов» в Старотитаровском сельском поселении Темрюкского района на 2019 года"</t>
  </si>
  <si>
    <t>приобретение в парк ст. Старотитаровской по ул. Ленина трехсекционного стенда для слабовидящих граждан</t>
  </si>
  <si>
    <t xml:space="preserve">Отдел по социально-трудовым отношениям администрации муниципального образования Темрюкский район, администрация Таманского сельского поселения
</t>
  </si>
  <si>
    <t>МП "Формирование доступной среды жизнедеятельности для инвалидов в Таманском сельском поселении Темрюкского района"</t>
  </si>
  <si>
    <t xml:space="preserve">бюджетные средства (50,0 тыс. рублей) не освоены в связи с неполным финансированием ЛБО на запланированные мероприятия (устройство пандуса у здания администрации) </t>
  </si>
  <si>
    <t xml:space="preserve">Отдел по социально-трудовым отношениям администрации муниципального образования Темрюкский район, администрация Фонталовского сельского поселения
</t>
  </si>
  <si>
    <t>МП "Формирование доступной среды жизнедеятельности для инвалидов в Фонталовском сельском поселении Темрюкского района на 2019 года"</t>
  </si>
  <si>
    <t>строиттельство пандуса возле здания администрации</t>
  </si>
  <si>
    <t xml:space="preserve">Отдел по социально-трудовым отношениям администрации муниципального образования Темрюкский район, администрация Темрюкского городского поселения
</t>
  </si>
  <si>
    <t>МП Темрюкского городского поселения Темрюкского района "Формирование доступной среды для инвалидов и других маломобильных групп населения"</t>
  </si>
  <si>
    <t>дооборудование пандусами автобусных остановок (8 шт.). Расходование бюджетных средств производилось в соответствии с заявленной потребностью, потребность в лимитах бюджетных обязательств в сумме 543,5 тыс. рублей отсутствовала</t>
  </si>
  <si>
    <t>12.5</t>
  </si>
  <si>
    <t>12.6</t>
  </si>
  <si>
    <t>12.7</t>
  </si>
  <si>
    <t>12.8</t>
  </si>
  <si>
    <t>12.9</t>
  </si>
  <si>
    <t>12.10</t>
  </si>
  <si>
    <t>12.11</t>
  </si>
  <si>
    <t>МП «Развитие физической культуры и массового спорта в  Вышестеблиевском  сельском поселении Темрюкского района  на 2018 год»; ГП "Развитие культуры", ГП "Региональная политика и развитие гражданского общества", МП "Развитие культуры Вышестеблиевского сельского поселения Темрюкского района", МП "Развитие жилищно-коммунального хозяйства" Вышестеблиевского сельского поселения Темрюкского района на 2019 год</t>
  </si>
  <si>
    <t xml:space="preserve">субсидии на приобретение и установку детской спортивной площадки в ст. Вышестеблиевской; выполнено обустройство спортивной площадки для занятия городошным спортом на стадионе ст. Вышестеблиевской </t>
  </si>
  <si>
    <t>Обустройство спортивных площадок</t>
  </si>
  <si>
    <t>МП "Развитие жилищно-коммунального хозяйства Краснострельского сельского поселения Темрюкского района"</t>
  </si>
  <si>
    <t>субсидия на приобретение ограждения для футбольного поля</t>
  </si>
  <si>
    <t>обязательства по муниципальному контракту на выполнение капитального ремонта входной группы здания СДК исполнены в полном объеме</t>
  </si>
  <si>
    <t>выполнены работы по текущему ремонту СДК ст. Курчанской</t>
  </si>
  <si>
    <t>Изготовление проектно-сметной документации и проведение капитального  и текущего ремонта СДК, ремонтные работы</t>
  </si>
  <si>
    <t>технологическое присоединение объекта капитального строительства к сети газораспределения (здание библиотеки  в ст. Старотитаровской по ул. Ленина, д.230)</t>
  </si>
  <si>
    <t xml:space="preserve">Технологическое присоединение объекта капитального строительства к сети газораспределения </t>
  </si>
  <si>
    <t xml:space="preserve">Приобретение аккустического оборудования для СДК пос. Кучугуры и пос. Юбилейный </t>
  </si>
  <si>
    <t xml:space="preserve">ГП "Развитие культуры", МП "Развитие культуры  Фонталовского сельского поселения Темрюкского района" </t>
  </si>
  <si>
    <t>Ремонт трибун стадиона в ст. Курчанской</t>
  </si>
  <si>
    <t>Отдел по физической культуре и спорту администрации муниципального образования Темрюкский район, администрация Курчанского сельского поселения Темрюкского района</t>
  </si>
  <si>
    <t>ГП КК «Региональная политика и развитие гражданского общества», МП  "Развитие массового спорта в Курчанском сельском поселении Темрюкского района на 2019-2021 года"</t>
  </si>
  <si>
    <t>ГП КК «Региональная политика и развитие гражданского общества», МП «Развитие физической культуры и массового спорта в  Сенном  сельском поселении Темрюкского района»</t>
  </si>
  <si>
    <t xml:space="preserve">приобретен и установлен детский игровой комплекс с подвесным мостиком в  п. Сенном по ул. Кулакова Темрюкского района;  приобретено и установлено оборудование для современных, активных и индивидуальных видов спорта (двухуровневая мини рампа) в парке пос. Сенной по ул. Набережная 101а (субсидия ЗСК); организация и проведение спортивных мероприятий,  ремонт спортплощадки пос. Приморский, строительство спортплощадки в пос. Приморский, приобретение спортинвентаря: мячи, сетки, футболки  </t>
  </si>
  <si>
    <t>Отдел по физической культуре и спорту администрации муниципального образования Темрюкский район, администрация Таманского сельского поселения Темрюкского района</t>
  </si>
  <si>
    <t>МП "Развитие физической культуры и спорта в Таманском сельском поселении Темрюкского района"</t>
  </si>
  <si>
    <t xml:space="preserve">приобретено: стол армрестлинга и платформа для него (2 шт.), спортинвентарь, спортивная экипировка, гантели, хоз. инвентарь, шкафы для одежды (6 шт.), металлические и деревянные  шкафы, футболки, оборудование для полива, модульный туалет, тренажеры, грамоты, камеры видеонаблюдения; выполнено: строительство пандуса, экологические паспорта, покос травы футбольного поля и его полив, обучение по 44 ФЗ, обслуживание оргтехники, заправка сплит систем, тех.обслуживание ОПС, поставка газа, организация сбора и вывоза ТБО, плата за НВОС, автотранспортные услуги; выполнение работ в ст. Тамань на ул. Первомайской, 27: монтаж покрытий навеса, ремонт каркаса навеса, установка трансформаторной подстанции, установка опор, приобретение электрооборудования, составление смет (ремонт трансформаторной подстанции);  составление сметы по ремонту здания стадиона и ее корректировка, покраска емкости, ремонтные работы здания стадиона, демонтаж металлоконструкций табло, составление смет и технадзор на покраску футбольных ворот (8 шт,) и емкости. Бюджетные обязательства по муниципальным контрактам выполнены, оплата произведена по фактическим затратам, экономия средств составила 1590,4 тыс. рублей    </t>
  </si>
  <si>
    <t>ГП КК «Развитие физической культуры и спорта», МП  "Развитие физической культуры и массового спорта в Старотитаровском сельском поселении Темрюкского района на 2018 год"</t>
  </si>
  <si>
    <t xml:space="preserve">Изготовление проектно-сметной документации по мероприятиям обеспечения доступности для инвалидов и других маломобильных групп населения здания  Темрюкского районного правления ВОИ, расположенное по адресу: город Темрюк, ул. Степана Разина, д 48б
</t>
  </si>
  <si>
    <t>приобретено 3 единицы оборудования</t>
  </si>
  <si>
    <t>Строительство канализационного коллектора в ст-це Голубицкой темрюкского района</t>
  </si>
  <si>
    <t>ПП "Развитие водопроводно-канализационного комплекса населенных пунктов Краснодарского края", ГП КК "Развитие жилищно-коммунального хозяйства", МП "Антикризисные меры в жилищно-коммунальном хозяйстве муниципального образования Темрюкский район"</t>
  </si>
  <si>
    <t>Управление жилищно-коммунального хозяйства, охраны окружающей среды, транспорта, связи и дорожного хозяйства администрации муниципального образования Темрюкский район, Управление капитального строительства и ТЭК администрации муниципального образования Темрюкский район</t>
  </si>
  <si>
    <t>Муниципальный контракт на строительство канализационного коллектора в ст. Голубицкой заключен 25.11.2019 года на общую сумму 126263,7 тыс. рублей со сроком исполнения - 18 месяцев. Выполнение работ производится в три этапа: 1 этап: с момента подписания контракта по 31.12.2019 год, стоимость этапа 13475,8 тысяч рублей; 2 этап: с 01.01.2020 года по 31.12.2020 год, стоимость этапа 86428,2 тыс. рублей; 3 этап: с 01.01.2021 года по 19.07.2021 год, стоимость этапа 26359,7 тыс. рублей. В процессе исполнения первого этапа муниципального контракта по строительству канализационного коллектора в ст. Голубицкой работы по заземлению КНС перенесены на второй этап контракта в связи с невозможностью выполнения монтажа КНС и обратной засыпки котлованов по причине близкого расположения ДЭС (425,8 тыс. рублей)</t>
  </si>
  <si>
    <t>Бюджетные обязательства не освоены в полном объемев связи с переносом финансирования и реализации мероприятия в 2020 году:  муниципальный контракт по организации водоснабжения населения (Реконструкция объектов (водоводов): «Магистральный трубопровод, расположенный между насосной станцией 2 подъема и распределительной камерой и магистральный трубопровод МТ 2» в Темрюкском районе. Второй этап строительства. Корректировка) подрядчиком не завершены работы по электроснабжению станции катодной  защиты. Подрядчику направлено дополнительное соглашение об уменьшении цены контракта в связи с уменьшением объема работ. В связи с отказом подрядчика от его подписания, начато судебное разбирательство (29154,2 тыс. рублей)</t>
  </si>
  <si>
    <t xml:space="preserve">работы по муниципальному контракту оплачиваются после получения проектом положительного заключения государственной экспертизы. В связи с тем, что срок получения заключения экспертизы перенесен на 2020 год, выполнение контракта перенесено на 2020 год соответственно </t>
  </si>
  <si>
    <t>7.1.19</t>
  </si>
  <si>
    <t>Выдано 5 свидетельств молодым семьям. Все семьи реализовали право на улучшение жилищных условий в соответствии с выданными свидетельствами. В связи с отсутствием потребности лимиты в сумме 0,9 тыс. рублей не освоены</t>
  </si>
  <si>
    <t>ПП «Жилище», ПП "Улучшение жилищных условий населения Краснодарского края" ГП КК "Развитие жилищно-коммунального хозяйства", МП «Обеспечение жильем молодых семей на территории муниципального образования  Темрюкский район»</t>
  </si>
  <si>
    <t xml:space="preserve">приобретено 30 квартир. Средства на приобретение жилья освоены в полном объеме. Лимиты, предусмотренные на администрирование расходов по осуществлению полномочий в области обеспечения жилыми помещениями детей- сирот, в сумме 39,7 тыс. рублей не освоены в связи с отсутствием необходимости  </t>
  </si>
  <si>
    <t>приобретены 2 двухкомнатные квартиры для приглашенных врачей</t>
  </si>
  <si>
    <t>11.2</t>
  </si>
  <si>
    <t>Обеспечение безопасности населения</t>
  </si>
  <si>
    <t>приобретены баннеры (1 шт.), мегафоны (2 шт.), батарейки (16 шт.), ранцы противопожарные (3 шт.) , материалы для установки пожарных гидрантов, канцелярские товары</t>
  </si>
  <si>
    <t>приобретено: бензогенератор (1 шт.), лодочный мотор (2 шт.)  Выполнено устройство ангара для хранения техники (1 шт.)</t>
  </si>
  <si>
    <t>МП "Обеспечение безопасности населения Ахтанизовского сельского поселения Темрюкского района"</t>
  </si>
  <si>
    <t>МП "Обеспечение безопасности  Вышестеблиевского сельского поселения Темрюкского района"</t>
  </si>
  <si>
    <t>Управление  по профилактике правонарушений и взаимодействию с правоохранительными органами администрации муниципального образования Темрюкский район,  администрация Ахтанизовского сельского поселения</t>
  </si>
  <si>
    <t>Управление  по профилактике правонарушений и взаимодействию с правоохранительными органами администрации муниципального образования Темрюкский район,  администрация Вышестеблиевского сельского поселения</t>
  </si>
  <si>
    <t>приобретена форма казакам (брюки, куртки, фуражки).  Бюджетные обязательства в сумме 22,6 тыс.руб были заложены на приобретение одежды для пожарной дружины, но не были израсходованы, т.к не нашлось подходящих комплектов</t>
  </si>
  <si>
    <t>11.3</t>
  </si>
  <si>
    <t>11.4</t>
  </si>
  <si>
    <t>Управление  по профилактике правонарушений и взаимодействию с правоохранительными органами администрации муниципального образования Темрюкский район,  администрация Голубицкого сельского поселения</t>
  </si>
  <si>
    <t>МП "Обеспечение безопасности населения Голубицкого сельского поселения Темрюкского района"</t>
  </si>
  <si>
    <t>изготовлено: информационный материал (30 штук), баннер (1 штук)</t>
  </si>
  <si>
    <t>Управление  по профилактике правонарушений и взаимодействию с правоохранительными органами администрации муниципального образования Темрюкский район,  администрация Запорожского сельского поселения</t>
  </si>
  <si>
    <t>изготовление баннеров (9 шт.), приобретение листовок (3 шт.), пожарных гидрантов (6 шт.)</t>
  </si>
  <si>
    <t>11.5</t>
  </si>
  <si>
    <t>11.6</t>
  </si>
  <si>
    <t>Управление  по профилактике правонарушений и взаимодействию с правоохранительными органами администрации муниципального образования Темрюкский район,  администрация Краснострельского сельского поселения</t>
  </si>
  <si>
    <t>МП "Предупреждение чрезвычайных ситуаций и обеспечение пожарной безопасности на территории Краснострельского сельского поселения Темрюкского района", МП «Противодействие коррупции в Краснострельском сельском поселении Темрюкского района», МП "Укрепление правопорядка, профилактика правонарушений усилению борьбы с преступностью в Краснострельском сельском поселении Темрюкского района"</t>
  </si>
  <si>
    <t>приобретены пожарные гидранты (2 шт.); освидетельствование противопожарного оборудования; изготовлен информационный стенд (2 шт.)</t>
  </si>
  <si>
    <t>11.7</t>
  </si>
  <si>
    <t>Управление  по профилактике правонарушений и взаимодействию с правоохранительными органами администрации муниципального образования Темрюкский район,  администрация Курчанского сельского поселения</t>
  </si>
  <si>
    <t>МП "Защита населения и территорий Курчанского сельского поселения Темрюкского района от чрезвычайных ситуаций на 2019-2021 годы", МП «Обеспечение первичных мер пожарной безопасности в Курчанском сельском поселении Темрюкского района на 2019-2021 годы", МП  "Укрепление правопорядка, профилактика правонарушений, усиление борьбы с преступностью в Курчанском сельском поселении Темрюкского района на 2019-2021 годы", МП  «Противодействие коррупции в органах местного самоуправления Курчанского сельского поселения Темрюкского района на 2019-2021 годы»</t>
  </si>
  <si>
    <t>приобретены пожарные гидранты (5 шт.), изготовлена сметная документация по объекту: Устройство источника пожарного водоснабжения на водозаборе в пос. Светлый Путь Ленина; изготовлены листовки, стенды</t>
  </si>
  <si>
    <t>11.8</t>
  </si>
  <si>
    <t>Управление  по профилактике правонарушений и взаимодействию с правоохранительными органами администрации муниципального образования Темрюкский район,  администрация Новотаманского сельского поселения</t>
  </si>
  <si>
    <t>МП "Противодействие коррупции в Новотаманском сельском поселении на 2018- 2020 годы", МП «Пожарная безопасность в Таманском сельском поселении Темрюкского района на 2018-2020 годы", МП  "Укрепление правопорядка, профилактика правонарушений и усиление борьбы с преступностью в Новотаманского сельском поселении Темрюкского района на 2018-2020 годы"</t>
  </si>
  <si>
    <t>приобретены: опрыскиватель ранцевый (10 шт.), пожарные гидранты (3 шт.), указатели (4 шт.); изготовлен стенд, прибретена металлическая мебель для хранения документации, фонари ручные (4 шт.); приобретены журналы, канцелярские товары</t>
  </si>
  <si>
    <t>11.9</t>
  </si>
  <si>
    <t>Управление  по профилактике правонарушений и взаимодействию с правоохранительными органами администрации муниципального образования Темрюкский район,  администрация Сенного сельского поселения</t>
  </si>
  <si>
    <t>МП "Обеспечение безопасности населения Сенного сельского поселения Темрюкского района", МП  "Противодействие коррупции в Сенном сельском поселении Темрюкского района"</t>
  </si>
  <si>
    <t>приобретено: противогазы (3 шт.), огнетушители (5 шт.), пожарные гидранты (5 шт.), пожарные рукава (2 шт.), баннеры (3 шт.); приобретено и установлено видеонаблюдение по улице Набережная 101а (4 камеры, 2 антенны, 1 регистратор); изготовлены листовки, агитационные материалы (350 штук)</t>
  </si>
  <si>
    <t>11.10</t>
  </si>
  <si>
    <t>Управление  по профилактике правонарушений и взаимодействию с правоохранительными органами администрации муниципального образования Темрюкский район,  администрация Старотитаровского сельского поселения</t>
  </si>
  <si>
    <t>МП "Обеспечение безопасности населения  в Старотитаровском сельском поселении Темрюкского района» на 2019 год, МП  "Противодействие коррупции в Старотитаровском сельском поселении Темрюкского района» на 2019 год</t>
  </si>
  <si>
    <t>приобретены ручные металлодетекторы (3 шт.); произведены расходы на поддержку ДНД (6 человек), ликвидация последствий пожара; расходы на обучение сотрудников (2 чел.)</t>
  </si>
  <si>
    <t>11.11</t>
  </si>
  <si>
    <t>Управление  по профилактике правонарушений и взаимодействию с правоохранительными органами администрации муниципального образования Темрюкский район,  администрация Таманского сельского поселения</t>
  </si>
  <si>
    <t>МП "Обеспечение безопасности населения в Таманском сельском поселении Темрюкского района", МП  "Противодействие коррупции в Таманском сельском поселении Темрюкского района", МП  "Пожарная безопасность в Таманском сельском поселении Темрюкского района"</t>
  </si>
  <si>
    <t>приобретено: буклеты, листовки, электротовары для установки камер (коммутатор, жесткий диск, память), батарея аккумуляторная, свисток (4 шт.), фонарь аккумуляторный (4 шт.), камеры (3 шт.), удостоверения народного дружиника (50 шт.); выполнено: проектно-сметные работы по установке системы охранного  телевидения СОТ; тех.обслуживание видеокамер, установка системы экстренной связи; изготовлены листовки; разработка проектно-сметной документации, расходы за нанесение противопожарной полосы</t>
  </si>
  <si>
    <t>11.12</t>
  </si>
  <si>
    <t>Управление  по профилактике правонарушений и взаимодействию с правоохранительными органами администрации муниципального образования Темрюкский район,  администрация Темрюкского городского поселения</t>
  </si>
  <si>
    <t>МП Темрюкского городского поселения Темрюкского района «Противодействие коррупции», МП "Участие в предупреждении и ликвидации последствий чрезвычайных ситуаций", МП  "Обеспечение первичных мер пожарной безопасности", МП "Профилактика терроризма и экстремизма"</t>
  </si>
  <si>
    <t>приобретено: МФУ (1 шт.),  система видеонаблюдения (1 шт.); осуществлена заправка цветных картриджей. Расходование бюджетных средств производилось в соответствии с заявленной потребностью, потребность в лимитах бюджетных обязательств в сумме 0,5 тыс. рублей отсутствовала; муниципальный контракт на выполнение услуг по разработке инженерных изысканий и проектно-сметной документации по инженерной защите от оползневых процессов в сумме 3 900,0 тыс.руб. расторгнут 31.12.2019 года. Расходование бюджетных средств производилось в соответствии с заявленной потребностью, потребность в лимитах бюджетных обязательств в сумме 2900,0 тыс. рублей отсутствовала; изготовлены листовки (2000 шт.). Расходование бюджетных средств производилось в соответствии с заявленной потребностью, потребность в лимитах бюджетных обязательств в сумме 3,8 тыс. рублей отсутствовала; осуществлено сервисное обслуживание и ремонт системы видеонаблюдения (1 ед.) (январь-ноябрь 2019 года). Документы на оплату контрагентом ИП Енин Руслан Валерьевич в сумме 4,6 тыс. рублей представлены по окончании отчетного периода (неисполненные обязательства в сумме 4,6 тыс. руб. утверждены в бюджете ТГП ТР на 2020 год). Потребность в ЛБО в сумме 18,4 тыс. руб. отсутствовала</t>
  </si>
  <si>
    <t>11.13</t>
  </si>
  <si>
    <t>Управление  по профилактике правонарушений и взаимодействию с правоохранительными органами администрации муниципального образования Темрюкский район,  администрация Фонталовского сельского поселения</t>
  </si>
  <si>
    <t>МП "Обеспечение первичных мер пожарной безопасности на территории Фонталовского сельского поселения Темрюкского района на 2019 год", МП "Укрепление правопорядка, профилактика правонарушений и усиление борьбы с преступностью в Фонталовском сельском поселении Темрюкского района на 2019 год",  МП "Противодействие злоупотреблению наркотиков и их незаконному обороту в Фонталовском сельском поселении Темрюкского района на 2019 год"</t>
  </si>
  <si>
    <t>расходы по обслуживанию тревожной сигнализации; приобретение баннера (1 шт.)</t>
  </si>
  <si>
    <t>Разработка  проектно – сметной документации  на  строительство                                                              межпоселенческого газопровода высокого давления в обход хут. Коржевского Славянского района</t>
  </si>
  <si>
    <t>Муниципальный контракт заключен 16.10.2018 г. на 71,9 тыс. рублей на техническое обслуживание котельной, акты выполненных работ не были представлены Подрядчиком в 2018 году. Контракт растогнут по соглашению сторон в 2019 году. Опубликовано извещение от 18.12.2018 г. на поставку газа с 01.12.2018 г. по 31.12.2018 г. по объекту: «Подключение (технологическое присоединение) здания котельной детского сада» на период пусконаладочных работ на сумму 225,3 тыс. рублей. Решением ФАС в 2019 году данное извещение отмененоНа конец 2018 года контракт не заключен. Оставшиеся средства в размере 312,9 рублей  на оплату природного газа не были израсходованы в связи с произошедшей технической ошибкой в расчете стоимости контракта на поставку газа с 01.12.2018 г. по 31.12.2018 г. на период пусконаладочных работ. Ведется судебное разбирательство</t>
  </si>
  <si>
    <t>Строительство спортивного зала в рамках реализации проекта: "Реконструкция МБОУ СОШ № 18, (первый этап) "Спортивный зал" по адресу: Краснодарский край,  Темрюкский район, ст. Старотитаровская, ул Коммунистическая,83"</t>
  </si>
  <si>
    <t>выполнения условий муниципального контракта по изготовлению справки об отсутствии строений по обследованию нежилого здания амбулатории в пос. Ильич (4,0 тыс. рублей) на безвозмездной основе</t>
  </si>
  <si>
    <t xml:space="preserve"> муниципальные контракты на разработку проектно-сметной документации и инженерных изысканий  по объектам "Строительство спортивных залов на территории МБОУСОШ № 8 (2551,4 тыс. рублей) и МБОУСОШ № 26 (2062,3 тыс. рублей) заключены в феврале 2019 года, со сроком исполнения - 6 месяцев, контракты не исполнены, оплата будет произведена после получения положительного заключения ГУ КК "Краснодаркрайгосэкспертиза"</t>
  </si>
  <si>
    <t>ГП КК  "Развитие здравоохранения", МП "Комплексное развитие Темрюкского района в сфере строительства"</t>
  </si>
  <si>
    <t>мероприятие выполнено,  в результате проведенных процедур торгов сложилась экономия средств в сумме 1065,1 тыс. рублей</t>
  </si>
  <si>
    <t>Выполнение текущего ремонта муниципального имущества, расположенного по адресу: Краснодарский край, г. Темрюк, ул. Октябрьская, 34, кв. 46.</t>
  </si>
  <si>
    <t>Обследование и определение технического состояния объекта «Нежилое здание "Баня" площадью 213,9 кв.м.»</t>
  </si>
  <si>
    <t>Проектирование и строительство здания амбулатории ВОП (врача общей практики) расположенного по адресу Краснодарский край, Темрюкский район, ст-ца Ахтанизовская, пер. Гервасия, 3 А</t>
  </si>
  <si>
    <t>муниципальный контракт не заключен в связи с недостижением согласия по протоколу разногласий на подключение (технологическим присоединениям)  объекта капитального строительства к сети газораспределения</t>
  </si>
  <si>
    <t>Проектирование и строительство здания амбулатории ВОП (врача общей практики) расположенного по адресу Краснодарский край, Темрюкский район, пос. Красный Октябрь, ул. Почтовая</t>
  </si>
  <si>
    <t>Проектирование и строительство здания амбулатории ВОП (врача общей практики) расположенного по адресу Краснодарский край, Темрюкский район, пос. Кучугуры, ул. Рабочая, 60</t>
  </si>
  <si>
    <t>обязательства по муниципальному контракту исполнены, сложилась экономия средств в результате проведения электронного аукциона и фактических затрат в сумме 1192,3 тыс. руб. из них краевой бюджет 1175,0 тыс. руб. Муниципальный контракт на подключение (технологическое присоединение) к сети газораспределения заключен 27.12.2019 года на сумму 42,0 тыс. рублей,  в 2019 году произведена предоплата в сумме 12,6 тыс. рублей, 29,4 тыс. рублей будут освоены в 2020 году</t>
  </si>
  <si>
    <t>Муниципальный контракт на подключение (технологическое присоединение) к сети газораспределения заключен 27.12.2019 года на сумму 42,0 тыс. рублей,  в 2019 году произведена предоплата в сумме 12,6 тыс. рублей, 29,4 тыс. рублей будут освоены в 2020 году</t>
  </si>
  <si>
    <t>Муниципальный контракт на выполнение работ по разработке проектно-сметной документации здания амбулатории ВОП (врача общей практики), расположенного по адресу: Краснодарский край, Темрюкский район, г. Темрюк, ул. Анджиевского заключен 30.08.2019 года на сумму 1584,0 тыс. рублей, со сроком исполнения МК до 13.12.2019 года, экономия в результате торгов составила - 116,0 тыс. рублей из средств краевого бюджета. Контракт не закрыт, объект находится на экспертизе проектной документации и инженерных изысканий</t>
  </si>
  <si>
    <t>Капитальный ремонт в рамках объекта «Перепланировка квартир в пос. Сенной, пер. Октябрьский 2, кв. 1,2»</t>
  </si>
  <si>
    <t>по причине закрытия финансового года  ГБУ КК "Крайтехинвентаризация - Краевое БТИ" (17.12.2019 года)  не выполнен акт обследования капитального ремонта по объекту "Перепланировка квартир в пос. Сенной, пер. Октябрьский, 2 кв. 1,2" (4,2 тыс. рублей)</t>
  </si>
  <si>
    <t xml:space="preserve">замена светильников на энергосберегающие светодиодные светильники </t>
  </si>
  <si>
    <t>выполнен ремонт входной группы по адресу: г. Темрюк, ул. Ленина, д.63</t>
  </si>
  <si>
    <t>8.12</t>
  </si>
  <si>
    <t>8.13</t>
  </si>
  <si>
    <t>приобретение наградного материала (кубки, статуэтки, медали), пули пневматические, футболки Юнармия, футболки Сретенский бал, фоторамки. Остаток будет потрачен на приобретение кубка и медалей в рамках баскетбольного турнира, посвященного 95-летию Темрюкского района в ноябре 2019 года; оплата проживания участников зонального кубка по игре Лига дебатов в октябре. Приобретение скатертей декабрь 2019 года</t>
  </si>
  <si>
    <t>организация и проведение Дня молодежи России; приобретение кубка и настольных игр. Остаток - приобретение имиджовых значков Что? Где? Когда? В декабре 2019 года</t>
  </si>
  <si>
    <t>подвоз участников тематической смены "Страна Героев", молодежного форума "Наследники героев" и многодневного туристического похода в п. Пшада; приобретение скейтпарка, подготовка основания (подушки) под его установку; проведение соревнований "Курс на ЗОЖ" (подвоз участников, проживание, футболки). Приобретение уличного информационного стенда; проведение школы КВН, проведение многодневного похода, проведение муниципального этапа фестиваля "Свежий ветер"</t>
  </si>
  <si>
    <t>приобретение призов на районные конкурсы, посвященные Дню семьи, любви и верности; проведение конкурсов соцпроектов ноябрь-декабрь 2019 года; приобретение волонтерских книжек, ноябрь 2019 года; приобретение воздушных шаров</t>
  </si>
  <si>
    <t>приобретение призов и имиджевой продукции для соревнований "Курс на ЗОЖ". Приобретение футболок и призов для форума "Мысли правильно", ноябрь 2019; приобретение шаров в рамках митинга-реквиема 3 сентября. проведение конференции по экстремизму декабрь 2019 года</t>
  </si>
  <si>
    <t>изготовление листовок</t>
  </si>
  <si>
    <t>Прроведение итогов совещания со специалистами поселений. Подведение итогов работы за год, декабрь 2019 года</t>
  </si>
  <si>
    <t>подвоз участников краевой смены "Зарница". Перемещение лимитов на Что? Где? Когда? для приобретения значков; проведение форума "Наследники героев"; приобретение спортивных товаров в рамках конкурса на лучшую подготовку к ЛОК</t>
  </si>
  <si>
    <t>выполнен капитальный ремонт здания МБУК «РДК», приобретены кресла, одежда сцены, световое и звуковое оборудование</t>
  </si>
  <si>
    <t xml:space="preserve">Укрепление материально-технической  
оснащенности МБУК «РДК»
</t>
  </si>
  <si>
    <t>в целях материально-технического оснащения МБУК «РДК» приобретены сценические костюмы, обувь</t>
  </si>
  <si>
    <t>Бюджетные средства не освоены в связи с  переносом финансирования и реализации мероприятия на 2020 год: муниципальный контракт по разработке проектно - сметной документации для строительства «Водно-спортивной гребной базы» заключен 27.08.2018 года со сроком исполнения до 29.02.2020 года (340,0 тыс. рублей), оплата произведена 14.02.2020 года</t>
  </si>
  <si>
    <t xml:space="preserve">муниципальный контракт не исполнен по причине неисполнения (ненадлежащего исполнения) поставщиком условий заключенного муниципального контракта на технологическое присоединение к сети газорасперделение объекта капитального строительства «Котельная спортивного зала» от 19.04.2016 года, повлекшее судебные процедуры </t>
  </si>
  <si>
    <t xml:space="preserve">Инженерно-геологические изыскания топографо-геодезические работы по объекту «Водно-спортивная гребная база» расположенная по адресу: г. Темрюк ул. Холодова, 15 и государственная экспертиза проектов «Капитальный ремонт системы отопления, водоснабжения, и электроснабжения здания МБУ ДО ДЮСШ «Виктория» в      ст-ца Голубицкая, по ул. Курортная д. 106» и «Строительство транспортабельной котельной установки - 1260 кВт для здания спортзала расположенного  по адресу  ул. Курортная д.106, ст-ца Голубицкая, Темрюкского района
</t>
  </si>
  <si>
    <t>муниципальный контрак на выполнение работ по строительству транспортабельной котельной установки - 1260 кВт для здания спортзала заключен 21.10.2019 года  на сумму 7860,0 тыс. рублей со сроком исполнения до 30.11.2020 года</t>
  </si>
  <si>
    <t>Инженерно-геофизические изыскания для проектирования по объекту «Водно-спортивная гребнаябаза», расположенная по адресу: г. Темрюк ул. Холодова, 15</t>
  </si>
  <si>
    <t>3.10</t>
  </si>
  <si>
    <t>3.11</t>
  </si>
  <si>
    <t>3.12</t>
  </si>
  <si>
    <t xml:space="preserve">приобретены 4 школьных автобуса </t>
  </si>
  <si>
    <t xml:space="preserve">приобретены 2 школьных автобуса </t>
  </si>
  <si>
    <t>муниципальный контракт на текущий ремонт узла погодного регулирования тепловой энергии заключен в 10.01.2020 год со сроком исполнения до 30.01.2020 года (507,0 тыс. рублей), работы выполнены 28.01.2020 года, оплата произведена в сумме 500,0 тыс. рублей на основании документа о приемке выполненных работ, заключено доп. соглашение на уменьшение цены контракта)</t>
  </si>
  <si>
    <t>Обеспечение охраны образовательных организаций специализированными службами</t>
  </si>
  <si>
    <t>мероприятие выполнено, бюджетные обязательства не освоены в полном объеме за счет уменьшения цены муниципального контракта по ремонту ограждения МБОУСОШ № 28 (17,9 тыс. рублей)</t>
  </si>
  <si>
    <t>Реализация приоритетного национального проекта "Образование"</t>
  </si>
  <si>
    <t>открыто 3 центра образования цифрового и гуманитарного профилей «Точка роста», в которых не менее 70 % учащихся охвачены программами дополнительного образования, связанными с цифровыми технологиями. Обязательства по муниципальным контрактам исполнены. Образовательными учреждениями (МБОУСОШ № 1,7, 6, 9, 11)  приобретено: комплект мебели (3 шт.), комплект оборудования (9 шт.), мебель, интерактивное оборудование (3 шт.), видеокамера (3 шт.), принтер, программный обеспечение (3 шт.), квадрокоптеры, зеркальный фотоаппарат (2 шт.), планшет (3 шт.), карта памяти для фотоаппарата (3 шт.), микрофон (3 шт.), пуфы (3 шт.), пластик (3 шт.), ГИА- лаборатория  по химии, модели для кабинета химии, учебно-наглядные пособия, электронные средства на обучение по химии, демонстрационное оборудование (2 шт.), оборудование химической лаборатории, лабораторно- технологическое оборудование (2 шт.),  микроскопы, электронные средства обучения для кабинета биологии, демонстрационные учебно-наглядные пособия</t>
  </si>
  <si>
    <t>выполнен ремонт спортзалов МБОУСОШ №17, 22, 31</t>
  </si>
  <si>
    <t>выполнен ремонт спортзалов МБОУСОШ № 14, 29, 30</t>
  </si>
  <si>
    <t>Капитальный ремонт спортивных залов в МБОУ СОШ № 14, 17, 22, 29, 30, 31</t>
  </si>
  <si>
    <t>Проектирование по капитальному ремонту  спортивных залов в МБОУ СОШ № 8, 14, 15, 16, 18, 24, 29, 31</t>
  </si>
  <si>
    <t>Текущий  ремонт ограждения МБДОУ ДС № 36 (проектные работы)</t>
  </si>
  <si>
    <t>Текущий ремонт внутренних систем электроснабжения МБОУСОШ № 8, 10, 11, 24, 26, МБДОУ ДС  № 17, 27, 28, 31, 33, 49, ДМЦ</t>
  </si>
  <si>
    <t>Укрепление материально-технической базы МБДОУ ДС № 2, 3, 9, 11, 12, 13, 14, 18, 15, 20, 28, 29, 30, 32, 38, 39, ДООЦ, ВСОШ, МБОУСОШ № 2, 3, 6, 15, 18, 19, 20, 21</t>
  </si>
  <si>
    <t xml:space="preserve">мероприятие выполнено (оплата за предписание по охране труда), обеспечение материально-техническим оборудованием </t>
  </si>
  <si>
    <t>МБУСОШ №2,4-текущий ремонт сигнализации; МБУСОШ №8-текущий ремонт электоснабжения; МБУСОШ №17-текущий ремонт кровли спотривного зала</t>
  </si>
  <si>
    <t>МБУСОШ № 2, 4-текущий ремонт сигнализации; МБУСОШ № 8-текущий ремонт электоснабжения; МБУСОШ № 17-текущий ремонт кровли спотривного зала; 2019 год-текущий ремонт ограждения СШ № 18</t>
  </si>
  <si>
    <t>Капитальный ремонт внутренних систем электроснабжения МБОУСОШ № 3</t>
  </si>
  <si>
    <t>Капитальный ремонт кровли МБОУСОШ № 9</t>
  </si>
  <si>
    <t>Капитальный ремонт помещений здания МБОУСОШ № 32</t>
  </si>
  <si>
    <t>Текущий ремонт крыльца МБОУ СОШ № 7</t>
  </si>
  <si>
    <t>Текущий ремонт помещения МАОУСОШ № 13</t>
  </si>
  <si>
    <t>Проведение локальной сети МБОУСОШ № 18</t>
  </si>
  <si>
    <t>Текущий ремонт теплоснабжения МБОУСОШ № 6</t>
  </si>
  <si>
    <t>Подготовка образовательных учреждений к осенне-зимнему периоду 2018-2020 гг.</t>
  </si>
  <si>
    <t>7.2.15</t>
  </si>
  <si>
    <t>7.2.16</t>
  </si>
  <si>
    <t>Обеспечение жильем и земельных участков инженерной инфраструктурой. Архитектура и градостроительство</t>
  </si>
  <si>
    <t>изготовлено 25700 шт. информационно-справочных и презентационных материалов;  проведено 1 обучающее мероприятие</t>
  </si>
  <si>
    <t>приобретение сувенирной продукции, мультимедийноой презентации</t>
  </si>
  <si>
    <t xml:space="preserve"> приобретение сувенирной продукции в наборе; организация участия в выставках и мероприятиях реализуемых в Краснодарском крае 2 участников, 1 стендиста, проживание на форуме; разработка 1 технико-экономического обоснования для включения в Единый реестр приоритетных инвестиционных проектов Краснодарского края</t>
  </si>
  <si>
    <t xml:space="preserve">На приобретение племенных и товарных сельскохозяйственных животных, предназначенных для воспроизводства в сумме 13549,0 тыс. рублей, на строительство теплиц 1751,9 тыс. рублей, на реализацию мяса 45,5 тыс. рублей
</t>
  </si>
  <si>
    <t>ООО "РеалКомПортал" (земельный участок в собственности, поиск инвестора)</t>
  </si>
  <si>
    <t>ООО "Зерновой терминальный комплекс" (проект приостановлен до конца апреля 2020 года)</t>
  </si>
  <si>
    <t>ООО "Тринфико Девелопмент" (срок соглашения истек, поиск соинвестора в связи со сменой стратегии инвестиционного проекта)</t>
  </si>
  <si>
    <t>ООО "Грин Хаус Эко" (при размещении возникли вопросы санитарно-защитных зон, на сегодняшний день вопросы решаются  Темрюкским городским поселением, внесены изменения в генеральный план)</t>
  </si>
  <si>
    <t>ООО "ЛУКОЙЛ-Югнефтепродукт" (построены 2 АЗС, планируется строительство 2 мотелей по 50 млн. рублей, срок реализации 2020-2022 годы)</t>
  </si>
  <si>
    <t>ООО "Росмортранс Темрюк" (в связи с реорганизацией новое название ООО "Темрюкмортранс" в связи с согласованием соответствующей документации, инвестиционный проетк начал реализацию с 2019 года)</t>
  </si>
  <si>
    <t>ООО "Темрюкский перегрузочный комплекс Диан" (проект был приостановлен в связи с отсутствием финансирования)</t>
  </si>
  <si>
    <t>ООО "Ветроэнергетическая отдельная генерирующая компания" (проект приостановлен)</t>
  </si>
  <si>
    <t>Иорданян Тигран Мясникович (инвестиционный проект реализован)</t>
  </si>
  <si>
    <t>ЗАО "Кубаньгрузсервис" (срок реализации инвестиционного проекта - до 2023 года)</t>
  </si>
  <si>
    <t>ООО "ОТЭКО-Портсервис"  (срок реализации инвестиционного проекта - до 2024 года)</t>
  </si>
  <si>
    <t>ЗАО "ЛадаГеленджикТранс" (произошла реорганизация АО "Морской грузовой терминал Кавказ" проект дорабатывается и согласовывается с соответствующими службами в части увеличения мощностей.  Срок реализации инвестиционного проекта - до 2023 года)</t>
  </si>
  <si>
    <t>ЗАО "Таманьнефтегаз" (данный проект не первоочередной в АО "ОТЭКО", срок реализации - до 2024 года)</t>
  </si>
  <si>
    <t>ООО "Союзресурс Кубань" (поиск соинвестора, с учетом размещения транспортного перехода смещены земельные участки)</t>
  </si>
  <si>
    <t>ООО "Кастом Кэпитал Групп"  (срок реализации инвестиционного проекта - до 2029 года)</t>
  </si>
  <si>
    <t>ЗАО УДОЛ "Энергетик"  (срок реализации инвестиционного проекта - до 2024 года)</t>
  </si>
  <si>
    <t>ООО "Грин Хаус Юг" (земельный участок в собственности, реализация инвестиционного проекта планируется к возобновлению)</t>
  </si>
  <si>
    <t>ООО Винодельня "Юбилейная" (инвестиционный проект реализован)</t>
  </si>
  <si>
    <t>ЗАО "Таманьнефтегаз" (срок реализации инвестиционного проекта- до 2024 года)</t>
  </si>
  <si>
    <t xml:space="preserve">ИП Емельянович Виктория Ивановна (реализация инвестиционного проекта продлена до 2021 года) </t>
  </si>
  <si>
    <t>ФКУ "Ространсмодернизация"  (срок реализации инвестиционного проекта - до 2024 года)</t>
  </si>
  <si>
    <t>ООО "Агрохолдинг Тамань"  (срок реализации инвестиционного проекта - до 2024 года)</t>
  </si>
  <si>
    <t>ЗАО "Таманьнефтегаз"  (срок реализации инвестиционного проекта - до 2024 года)</t>
  </si>
  <si>
    <t>ООО "Веданта"  (срок реализации инвестиционного проекта - до 2021 года)</t>
  </si>
  <si>
    <t xml:space="preserve">Бюджетные средства не овоены в связи с переносом перенос финансирования с 2019 года и выполнение мероприятий в 2020 году: муниципальный контракт на разработку проектно-сметной документации и инженерных изысканий по объекту "Строительству детского сада на 230 мест в ст. Курчанской" заключен 30.10.2018 года, срок завершения работ - 30.04.2019 года (4060,2 тыс. рублей), работы выполнены, оплата произведена в феврале 2020 года в сумме 4000,0 тыс. рублей, начислена пеня за просрочку исполнения обязательств. Остальная сумма была предусмотрена на заключение муниципального контракта на выполнение работ по подключению (технологическому присоединению) объекта капитального строительства «Детский сад на 230 мест» к сети газораспределения в сумме 1986,7 тыс. рублей. Контракт не заключен  по причине длительного  согласования договора (протокола разногласий) стороной Исполнителя. Муниципальный контракт на сумму 109,5 тыс. руб. заключен в 2018 году  на подключение (технлогическое присоединение) к сети электроснабжения, осуществлена предоплата в сумме 49,3. По настоящему муниципалльному контракту действуют обязательства в сумме 60,2 тыс. руб. со сроком исполения до 16.08.2020 г. </t>
  </si>
  <si>
    <t>от ______________________ №________________________</t>
  </si>
</sst>
</file>

<file path=xl/styles.xml><?xml version="1.0" encoding="utf-8"?>
<styleSheet xmlns="http://schemas.openxmlformats.org/spreadsheetml/2006/main">
  <numFmts count="4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0_р_."/>
    <numFmt numFmtId="181" formatCode="0.0"/>
    <numFmt numFmtId="182" formatCode="0.000"/>
    <numFmt numFmtId="183" formatCode="#,##0.0"/>
    <numFmt numFmtId="184" formatCode="0.0000000"/>
    <numFmt numFmtId="185" formatCode="0.000000"/>
    <numFmt numFmtId="186" formatCode="0.00000"/>
    <numFmt numFmtId="187" formatCode="0.0000"/>
    <numFmt numFmtId="188" formatCode="0.00000000"/>
    <numFmt numFmtId="189" formatCode="#,##0_р_."/>
    <numFmt numFmtId="190" formatCode="#,##0.000_р_."/>
    <numFmt numFmtId="191" formatCode="&quot;Да&quot;;&quot;Да&quot;;&quot;Нет&quot;"/>
    <numFmt numFmtId="192" formatCode="&quot;Истина&quot;;&quot;Истина&quot;;&quot;Ложь&quot;"/>
    <numFmt numFmtId="193" formatCode="&quot;Вкл&quot;;&quot;Вкл&quot;;&quot;Выкл&quot;"/>
    <numFmt numFmtId="194" formatCode="[$€-2]\ ###,000_);[Red]\([$€-2]\ ###,000\)"/>
    <numFmt numFmtId="195" formatCode="#,##0.00_р_."/>
    <numFmt numFmtId="196" formatCode="#,##0.0000_р_."/>
    <numFmt numFmtId="197" formatCode="#,##0.000"/>
  </numFmts>
  <fonts count="40">
    <font>
      <sz val="11"/>
      <color theme="1"/>
      <name val="Calibri"/>
      <family val="2"/>
    </font>
    <font>
      <sz val="11"/>
      <color indexed="8"/>
      <name val="Calibri"/>
      <family val="2"/>
    </font>
    <font>
      <u val="single"/>
      <sz val="6.6"/>
      <color indexed="12"/>
      <name val="Calibri"/>
      <family val="2"/>
    </font>
    <font>
      <u val="single"/>
      <sz val="6.6"/>
      <color indexed="36"/>
      <name val="Calibri"/>
      <family val="2"/>
    </font>
    <font>
      <sz val="48"/>
      <name val="Times New Roman"/>
      <family val="1"/>
    </font>
    <font>
      <b/>
      <sz val="48"/>
      <name val="Times New Roman"/>
      <family val="1"/>
    </font>
    <font>
      <sz val="30"/>
      <name val="Times New Roman"/>
      <family val="1"/>
    </font>
    <font>
      <b/>
      <sz val="30"/>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theme="3" tint="0.7999799847602844"/>
        <bgColor indexed="64"/>
      </patternFill>
    </fill>
    <fill>
      <patternFill patternType="solid">
        <fgColor rgb="FFFFFF0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s>
  <cellStyleXfs count="63">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0"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5" fillId="25" borderId="1" applyNumberFormat="0" applyAlignment="0" applyProtection="0"/>
    <xf numFmtId="0" fontId="26" fillId="26" borderId="2" applyNumberFormat="0" applyAlignment="0" applyProtection="0"/>
    <xf numFmtId="0" fontId="27" fillId="26" borderId="1" applyNumberFormat="0" applyAlignment="0" applyProtection="0"/>
    <xf numFmtId="0" fontId="2" fillId="0" borderId="0" applyNumberForma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0" borderId="6" applyNumberFormat="0" applyFill="0" applyAlignment="0" applyProtection="0"/>
    <xf numFmtId="0" fontId="32" fillId="27" borderId="7" applyNumberFormat="0" applyAlignment="0" applyProtection="0"/>
    <xf numFmtId="0" fontId="33" fillId="0" borderId="0" applyNumberFormat="0" applyFill="0" applyBorder="0" applyAlignment="0" applyProtection="0"/>
    <xf numFmtId="0" fontId="34" fillId="28" borderId="0" applyNumberFormat="0" applyBorder="0" applyAlignment="0" applyProtection="0"/>
    <xf numFmtId="0" fontId="3" fillId="0" borderId="0" applyNumberFormat="0" applyFill="0" applyBorder="0" applyAlignment="0" applyProtection="0"/>
    <xf numFmtId="0" fontId="35" fillId="29" borderId="0" applyNumberFormat="0" applyBorder="0" applyAlignment="0" applyProtection="0"/>
    <xf numFmtId="0" fontId="36"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0" fontId="37" fillId="0" borderId="9" applyNumberFormat="0" applyFill="0" applyAlignment="0" applyProtection="0"/>
    <xf numFmtId="0" fontId="38"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39" fillId="31" borderId="0" applyNumberFormat="0" applyBorder="0" applyAlignment="0" applyProtection="0"/>
  </cellStyleXfs>
  <cellXfs count="46">
    <xf numFmtId="0" fontId="0" fillId="0" borderId="0" xfId="0" applyFont="1" applyAlignment="1">
      <alignment/>
    </xf>
    <xf numFmtId="49" fontId="4" fillId="32" borderId="0" xfId="0" applyNumberFormat="1" applyFont="1" applyFill="1" applyAlignment="1">
      <alignment horizontal="center" vertical="top" wrapText="1"/>
    </xf>
    <xf numFmtId="0" fontId="4" fillId="32" borderId="0" xfId="0" applyFont="1" applyFill="1" applyAlignment="1">
      <alignment horizontal="center" vertical="top" wrapText="1"/>
    </xf>
    <xf numFmtId="0" fontId="5" fillId="32" borderId="0" xfId="0" applyFont="1" applyFill="1" applyAlignment="1">
      <alignment horizontal="center" vertical="top" wrapText="1"/>
    </xf>
    <xf numFmtId="49" fontId="5" fillId="32" borderId="0" xfId="0" applyNumberFormat="1" applyFont="1" applyFill="1" applyAlignment="1">
      <alignment horizontal="center" vertical="top" wrapText="1"/>
    </xf>
    <xf numFmtId="49" fontId="6" fillId="32" borderId="0" xfId="0" applyNumberFormat="1" applyFont="1" applyFill="1" applyAlignment="1">
      <alignment horizontal="center" vertical="top" wrapText="1"/>
    </xf>
    <xf numFmtId="0" fontId="6" fillId="32" borderId="0" xfId="0" applyFont="1" applyFill="1" applyAlignment="1">
      <alignment horizontal="center" vertical="top" wrapText="1"/>
    </xf>
    <xf numFmtId="0" fontId="7" fillId="32" borderId="10" xfId="0" applyFont="1" applyFill="1" applyBorder="1" applyAlignment="1">
      <alignment horizontal="center" vertical="top" wrapText="1"/>
    </xf>
    <xf numFmtId="49" fontId="7" fillId="32" borderId="10" xfId="0" applyNumberFormat="1" applyFont="1" applyFill="1" applyBorder="1" applyAlignment="1">
      <alignment horizontal="center" vertical="top" wrapText="1"/>
    </xf>
    <xf numFmtId="180" fontId="7" fillId="32" borderId="10" xfId="0" applyNumberFormat="1" applyFont="1" applyFill="1" applyBorder="1" applyAlignment="1">
      <alignment horizontal="center" vertical="top" wrapText="1"/>
    </xf>
    <xf numFmtId="0" fontId="6" fillId="33" borderId="0" xfId="0" applyFont="1" applyFill="1" applyAlignment="1">
      <alignment horizontal="center" vertical="top" wrapText="1"/>
    </xf>
    <xf numFmtId="0" fontId="6" fillId="32" borderId="10" xfId="0" applyFont="1" applyFill="1" applyBorder="1" applyAlignment="1">
      <alignment horizontal="center" vertical="top" wrapText="1"/>
    </xf>
    <xf numFmtId="180" fontId="6" fillId="32" borderId="10" xfId="0" applyNumberFormat="1" applyFont="1" applyFill="1" applyBorder="1" applyAlignment="1">
      <alignment horizontal="center" vertical="top" wrapText="1"/>
    </xf>
    <xf numFmtId="181" fontId="6" fillId="32" borderId="10" xfId="0" applyNumberFormat="1" applyFont="1" applyFill="1" applyBorder="1" applyAlignment="1">
      <alignment horizontal="center" vertical="top" wrapText="1"/>
    </xf>
    <xf numFmtId="0" fontId="6" fillId="32" borderId="0" xfId="0" applyFont="1" applyFill="1" applyBorder="1" applyAlignment="1">
      <alignment horizontal="center" vertical="top" wrapText="1"/>
    </xf>
    <xf numFmtId="180" fontId="6" fillId="32" borderId="10" xfId="0" applyNumberFormat="1" applyFont="1" applyFill="1" applyBorder="1" applyAlignment="1" applyProtection="1">
      <alignment horizontal="center" vertical="top" wrapText="1"/>
      <protection locked="0"/>
    </xf>
    <xf numFmtId="0" fontId="6" fillId="0" borderId="10" xfId="0" applyFont="1" applyFill="1" applyBorder="1" applyAlignment="1">
      <alignment horizontal="center" vertical="top" wrapText="1"/>
    </xf>
    <xf numFmtId="0" fontId="6" fillId="34" borderId="0" xfId="0" applyFont="1" applyFill="1" applyAlignment="1">
      <alignment horizontal="center" vertical="top" wrapText="1"/>
    </xf>
    <xf numFmtId="183" fontId="6" fillId="34" borderId="0" xfId="0" applyNumberFormat="1" applyFont="1" applyFill="1" applyAlignment="1">
      <alignment horizontal="center" vertical="top" wrapText="1"/>
    </xf>
    <xf numFmtId="180" fontId="6" fillId="0" borderId="10" xfId="0" applyNumberFormat="1" applyFont="1" applyFill="1" applyBorder="1" applyAlignment="1">
      <alignment horizontal="center" vertical="top" wrapText="1"/>
    </xf>
    <xf numFmtId="183" fontId="6" fillId="0" borderId="0" xfId="0" applyNumberFormat="1" applyFont="1" applyFill="1" applyAlignment="1">
      <alignment horizontal="center" vertical="top" wrapText="1"/>
    </xf>
    <xf numFmtId="0" fontId="6" fillId="0" borderId="0" xfId="0" applyFont="1" applyFill="1" applyAlignment="1">
      <alignment horizontal="center" vertical="top" wrapText="1"/>
    </xf>
    <xf numFmtId="180" fontId="6" fillId="0" borderId="10" xfId="0" applyNumberFormat="1" applyFont="1" applyFill="1" applyBorder="1" applyAlignment="1" applyProtection="1">
      <alignment horizontal="center" vertical="top" wrapText="1"/>
      <protection locked="0"/>
    </xf>
    <xf numFmtId="0" fontId="6" fillId="0" borderId="10" xfId="0" applyFont="1" applyBorder="1" applyAlignment="1">
      <alignment horizontal="center" vertical="top" wrapText="1"/>
    </xf>
    <xf numFmtId="180" fontId="6" fillId="0" borderId="0" xfId="0" applyNumberFormat="1" applyFont="1" applyFill="1" applyBorder="1" applyAlignment="1">
      <alignment horizontal="center" vertical="top" wrapText="1"/>
    </xf>
    <xf numFmtId="0" fontId="6" fillId="0" borderId="0" xfId="0" applyFont="1" applyFill="1" applyBorder="1" applyAlignment="1">
      <alignment horizontal="center" vertical="top" wrapText="1"/>
    </xf>
    <xf numFmtId="180" fontId="6" fillId="34" borderId="0" xfId="0" applyNumberFormat="1" applyFont="1" applyFill="1" applyBorder="1" applyAlignment="1">
      <alignment horizontal="center" vertical="top" wrapText="1"/>
    </xf>
    <xf numFmtId="0" fontId="6" fillId="34" borderId="0" xfId="0" applyFont="1" applyFill="1" applyBorder="1" applyAlignment="1">
      <alignment horizontal="center" vertical="top" wrapText="1"/>
    </xf>
    <xf numFmtId="0" fontId="6" fillId="32" borderId="10" xfId="0" applyFont="1" applyFill="1" applyBorder="1" applyAlignment="1">
      <alignment vertical="top" wrapText="1"/>
    </xf>
    <xf numFmtId="49" fontId="6" fillId="32" borderId="10" xfId="0" applyNumberFormat="1" applyFont="1" applyFill="1" applyBorder="1" applyAlignment="1">
      <alignment horizontal="center" vertical="top" wrapText="1"/>
    </xf>
    <xf numFmtId="0" fontId="6" fillId="32" borderId="10" xfId="0" applyFont="1" applyFill="1" applyBorder="1" applyAlignment="1">
      <alignment horizontal="center" vertical="top" wrapText="1"/>
    </xf>
    <xf numFmtId="49" fontId="7" fillId="32" borderId="10" xfId="0" applyNumberFormat="1" applyFont="1" applyFill="1" applyBorder="1" applyAlignment="1">
      <alignment horizontal="center" vertical="top" wrapText="1"/>
    </xf>
    <xf numFmtId="0" fontId="7" fillId="32" borderId="10" xfId="0" applyFont="1" applyFill="1" applyBorder="1" applyAlignment="1">
      <alignment horizontal="center" vertical="top" wrapText="1"/>
    </xf>
    <xf numFmtId="180" fontId="6" fillId="32" borderId="10" xfId="0" applyNumberFormat="1" applyFont="1" applyFill="1" applyBorder="1" applyAlignment="1">
      <alignment horizontal="center" vertical="top" wrapText="1"/>
    </xf>
    <xf numFmtId="0" fontId="6" fillId="0" borderId="10" xfId="0" applyFont="1" applyFill="1" applyBorder="1" applyAlignment="1">
      <alignment horizontal="center" vertical="top" wrapText="1"/>
    </xf>
    <xf numFmtId="49" fontId="5" fillId="32" borderId="0" xfId="0" applyNumberFormat="1" applyFont="1" applyFill="1" applyAlignment="1">
      <alignment horizontal="center" vertical="top" wrapText="1"/>
    </xf>
    <xf numFmtId="180" fontId="7" fillId="32" borderId="10" xfId="0" applyNumberFormat="1" applyFont="1" applyFill="1" applyBorder="1" applyAlignment="1">
      <alignment horizontal="center" vertical="top" wrapText="1"/>
    </xf>
    <xf numFmtId="0" fontId="7" fillId="33" borderId="10" xfId="0" applyFont="1" applyFill="1" applyBorder="1" applyAlignment="1">
      <alignment horizontal="center" vertical="top" wrapText="1"/>
    </xf>
    <xf numFmtId="49" fontId="6" fillId="0" borderId="10" xfId="0" applyNumberFormat="1" applyFont="1" applyFill="1" applyBorder="1" applyAlignment="1">
      <alignment horizontal="center" vertical="top" wrapText="1"/>
    </xf>
    <xf numFmtId="0" fontId="6" fillId="0" borderId="10" xfId="0" applyFont="1" applyBorder="1" applyAlignment="1">
      <alignment horizontal="center" vertical="top" wrapText="1"/>
    </xf>
    <xf numFmtId="0" fontId="6" fillId="0" borderId="0" xfId="0" applyFont="1" applyFill="1" applyBorder="1" applyAlignment="1">
      <alignment horizontal="center" vertical="top" wrapText="1"/>
    </xf>
    <xf numFmtId="49" fontId="6" fillId="0" borderId="10" xfId="0" applyNumberFormat="1" applyFont="1" applyBorder="1" applyAlignment="1">
      <alignment horizontal="center" vertical="top" wrapText="1"/>
    </xf>
    <xf numFmtId="49" fontId="7" fillId="33" borderId="10" xfId="0" applyNumberFormat="1" applyFont="1" applyFill="1" applyBorder="1" applyAlignment="1">
      <alignment horizontal="center" vertical="top" wrapText="1"/>
    </xf>
    <xf numFmtId="183" fontId="6" fillId="32" borderId="10" xfId="0" applyNumberFormat="1" applyFont="1" applyFill="1" applyBorder="1" applyAlignment="1">
      <alignment horizontal="center" vertical="top" wrapText="1"/>
    </xf>
    <xf numFmtId="180" fontId="6" fillId="32" borderId="10" xfId="0" applyNumberFormat="1" applyFont="1" applyFill="1" applyBorder="1" applyAlignment="1" applyProtection="1">
      <alignment horizontal="center" vertical="top" wrapText="1"/>
      <protection locked="0"/>
    </xf>
    <xf numFmtId="0" fontId="4" fillId="32" borderId="0" xfId="0" applyFont="1" applyFill="1" applyAlignment="1">
      <alignment horizontal="left"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985"/>
  <sheetViews>
    <sheetView tabSelected="1" view="pageBreakPreview" zoomScale="25" zoomScaleSheetLayoutView="25" zoomScalePageLayoutView="0" workbookViewId="0" topLeftCell="A980">
      <selection activeCell="F770" sqref="F770"/>
    </sheetView>
  </sheetViews>
  <sheetFormatPr defaultColWidth="9.140625" defaultRowHeight="15"/>
  <cols>
    <col min="1" max="1" width="16.00390625" style="5" customWidth="1"/>
    <col min="2" max="2" width="57.7109375" style="6" customWidth="1"/>
    <col min="3" max="3" width="46.7109375" style="6" customWidth="1"/>
    <col min="4" max="4" width="26.00390625" style="6" customWidth="1"/>
    <col min="5" max="5" width="42.00390625" style="6" customWidth="1"/>
    <col min="6" max="6" width="39.57421875" style="6" customWidth="1"/>
    <col min="7" max="7" width="41.421875" style="6" customWidth="1"/>
    <col min="8" max="8" width="38.57421875" style="6" customWidth="1"/>
    <col min="9" max="9" width="34.57421875" style="6" customWidth="1"/>
    <col min="10" max="10" width="29.57421875" style="6" customWidth="1"/>
    <col min="11" max="11" width="35.28125" style="6" customWidth="1"/>
    <col min="12" max="12" width="31.8515625" style="6" customWidth="1"/>
    <col min="13" max="13" width="37.57421875" style="6" customWidth="1"/>
    <col min="14" max="14" width="39.00390625" style="6" customWidth="1"/>
    <col min="15" max="15" width="56.421875" style="6" customWidth="1"/>
    <col min="16" max="16" width="49.421875" style="6" customWidth="1"/>
    <col min="17" max="17" width="134.421875" style="6" customWidth="1"/>
    <col min="18" max="37" width="9.140625" style="6" customWidth="1"/>
    <col min="38" max="16384" width="9.140625" style="6" customWidth="1"/>
  </cols>
  <sheetData>
    <row r="1" spans="1:17" s="2" customFormat="1" ht="93.75" customHeight="1">
      <c r="A1" s="1"/>
      <c r="O1" s="45" t="s">
        <v>762</v>
      </c>
      <c r="P1" s="45"/>
      <c r="Q1" s="45"/>
    </row>
    <row r="2" spans="1:17" s="2" customFormat="1" ht="117.75" customHeight="1">
      <c r="A2" s="1"/>
      <c r="O2" s="45" t="s">
        <v>1105</v>
      </c>
      <c r="P2" s="45"/>
      <c r="Q2" s="45"/>
    </row>
    <row r="3" s="2" customFormat="1" ht="61.5">
      <c r="A3" s="1"/>
    </row>
    <row r="4" s="2" customFormat="1" ht="61.5">
      <c r="A4" s="1"/>
    </row>
    <row r="5" spans="1:17" s="3" customFormat="1" ht="63.75" customHeight="1">
      <c r="A5" s="35" t="s">
        <v>366</v>
      </c>
      <c r="B5" s="35"/>
      <c r="C5" s="35"/>
      <c r="D5" s="35"/>
      <c r="E5" s="35"/>
      <c r="F5" s="35"/>
      <c r="G5" s="35"/>
      <c r="H5" s="35"/>
      <c r="I5" s="35"/>
      <c r="J5" s="35"/>
      <c r="K5" s="35"/>
      <c r="L5" s="35"/>
      <c r="M5" s="35"/>
      <c r="N5" s="35"/>
      <c r="O5" s="35"/>
      <c r="P5" s="35"/>
      <c r="Q5" s="35"/>
    </row>
    <row r="6" spans="1:17" s="3" customFormat="1" ht="81" customHeight="1">
      <c r="A6" s="35" t="s">
        <v>367</v>
      </c>
      <c r="B6" s="35"/>
      <c r="C6" s="35"/>
      <c r="D6" s="35"/>
      <c r="E6" s="35"/>
      <c r="F6" s="35"/>
      <c r="G6" s="35"/>
      <c r="H6" s="35"/>
      <c r="I6" s="35"/>
      <c r="J6" s="35"/>
      <c r="K6" s="35"/>
      <c r="L6" s="35"/>
      <c r="M6" s="35"/>
      <c r="N6" s="35"/>
      <c r="O6" s="35"/>
      <c r="P6" s="35"/>
      <c r="Q6" s="35"/>
    </row>
    <row r="7" spans="1:17" s="3" customFormat="1" ht="83.25" customHeight="1">
      <c r="A7" s="35" t="s">
        <v>763</v>
      </c>
      <c r="B7" s="35"/>
      <c r="C7" s="35"/>
      <c r="D7" s="35"/>
      <c r="E7" s="35"/>
      <c r="F7" s="35"/>
      <c r="G7" s="35"/>
      <c r="H7" s="35"/>
      <c r="I7" s="35"/>
      <c r="J7" s="35"/>
      <c r="K7" s="35"/>
      <c r="L7" s="35"/>
      <c r="M7" s="35"/>
      <c r="N7" s="35"/>
      <c r="O7" s="35"/>
      <c r="P7" s="35"/>
      <c r="Q7" s="35"/>
    </row>
    <row r="8" spans="1:17" s="3" customFormat="1" ht="109.5" customHeight="1">
      <c r="A8" s="4"/>
      <c r="B8" s="4"/>
      <c r="C8" s="4"/>
      <c r="D8" s="4"/>
      <c r="E8" s="4"/>
      <c r="F8" s="4"/>
      <c r="G8" s="4"/>
      <c r="H8" s="4"/>
      <c r="I8" s="4"/>
      <c r="J8" s="4"/>
      <c r="K8" s="4"/>
      <c r="L8" s="4"/>
      <c r="M8" s="4"/>
      <c r="N8" s="4"/>
      <c r="O8" s="4"/>
      <c r="P8" s="4"/>
      <c r="Q8" s="4"/>
    </row>
    <row r="9" spans="1:17" ht="52.5" customHeight="1">
      <c r="A9" s="31" t="s">
        <v>20</v>
      </c>
      <c r="B9" s="32" t="s">
        <v>21</v>
      </c>
      <c r="C9" s="32" t="s">
        <v>3</v>
      </c>
      <c r="D9" s="32" t="s">
        <v>16</v>
      </c>
      <c r="E9" s="32" t="s">
        <v>19</v>
      </c>
      <c r="F9" s="32"/>
      <c r="G9" s="32"/>
      <c r="H9" s="32"/>
      <c r="I9" s="32"/>
      <c r="J9" s="32"/>
      <c r="K9" s="32"/>
      <c r="L9" s="32"/>
      <c r="M9" s="32"/>
      <c r="N9" s="32"/>
      <c r="O9" s="32" t="s">
        <v>17</v>
      </c>
      <c r="P9" s="32" t="s">
        <v>26</v>
      </c>
      <c r="Q9" s="32" t="s">
        <v>265</v>
      </c>
    </row>
    <row r="10" spans="1:17" ht="71.25" customHeight="1">
      <c r="A10" s="31"/>
      <c r="B10" s="32"/>
      <c r="C10" s="32"/>
      <c r="D10" s="32"/>
      <c r="E10" s="32" t="s">
        <v>12</v>
      </c>
      <c r="F10" s="32"/>
      <c r="G10" s="32" t="s">
        <v>13</v>
      </c>
      <c r="H10" s="32"/>
      <c r="I10" s="32" t="s">
        <v>14</v>
      </c>
      <c r="J10" s="32"/>
      <c r="K10" s="32" t="s">
        <v>15</v>
      </c>
      <c r="L10" s="32"/>
      <c r="M10" s="32" t="s">
        <v>11</v>
      </c>
      <c r="N10" s="32"/>
      <c r="O10" s="32"/>
      <c r="P10" s="32"/>
      <c r="Q10" s="32"/>
    </row>
    <row r="11" spans="1:17" ht="44.25" customHeight="1">
      <c r="A11" s="31"/>
      <c r="B11" s="32"/>
      <c r="C11" s="32"/>
      <c r="D11" s="32"/>
      <c r="E11" s="7" t="s">
        <v>326</v>
      </c>
      <c r="F11" s="7" t="s">
        <v>325</v>
      </c>
      <c r="G11" s="7" t="s">
        <v>326</v>
      </c>
      <c r="H11" s="7" t="s">
        <v>325</v>
      </c>
      <c r="I11" s="7" t="s">
        <v>326</v>
      </c>
      <c r="J11" s="7" t="s">
        <v>325</v>
      </c>
      <c r="K11" s="7" t="s">
        <v>326</v>
      </c>
      <c r="L11" s="7" t="s">
        <v>325</v>
      </c>
      <c r="M11" s="7" t="s">
        <v>326</v>
      </c>
      <c r="N11" s="7" t="s">
        <v>325</v>
      </c>
      <c r="O11" s="32"/>
      <c r="P11" s="32"/>
      <c r="Q11" s="32"/>
    </row>
    <row r="12" spans="1:17" ht="50.25" customHeight="1">
      <c r="A12" s="8" t="s">
        <v>320</v>
      </c>
      <c r="B12" s="7">
        <v>2</v>
      </c>
      <c r="C12" s="7">
        <v>3</v>
      </c>
      <c r="D12" s="7">
        <v>4</v>
      </c>
      <c r="E12" s="7">
        <v>5</v>
      </c>
      <c r="F12" s="7">
        <v>6</v>
      </c>
      <c r="G12" s="7">
        <v>7</v>
      </c>
      <c r="H12" s="7">
        <v>8</v>
      </c>
      <c r="I12" s="7">
        <v>9</v>
      </c>
      <c r="J12" s="7">
        <v>10</v>
      </c>
      <c r="K12" s="7">
        <v>11</v>
      </c>
      <c r="L12" s="7">
        <v>12</v>
      </c>
      <c r="M12" s="7">
        <v>13</v>
      </c>
      <c r="N12" s="7">
        <v>14</v>
      </c>
      <c r="O12" s="7">
        <v>15</v>
      </c>
      <c r="P12" s="7">
        <v>16</v>
      </c>
      <c r="Q12" s="7">
        <v>17</v>
      </c>
    </row>
    <row r="13" spans="1:17" ht="76.5" customHeight="1">
      <c r="A13" s="32" t="s">
        <v>761</v>
      </c>
      <c r="B13" s="32"/>
      <c r="C13" s="36"/>
      <c r="D13" s="7" t="s">
        <v>1</v>
      </c>
      <c r="E13" s="9">
        <f>E14+E15</f>
        <v>203189884.62</v>
      </c>
      <c r="F13" s="9">
        <f aca="true" t="shared" si="0" ref="F13:N13">F14+F15</f>
        <v>42794664.599999994</v>
      </c>
      <c r="G13" s="9">
        <f t="shared" si="0"/>
        <v>121104246.9</v>
      </c>
      <c r="H13" s="9">
        <f t="shared" si="0"/>
        <v>10203279.299999999</v>
      </c>
      <c r="I13" s="9">
        <f t="shared" si="0"/>
        <v>600474.3</v>
      </c>
      <c r="J13" s="9">
        <f t="shared" si="0"/>
        <v>472120.2</v>
      </c>
      <c r="K13" s="9">
        <f t="shared" si="0"/>
        <v>1277493.4200000002</v>
      </c>
      <c r="L13" s="9">
        <f t="shared" si="0"/>
        <v>951353.6000000001</v>
      </c>
      <c r="M13" s="9">
        <f t="shared" si="0"/>
        <v>80207670</v>
      </c>
      <c r="N13" s="9">
        <f t="shared" si="0"/>
        <v>31167911.5</v>
      </c>
      <c r="O13" s="36"/>
      <c r="P13" s="36"/>
      <c r="Q13" s="30"/>
    </row>
    <row r="14" spans="1:17" ht="76.5" customHeight="1">
      <c r="A14" s="32"/>
      <c r="B14" s="32"/>
      <c r="C14" s="36"/>
      <c r="D14" s="7">
        <v>2018</v>
      </c>
      <c r="E14" s="9">
        <f>G14+I14+K14+M14</f>
        <v>100412552.32</v>
      </c>
      <c r="F14" s="9">
        <f>H14+J14+L14+N14</f>
        <v>29194696.9</v>
      </c>
      <c r="G14" s="9">
        <f aca="true" t="shared" si="1" ref="G14:N15">G18+G63+G259+G299+G360+G391+G422+G655+G695+G787+G794+G837+G874+G881+G972</f>
        <v>59000078</v>
      </c>
      <c r="H14" s="9">
        <f t="shared" si="1"/>
        <v>78</v>
      </c>
      <c r="I14" s="9">
        <f t="shared" si="1"/>
        <v>383128.4</v>
      </c>
      <c r="J14" s="9">
        <f t="shared" si="1"/>
        <v>268673.3</v>
      </c>
      <c r="K14" s="9">
        <f t="shared" si="1"/>
        <v>670575.92</v>
      </c>
      <c r="L14" s="9">
        <f t="shared" si="1"/>
        <v>515636.10000000003</v>
      </c>
      <c r="M14" s="9">
        <f t="shared" si="1"/>
        <v>40358770</v>
      </c>
      <c r="N14" s="9">
        <f t="shared" si="1"/>
        <v>28410309.5</v>
      </c>
      <c r="O14" s="36"/>
      <c r="P14" s="36"/>
      <c r="Q14" s="30"/>
    </row>
    <row r="15" spans="1:17" ht="76.5" customHeight="1">
      <c r="A15" s="32"/>
      <c r="B15" s="32"/>
      <c r="C15" s="36"/>
      <c r="D15" s="7">
        <v>2019</v>
      </c>
      <c r="E15" s="9">
        <f>G15+I15+K15+M15</f>
        <v>102777332.30000001</v>
      </c>
      <c r="F15" s="9">
        <f>H15+J15+L15+N15</f>
        <v>13599967.7</v>
      </c>
      <c r="G15" s="9">
        <f t="shared" si="1"/>
        <v>62104168.900000006</v>
      </c>
      <c r="H15" s="9">
        <f t="shared" si="1"/>
        <v>10203201.299999999</v>
      </c>
      <c r="I15" s="9">
        <f t="shared" si="1"/>
        <v>217345.9</v>
      </c>
      <c r="J15" s="9">
        <f t="shared" si="1"/>
        <v>203446.90000000002</v>
      </c>
      <c r="K15" s="9">
        <f t="shared" si="1"/>
        <v>606917.5000000001</v>
      </c>
      <c r="L15" s="9">
        <f t="shared" si="1"/>
        <v>435717.50000000006</v>
      </c>
      <c r="M15" s="9">
        <f t="shared" si="1"/>
        <v>39848900</v>
      </c>
      <c r="N15" s="9">
        <f t="shared" si="1"/>
        <v>2757602</v>
      </c>
      <c r="O15" s="36"/>
      <c r="P15" s="36"/>
      <c r="Q15" s="30"/>
    </row>
    <row r="16" spans="1:17" s="10" customFormat="1" ht="72.75" customHeight="1">
      <c r="A16" s="37" t="s">
        <v>54</v>
      </c>
      <c r="B16" s="37"/>
      <c r="C16" s="37"/>
      <c r="D16" s="37"/>
      <c r="E16" s="37"/>
      <c r="F16" s="37"/>
      <c r="G16" s="37"/>
      <c r="H16" s="37"/>
      <c r="I16" s="37"/>
      <c r="J16" s="37"/>
      <c r="K16" s="37"/>
      <c r="L16" s="37"/>
      <c r="M16" s="37"/>
      <c r="N16" s="37"/>
      <c r="O16" s="37"/>
      <c r="P16" s="37"/>
      <c r="Q16" s="37"/>
    </row>
    <row r="17" spans="1:17" ht="73.5" customHeight="1">
      <c r="A17" s="31"/>
      <c r="B17" s="32" t="s">
        <v>18</v>
      </c>
      <c r="C17" s="30"/>
      <c r="D17" s="7" t="s">
        <v>1</v>
      </c>
      <c r="E17" s="9">
        <f>E18+E19</f>
        <v>83455.40000000001</v>
      </c>
      <c r="F17" s="9">
        <f aca="true" t="shared" si="2" ref="F17:N17">F18+F19</f>
        <v>71597.29999999999</v>
      </c>
      <c r="G17" s="9">
        <f t="shared" si="2"/>
        <v>0</v>
      </c>
      <c r="H17" s="9">
        <f t="shared" si="2"/>
        <v>0</v>
      </c>
      <c r="I17" s="9">
        <f t="shared" si="2"/>
        <v>22553.5</v>
      </c>
      <c r="J17" s="9">
        <f t="shared" si="2"/>
        <v>12033.400000000001</v>
      </c>
      <c r="K17" s="9">
        <f t="shared" si="2"/>
        <v>60901.9</v>
      </c>
      <c r="L17" s="9">
        <f t="shared" si="2"/>
        <v>59563.899999999994</v>
      </c>
      <c r="M17" s="9">
        <f t="shared" si="2"/>
        <v>0</v>
      </c>
      <c r="N17" s="9">
        <f t="shared" si="2"/>
        <v>0</v>
      </c>
      <c r="O17" s="30"/>
      <c r="P17" s="30"/>
      <c r="Q17" s="30"/>
    </row>
    <row r="18" spans="1:17" ht="73.5" customHeight="1">
      <c r="A18" s="31"/>
      <c r="B18" s="32"/>
      <c r="C18" s="30"/>
      <c r="D18" s="7">
        <v>2018</v>
      </c>
      <c r="E18" s="9">
        <f>G18+I18+K18+M18</f>
        <v>72091.90000000001</v>
      </c>
      <c r="F18" s="9">
        <f>H18+J18+L18+N18</f>
        <v>64350.299999999996</v>
      </c>
      <c r="G18" s="9">
        <f>G21+G23+G25+G27+G29+G31+G33+G35+G37+G39+G42+G44+G47+G50+G53+G56+G59</f>
        <v>0</v>
      </c>
      <c r="H18" s="9">
        <f aca="true" t="shared" si="3" ref="H18:N18">H21+H23+H25+H27+H29+H31+H33+H35+H37+H39+H42+H44+H47+H50+H53+H56+H59</f>
        <v>0</v>
      </c>
      <c r="I18" s="9">
        <f t="shared" si="3"/>
        <v>13517.6</v>
      </c>
      <c r="J18" s="9">
        <f t="shared" si="3"/>
        <v>6937.6</v>
      </c>
      <c r="K18" s="9">
        <f t="shared" si="3"/>
        <v>58574.3</v>
      </c>
      <c r="L18" s="9">
        <f t="shared" si="3"/>
        <v>57412.7</v>
      </c>
      <c r="M18" s="9">
        <f t="shared" si="3"/>
        <v>0</v>
      </c>
      <c r="N18" s="9">
        <f t="shared" si="3"/>
        <v>0</v>
      </c>
      <c r="O18" s="30"/>
      <c r="P18" s="30"/>
      <c r="Q18" s="30"/>
    </row>
    <row r="19" spans="1:17" ht="73.5" customHeight="1">
      <c r="A19" s="31"/>
      <c r="B19" s="32"/>
      <c r="C19" s="30"/>
      <c r="D19" s="7">
        <v>2019</v>
      </c>
      <c r="E19" s="9">
        <f>G19+I19+K19+M19</f>
        <v>11363.5</v>
      </c>
      <c r="F19" s="9">
        <f>H19+J19+L19+N19</f>
        <v>7247</v>
      </c>
      <c r="G19" s="9">
        <f>G40+G45+G48+G51+G54+G57+G60</f>
        <v>0</v>
      </c>
      <c r="H19" s="9">
        <f aca="true" t="shared" si="4" ref="H19:N19">H40+H45+H48+H51+H54+H57+H60</f>
        <v>0</v>
      </c>
      <c r="I19" s="9">
        <f t="shared" si="4"/>
        <v>9035.9</v>
      </c>
      <c r="J19" s="9">
        <f t="shared" si="4"/>
        <v>5095.8</v>
      </c>
      <c r="K19" s="9">
        <f t="shared" si="4"/>
        <v>2327.6</v>
      </c>
      <c r="L19" s="9">
        <f t="shared" si="4"/>
        <v>2151.2000000000003</v>
      </c>
      <c r="M19" s="9">
        <f t="shared" si="4"/>
        <v>0</v>
      </c>
      <c r="N19" s="9">
        <f t="shared" si="4"/>
        <v>0</v>
      </c>
      <c r="O19" s="30"/>
      <c r="P19" s="30"/>
      <c r="Q19" s="30"/>
    </row>
    <row r="20" spans="1:17" ht="64.5" customHeight="1">
      <c r="A20" s="29" t="s">
        <v>27</v>
      </c>
      <c r="B20" s="30" t="s">
        <v>55</v>
      </c>
      <c r="C20" s="30" t="s">
        <v>166</v>
      </c>
      <c r="D20" s="11" t="s">
        <v>1</v>
      </c>
      <c r="E20" s="12">
        <f>E21</f>
        <v>3997.2</v>
      </c>
      <c r="F20" s="12">
        <f aca="true" t="shared" si="5" ref="F20:M20">F21</f>
        <v>3997.2</v>
      </c>
      <c r="G20" s="12">
        <f t="shared" si="5"/>
        <v>0</v>
      </c>
      <c r="H20" s="12">
        <f t="shared" si="5"/>
        <v>0</v>
      </c>
      <c r="I20" s="12">
        <f t="shared" si="5"/>
        <v>0</v>
      </c>
      <c r="J20" s="12">
        <f t="shared" si="5"/>
        <v>0</v>
      </c>
      <c r="K20" s="12">
        <f t="shared" si="5"/>
        <v>3997.2</v>
      </c>
      <c r="L20" s="12">
        <f t="shared" si="5"/>
        <v>3997.2</v>
      </c>
      <c r="M20" s="12">
        <f t="shared" si="5"/>
        <v>0</v>
      </c>
      <c r="N20" s="12">
        <v>0</v>
      </c>
      <c r="O20" s="30" t="s">
        <v>620</v>
      </c>
      <c r="P20" s="30" t="s">
        <v>121</v>
      </c>
      <c r="Q20" s="30" t="s">
        <v>565</v>
      </c>
    </row>
    <row r="21" spans="1:17" ht="247.5" customHeight="1">
      <c r="A21" s="30"/>
      <c r="B21" s="30"/>
      <c r="C21" s="30"/>
      <c r="D21" s="11">
        <v>2018</v>
      </c>
      <c r="E21" s="12">
        <f>G21+I21+K21+M21</f>
        <v>3997.2</v>
      </c>
      <c r="F21" s="12">
        <f>H21+J21+L21+N21</f>
        <v>3997.2</v>
      </c>
      <c r="G21" s="12">
        <v>0</v>
      </c>
      <c r="H21" s="12">
        <v>0</v>
      </c>
      <c r="I21" s="12">
        <v>0</v>
      </c>
      <c r="J21" s="12">
        <v>0</v>
      </c>
      <c r="K21" s="13">
        <v>3997.2</v>
      </c>
      <c r="L21" s="13">
        <v>3997.2</v>
      </c>
      <c r="M21" s="12">
        <v>0</v>
      </c>
      <c r="N21" s="12">
        <v>0</v>
      </c>
      <c r="O21" s="30"/>
      <c r="P21" s="30"/>
      <c r="Q21" s="30"/>
    </row>
    <row r="22" spans="1:17" ht="72" customHeight="1">
      <c r="A22" s="29" t="s">
        <v>28</v>
      </c>
      <c r="B22" s="30" t="s">
        <v>56</v>
      </c>
      <c r="C22" s="30" t="s">
        <v>166</v>
      </c>
      <c r="D22" s="11" t="s">
        <v>1</v>
      </c>
      <c r="E22" s="12">
        <f aca="true" t="shared" si="6" ref="E22:N22">E23</f>
        <v>1848.3</v>
      </c>
      <c r="F22" s="12">
        <f t="shared" si="6"/>
        <v>1848.3</v>
      </c>
      <c r="G22" s="12">
        <f t="shared" si="6"/>
        <v>0</v>
      </c>
      <c r="H22" s="12">
        <f t="shared" si="6"/>
        <v>0</v>
      </c>
      <c r="I22" s="12">
        <f t="shared" si="6"/>
        <v>0</v>
      </c>
      <c r="J22" s="12">
        <f t="shared" si="6"/>
        <v>0</v>
      </c>
      <c r="K22" s="12">
        <f t="shared" si="6"/>
        <v>1848.3</v>
      </c>
      <c r="L22" s="12">
        <f t="shared" si="6"/>
        <v>1848.3</v>
      </c>
      <c r="M22" s="12">
        <f t="shared" si="6"/>
        <v>0</v>
      </c>
      <c r="N22" s="12">
        <f t="shared" si="6"/>
        <v>0</v>
      </c>
      <c r="O22" s="30" t="s">
        <v>620</v>
      </c>
      <c r="P22" s="30" t="s">
        <v>121</v>
      </c>
      <c r="Q22" s="30" t="s">
        <v>566</v>
      </c>
    </row>
    <row r="23" spans="1:17" ht="251.25" customHeight="1">
      <c r="A23" s="30"/>
      <c r="B23" s="30"/>
      <c r="C23" s="30"/>
      <c r="D23" s="11">
        <v>2018</v>
      </c>
      <c r="E23" s="12">
        <f>G23+I23+K23+M23</f>
        <v>1848.3</v>
      </c>
      <c r="F23" s="12">
        <f>H23+J23+L23+N23</f>
        <v>1848.3</v>
      </c>
      <c r="G23" s="12">
        <v>0</v>
      </c>
      <c r="H23" s="12">
        <v>0</v>
      </c>
      <c r="I23" s="12">
        <v>0</v>
      </c>
      <c r="J23" s="12">
        <v>0</v>
      </c>
      <c r="K23" s="12">
        <v>1848.3</v>
      </c>
      <c r="L23" s="12">
        <v>1848.3</v>
      </c>
      <c r="M23" s="12">
        <v>0</v>
      </c>
      <c r="N23" s="12">
        <v>0</v>
      </c>
      <c r="O23" s="30"/>
      <c r="P23" s="30"/>
      <c r="Q23" s="30"/>
    </row>
    <row r="24" spans="1:17" ht="162" customHeight="1">
      <c r="A24" s="29" t="s">
        <v>39</v>
      </c>
      <c r="B24" s="30" t="s">
        <v>57</v>
      </c>
      <c r="C24" s="30" t="s">
        <v>166</v>
      </c>
      <c r="D24" s="11" t="s">
        <v>1</v>
      </c>
      <c r="E24" s="12">
        <f aca="true" t="shared" si="7" ref="E24:N24">E25</f>
        <v>13936.2</v>
      </c>
      <c r="F24" s="12">
        <f t="shared" si="7"/>
        <v>7356.200000000001</v>
      </c>
      <c r="G24" s="12">
        <f t="shared" si="7"/>
        <v>0</v>
      </c>
      <c r="H24" s="12">
        <f t="shared" si="7"/>
        <v>0</v>
      </c>
      <c r="I24" s="12">
        <f t="shared" si="7"/>
        <v>13517.6</v>
      </c>
      <c r="J24" s="12">
        <f t="shared" si="7"/>
        <v>6937.6</v>
      </c>
      <c r="K24" s="12">
        <f t="shared" si="7"/>
        <v>418.6</v>
      </c>
      <c r="L24" s="12">
        <f t="shared" si="7"/>
        <v>418.6</v>
      </c>
      <c r="M24" s="12">
        <f t="shared" si="7"/>
        <v>0</v>
      </c>
      <c r="N24" s="12">
        <f t="shared" si="7"/>
        <v>0</v>
      </c>
      <c r="O24" s="30" t="s">
        <v>620</v>
      </c>
      <c r="P24" s="30" t="s">
        <v>621</v>
      </c>
      <c r="Q24" s="30" t="s">
        <v>622</v>
      </c>
    </row>
    <row r="25" spans="1:17" ht="409.5" customHeight="1">
      <c r="A25" s="30"/>
      <c r="B25" s="30"/>
      <c r="C25" s="30"/>
      <c r="D25" s="11">
        <v>2018</v>
      </c>
      <c r="E25" s="12">
        <f>G25+I25+K25+M25</f>
        <v>13936.2</v>
      </c>
      <c r="F25" s="12">
        <f>H25+J25+L25+N25</f>
        <v>7356.200000000001</v>
      </c>
      <c r="G25" s="12">
        <v>0</v>
      </c>
      <c r="H25" s="12">
        <v>0</v>
      </c>
      <c r="I25" s="12">
        <v>13517.6</v>
      </c>
      <c r="J25" s="12">
        <v>6937.6</v>
      </c>
      <c r="K25" s="12">
        <v>418.6</v>
      </c>
      <c r="L25" s="12">
        <v>418.6</v>
      </c>
      <c r="M25" s="12">
        <v>0</v>
      </c>
      <c r="N25" s="12">
        <v>0</v>
      </c>
      <c r="O25" s="30"/>
      <c r="P25" s="30"/>
      <c r="Q25" s="30"/>
    </row>
    <row r="26" spans="1:17" ht="35.25" customHeight="1">
      <c r="A26" s="29" t="s">
        <v>40</v>
      </c>
      <c r="B26" s="30" t="s">
        <v>461</v>
      </c>
      <c r="C26" s="30" t="s">
        <v>166</v>
      </c>
      <c r="D26" s="11" t="s">
        <v>1</v>
      </c>
      <c r="E26" s="12">
        <f aca="true" t="shared" si="8" ref="E26:N26">E27</f>
        <v>591.5</v>
      </c>
      <c r="F26" s="12">
        <f t="shared" si="8"/>
        <v>591</v>
      </c>
      <c r="G26" s="12">
        <f t="shared" si="8"/>
        <v>0</v>
      </c>
      <c r="H26" s="12">
        <f t="shared" si="8"/>
        <v>0</v>
      </c>
      <c r="I26" s="12">
        <f t="shared" si="8"/>
        <v>0</v>
      </c>
      <c r="J26" s="12">
        <f t="shared" si="8"/>
        <v>0</v>
      </c>
      <c r="K26" s="12">
        <f t="shared" si="8"/>
        <v>591.5</v>
      </c>
      <c r="L26" s="12">
        <f t="shared" si="8"/>
        <v>591</v>
      </c>
      <c r="M26" s="12">
        <f t="shared" si="8"/>
        <v>0</v>
      </c>
      <c r="N26" s="12">
        <f t="shared" si="8"/>
        <v>0</v>
      </c>
      <c r="O26" s="30" t="s">
        <v>620</v>
      </c>
      <c r="P26" s="30" t="s">
        <v>121</v>
      </c>
      <c r="Q26" s="30" t="s">
        <v>567</v>
      </c>
    </row>
    <row r="27" spans="1:17" ht="254.25" customHeight="1">
      <c r="A27" s="30"/>
      <c r="B27" s="30"/>
      <c r="C27" s="30"/>
      <c r="D27" s="11">
        <v>2018</v>
      </c>
      <c r="E27" s="12">
        <f>G27+I27+K27+M27</f>
        <v>591.5</v>
      </c>
      <c r="F27" s="12">
        <f>H27+J27+L27+N27</f>
        <v>591</v>
      </c>
      <c r="G27" s="12">
        <v>0</v>
      </c>
      <c r="H27" s="12">
        <v>0</v>
      </c>
      <c r="I27" s="12">
        <v>0</v>
      </c>
      <c r="J27" s="12">
        <v>0</v>
      </c>
      <c r="K27" s="13">
        <v>591.5</v>
      </c>
      <c r="L27" s="13">
        <v>591</v>
      </c>
      <c r="M27" s="12">
        <v>0</v>
      </c>
      <c r="N27" s="12">
        <v>0</v>
      </c>
      <c r="O27" s="30"/>
      <c r="P27" s="30"/>
      <c r="Q27" s="30"/>
    </row>
    <row r="28" spans="1:17" ht="44.25" customHeight="1">
      <c r="A28" s="29" t="s">
        <v>41</v>
      </c>
      <c r="B28" s="30" t="s">
        <v>462</v>
      </c>
      <c r="C28" s="30" t="s">
        <v>166</v>
      </c>
      <c r="D28" s="11" t="s">
        <v>1</v>
      </c>
      <c r="E28" s="12">
        <f aca="true" t="shared" si="9" ref="E28:N28">E29</f>
        <v>99.7</v>
      </c>
      <c r="F28" s="12">
        <f t="shared" si="9"/>
        <v>99.7</v>
      </c>
      <c r="G28" s="12">
        <f t="shared" si="9"/>
        <v>0</v>
      </c>
      <c r="H28" s="12">
        <f t="shared" si="9"/>
        <v>0</v>
      </c>
      <c r="I28" s="12">
        <f t="shared" si="9"/>
        <v>0</v>
      </c>
      <c r="J28" s="12">
        <f t="shared" si="9"/>
        <v>0</v>
      </c>
      <c r="K28" s="12">
        <f t="shared" si="9"/>
        <v>99.7</v>
      </c>
      <c r="L28" s="12">
        <f t="shared" si="9"/>
        <v>99.7</v>
      </c>
      <c r="M28" s="12">
        <f t="shared" si="9"/>
        <v>0</v>
      </c>
      <c r="N28" s="12">
        <f t="shared" si="9"/>
        <v>0</v>
      </c>
      <c r="O28" s="30" t="s">
        <v>620</v>
      </c>
      <c r="P28" s="30" t="s">
        <v>121</v>
      </c>
      <c r="Q28" s="30" t="s">
        <v>468</v>
      </c>
    </row>
    <row r="29" spans="1:17" ht="252.75" customHeight="1">
      <c r="A29" s="30"/>
      <c r="B29" s="30"/>
      <c r="C29" s="30"/>
      <c r="D29" s="11">
        <v>2018</v>
      </c>
      <c r="E29" s="12">
        <f>G29+I29+K29+M29</f>
        <v>99.7</v>
      </c>
      <c r="F29" s="12">
        <f>H29+J29+L29+N29</f>
        <v>99.7</v>
      </c>
      <c r="G29" s="12">
        <v>0</v>
      </c>
      <c r="H29" s="12">
        <v>0</v>
      </c>
      <c r="I29" s="12">
        <v>0</v>
      </c>
      <c r="J29" s="12">
        <v>0</v>
      </c>
      <c r="K29" s="13">
        <v>99.7</v>
      </c>
      <c r="L29" s="13">
        <v>99.7</v>
      </c>
      <c r="M29" s="12">
        <v>0</v>
      </c>
      <c r="N29" s="12">
        <v>0</v>
      </c>
      <c r="O29" s="30"/>
      <c r="P29" s="30"/>
      <c r="Q29" s="30"/>
    </row>
    <row r="30" spans="1:17" ht="51" customHeight="1">
      <c r="A30" s="29" t="s">
        <v>42</v>
      </c>
      <c r="B30" s="30" t="s">
        <v>463</v>
      </c>
      <c r="C30" s="30" t="s">
        <v>166</v>
      </c>
      <c r="D30" s="11" t="s">
        <v>1</v>
      </c>
      <c r="E30" s="12">
        <f aca="true" t="shared" si="10" ref="E30:N30">E31</f>
        <v>3042.1</v>
      </c>
      <c r="F30" s="12">
        <f t="shared" si="10"/>
        <v>3042.1</v>
      </c>
      <c r="G30" s="12">
        <f t="shared" si="10"/>
        <v>0</v>
      </c>
      <c r="H30" s="12">
        <f t="shared" si="10"/>
        <v>0</v>
      </c>
      <c r="I30" s="12">
        <f t="shared" si="10"/>
        <v>0</v>
      </c>
      <c r="J30" s="12">
        <f t="shared" si="10"/>
        <v>0</v>
      </c>
      <c r="K30" s="12">
        <f t="shared" si="10"/>
        <v>3042.1</v>
      </c>
      <c r="L30" s="12">
        <f t="shared" si="10"/>
        <v>3042.1</v>
      </c>
      <c r="M30" s="12">
        <f t="shared" si="10"/>
        <v>0</v>
      </c>
      <c r="N30" s="12">
        <f t="shared" si="10"/>
        <v>0</v>
      </c>
      <c r="O30" s="30" t="s">
        <v>620</v>
      </c>
      <c r="P30" s="30" t="s">
        <v>121</v>
      </c>
      <c r="Q30" s="30" t="s">
        <v>568</v>
      </c>
    </row>
    <row r="31" spans="1:17" ht="236.25" customHeight="1">
      <c r="A31" s="30"/>
      <c r="B31" s="30"/>
      <c r="C31" s="30"/>
      <c r="D31" s="11">
        <v>2018</v>
      </c>
      <c r="E31" s="12">
        <f>G31+I31+K31+M31</f>
        <v>3042.1</v>
      </c>
      <c r="F31" s="12">
        <f>H31+J31+L31+N31</f>
        <v>3042.1</v>
      </c>
      <c r="G31" s="12">
        <v>0</v>
      </c>
      <c r="H31" s="12">
        <v>0</v>
      </c>
      <c r="I31" s="12">
        <v>0</v>
      </c>
      <c r="J31" s="12">
        <v>0</v>
      </c>
      <c r="K31" s="11">
        <v>3042.1</v>
      </c>
      <c r="L31" s="11">
        <v>3042.1</v>
      </c>
      <c r="M31" s="12">
        <v>0</v>
      </c>
      <c r="N31" s="12">
        <v>0</v>
      </c>
      <c r="O31" s="30"/>
      <c r="P31" s="30"/>
      <c r="Q31" s="30"/>
    </row>
    <row r="32" spans="1:18" ht="51" customHeight="1">
      <c r="A32" s="29" t="s">
        <v>43</v>
      </c>
      <c r="B32" s="30" t="s">
        <v>464</v>
      </c>
      <c r="C32" s="30" t="s">
        <v>166</v>
      </c>
      <c r="D32" s="11" t="s">
        <v>1</v>
      </c>
      <c r="E32" s="12">
        <f aca="true" t="shared" si="11" ref="E32:N32">E33</f>
        <v>3216.1</v>
      </c>
      <c r="F32" s="12">
        <f t="shared" si="11"/>
        <v>2845.4</v>
      </c>
      <c r="G32" s="12">
        <f t="shared" si="11"/>
        <v>0</v>
      </c>
      <c r="H32" s="12">
        <f t="shared" si="11"/>
        <v>0</v>
      </c>
      <c r="I32" s="12">
        <f t="shared" si="11"/>
        <v>0</v>
      </c>
      <c r="J32" s="12">
        <f t="shared" si="11"/>
        <v>0</v>
      </c>
      <c r="K32" s="12">
        <f t="shared" si="11"/>
        <v>3216.1</v>
      </c>
      <c r="L32" s="12">
        <f t="shared" si="11"/>
        <v>2845.4</v>
      </c>
      <c r="M32" s="12">
        <f t="shared" si="11"/>
        <v>0</v>
      </c>
      <c r="N32" s="12">
        <f t="shared" si="11"/>
        <v>0</v>
      </c>
      <c r="O32" s="30" t="s">
        <v>620</v>
      </c>
      <c r="P32" s="30" t="s">
        <v>121</v>
      </c>
      <c r="Q32" s="30" t="s">
        <v>569</v>
      </c>
      <c r="R32" s="14"/>
    </row>
    <row r="33" spans="1:18" ht="249" customHeight="1">
      <c r="A33" s="30"/>
      <c r="B33" s="30"/>
      <c r="C33" s="30"/>
      <c r="D33" s="11">
        <v>2018</v>
      </c>
      <c r="E33" s="12">
        <f>G33+I33+K33+M33</f>
        <v>3216.1</v>
      </c>
      <c r="F33" s="12">
        <f>H33+J33+L33+N33</f>
        <v>2845.4</v>
      </c>
      <c r="G33" s="12">
        <v>0</v>
      </c>
      <c r="H33" s="12">
        <v>0</v>
      </c>
      <c r="I33" s="12">
        <v>0</v>
      </c>
      <c r="J33" s="12">
        <v>0</v>
      </c>
      <c r="K33" s="12">
        <v>3216.1</v>
      </c>
      <c r="L33" s="12">
        <v>2845.4</v>
      </c>
      <c r="M33" s="12">
        <v>0</v>
      </c>
      <c r="N33" s="12">
        <v>0</v>
      </c>
      <c r="O33" s="30"/>
      <c r="P33" s="30"/>
      <c r="Q33" s="30"/>
      <c r="R33" s="14"/>
    </row>
    <row r="34" spans="1:18" ht="55.5" customHeight="1">
      <c r="A34" s="29" t="s">
        <v>44</v>
      </c>
      <c r="B34" s="30" t="s">
        <v>58</v>
      </c>
      <c r="C34" s="30" t="s">
        <v>166</v>
      </c>
      <c r="D34" s="11" t="s">
        <v>1</v>
      </c>
      <c r="E34" s="12">
        <f aca="true" t="shared" si="12" ref="E34:N34">E35</f>
        <v>2145.4</v>
      </c>
      <c r="F34" s="12">
        <f t="shared" si="12"/>
        <v>1847.4</v>
      </c>
      <c r="G34" s="12">
        <f t="shared" si="12"/>
        <v>0</v>
      </c>
      <c r="H34" s="12">
        <f t="shared" si="12"/>
        <v>0</v>
      </c>
      <c r="I34" s="12">
        <f t="shared" si="12"/>
        <v>0</v>
      </c>
      <c r="J34" s="12">
        <f t="shared" si="12"/>
        <v>0</v>
      </c>
      <c r="K34" s="12">
        <f t="shared" si="12"/>
        <v>2145.4</v>
      </c>
      <c r="L34" s="12">
        <f t="shared" si="12"/>
        <v>1847.4</v>
      </c>
      <c r="M34" s="12">
        <f t="shared" si="12"/>
        <v>0</v>
      </c>
      <c r="N34" s="12">
        <f t="shared" si="12"/>
        <v>0</v>
      </c>
      <c r="O34" s="30" t="s">
        <v>620</v>
      </c>
      <c r="P34" s="30" t="s">
        <v>121</v>
      </c>
      <c r="Q34" s="30" t="s">
        <v>570</v>
      </c>
      <c r="R34" s="14"/>
    </row>
    <row r="35" spans="1:18" ht="297" customHeight="1">
      <c r="A35" s="30"/>
      <c r="B35" s="30"/>
      <c r="C35" s="30"/>
      <c r="D35" s="11">
        <v>2018</v>
      </c>
      <c r="E35" s="12">
        <f>G35+I35+K35+M35</f>
        <v>2145.4</v>
      </c>
      <c r="F35" s="12">
        <f>H35+J35+L35+N35</f>
        <v>1847.4</v>
      </c>
      <c r="G35" s="12">
        <v>0</v>
      </c>
      <c r="H35" s="12">
        <v>0</v>
      </c>
      <c r="I35" s="12">
        <v>0</v>
      </c>
      <c r="J35" s="12">
        <v>0</v>
      </c>
      <c r="K35" s="12">
        <v>2145.4</v>
      </c>
      <c r="L35" s="12">
        <v>1847.4</v>
      </c>
      <c r="M35" s="12">
        <v>0</v>
      </c>
      <c r="N35" s="12">
        <v>0</v>
      </c>
      <c r="O35" s="30"/>
      <c r="P35" s="30"/>
      <c r="Q35" s="30"/>
      <c r="R35" s="14"/>
    </row>
    <row r="36" spans="1:18" ht="58.5" customHeight="1">
      <c r="A36" s="29" t="s">
        <v>45</v>
      </c>
      <c r="B36" s="30" t="s">
        <v>59</v>
      </c>
      <c r="C36" s="30" t="s">
        <v>166</v>
      </c>
      <c r="D36" s="11" t="s">
        <v>1</v>
      </c>
      <c r="E36" s="12">
        <f aca="true" t="shared" si="13" ref="E36:N36">E37</f>
        <v>668.1</v>
      </c>
      <c r="F36" s="12">
        <f t="shared" si="13"/>
        <v>668.1</v>
      </c>
      <c r="G36" s="12">
        <f t="shared" si="13"/>
        <v>0</v>
      </c>
      <c r="H36" s="12">
        <f t="shared" si="13"/>
        <v>0</v>
      </c>
      <c r="I36" s="12">
        <f t="shared" si="13"/>
        <v>0</v>
      </c>
      <c r="J36" s="12">
        <f t="shared" si="13"/>
        <v>0</v>
      </c>
      <c r="K36" s="12">
        <f t="shared" si="13"/>
        <v>668.1</v>
      </c>
      <c r="L36" s="12">
        <f t="shared" si="13"/>
        <v>668.1</v>
      </c>
      <c r="M36" s="12">
        <f t="shared" si="13"/>
        <v>0</v>
      </c>
      <c r="N36" s="12">
        <f t="shared" si="13"/>
        <v>0</v>
      </c>
      <c r="O36" s="30" t="s">
        <v>620</v>
      </c>
      <c r="P36" s="30" t="s">
        <v>121</v>
      </c>
      <c r="Q36" s="30" t="s">
        <v>623</v>
      </c>
      <c r="R36" s="14"/>
    </row>
    <row r="37" spans="1:18" ht="240" customHeight="1">
      <c r="A37" s="30"/>
      <c r="B37" s="30"/>
      <c r="C37" s="30"/>
      <c r="D37" s="11">
        <v>2018</v>
      </c>
      <c r="E37" s="12">
        <f>G37+I37+K37+M37</f>
        <v>668.1</v>
      </c>
      <c r="F37" s="12">
        <f>H37+J37+L37+N37</f>
        <v>668.1</v>
      </c>
      <c r="G37" s="12">
        <v>0</v>
      </c>
      <c r="H37" s="12">
        <v>0</v>
      </c>
      <c r="I37" s="12">
        <v>0</v>
      </c>
      <c r="J37" s="12">
        <v>0</v>
      </c>
      <c r="K37" s="12">
        <v>668.1</v>
      </c>
      <c r="L37" s="12">
        <v>668.1</v>
      </c>
      <c r="M37" s="12">
        <v>0</v>
      </c>
      <c r="N37" s="12">
        <v>0</v>
      </c>
      <c r="O37" s="30"/>
      <c r="P37" s="30"/>
      <c r="Q37" s="30"/>
      <c r="R37" s="14"/>
    </row>
    <row r="38" spans="1:18" ht="115.5" customHeight="1">
      <c r="A38" s="29" t="s">
        <v>46</v>
      </c>
      <c r="B38" s="30" t="s">
        <v>60</v>
      </c>
      <c r="C38" s="30" t="s">
        <v>166</v>
      </c>
      <c r="D38" s="11" t="s">
        <v>1</v>
      </c>
      <c r="E38" s="12">
        <f>E39+E40</f>
        <v>10848.2</v>
      </c>
      <c r="F38" s="12">
        <f aca="true" t="shared" si="14" ref="F38:N38">F39+F40</f>
        <v>10592.1</v>
      </c>
      <c r="G38" s="12">
        <f t="shared" si="14"/>
        <v>0</v>
      </c>
      <c r="H38" s="12">
        <f t="shared" si="14"/>
        <v>0</v>
      </c>
      <c r="I38" s="12">
        <f t="shared" si="14"/>
        <v>0</v>
      </c>
      <c r="J38" s="12">
        <f t="shared" si="14"/>
        <v>0</v>
      </c>
      <c r="K38" s="12">
        <f t="shared" si="14"/>
        <v>10848.2</v>
      </c>
      <c r="L38" s="12">
        <f t="shared" si="14"/>
        <v>10592.1</v>
      </c>
      <c r="M38" s="12">
        <f t="shared" si="14"/>
        <v>0</v>
      </c>
      <c r="N38" s="12">
        <f t="shared" si="14"/>
        <v>0</v>
      </c>
      <c r="O38" s="30" t="s">
        <v>620</v>
      </c>
      <c r="P38" s="30" t="s">
        <v>121</v>
      </c>
      <c r="Q38" s="30" t="s">
        <v>571</v>
      </c>
      <c r="R38" s="14"/>
    </row>
    <row r="39" spans="1:18" ht="409.5" customHeight="1">
      <c r="A39" s="29"/>
      <c r="B39" s="30"/>
      <c r="C39" s="30"/>
      <c r="D39" s="11">
        <v>2018</v>
      </c>
      <c r="E39" s="12">
        <f>G39+I39+K39+M39</f>
        <v>9288</v>
      </c>
      <c r="F39" s="12">
        <f>H39+J39+L39+N39</f>
        <v>9031.9</v>
      </c>
      <c r="G39" s="12">
        <v>0</v>
      </c>
      <c r="H39" s="12">
        <v>0</v>
      </c>
      <c r="I39" s="12">
        <v>0</v>
      </c>
      <c r="J39" s="12">
        <v>0</v>
      </c>
      <c r="K39" s="12">
        <v>9288</v>
      </c>
      <c r="L39" s="12">
        <v>9031.9</v>
      </c>
      <c r="M39" s="12">
        <v>0</v>
      </c>
      <c r="N39" s="12">
        <v>0</v>
      </c>
      <c r="O39" s="30"/>
      <c r="P39" s="30"/>
      <c r="Q39" s="30"/>
      <c r="R39" s="14"/>
    </row>
    <row r="40" spans="1:18" ht="75.75" customHeight="1">
      <c r="A40" s="29"/>
      <c r="B40" s="30"/>
      <c r="C40" s="30"/>
      <c r="D40" s="11">
        <v>2019</v>
      </c>
      <c r="E40" s="12">
        <f>G40+I40+K40+M40</f>
        <v>1560.2</v>
      </c>
      <c r="F40" s="12">
        <f>H40+J40+L40+N40</f>
        <v>1560.2</v>
      </c>
      <c r="G40" s="12">
        <v>0</v>
      </c>
      <c r="H40" s="12">
        <v>0</v>
      </c>
      <c r="I40" s="12">
        <v>0</v>
      </c>
      <c r="J40" s="12">
        <v>0</v>
      </c>
      <c r="K40" s="12">
        <v>1560.2</v>
      </c>
      <c r="L40" s="12">
        <v>1560.2</v>
      </c>
      <c r="M40" s="12">
        <v>0</v>
      </c>
      <c r="N40" s="12">
        <v>0</v>
      </c>
      <c r="O40" s="30"/>
      <c r="P40" s="30"/>
      <c r="Q40" s="11" t="s">
        <v>946</v>
      </c>
      <c r="R40" s="14"/>
    </row>
    <row r="41" spans="1:18" ht="61.5" customHeight="1">
      <c r="A41" s="29" t="s">
        <v>47</v>
      </c>
      <c r="B41" s="30" t="s">
        <v>61</v>
      </c>
      <c r="C41" s="30" t="s">
        <v>166</v>
      </c>
      <c r="D41" s="11" t="s">
        <v>1</v>
      </c>
      <c r="E41" s="12">
        <f aca="true" t="shared" si="15" ref="E41:N41">E42</f>
        <v>33259.3</v>
      </c>
      <c r="F41" s="12">
        <f t="shared" si="15"/>
        <v>33023</v>
      </c>
      <c r="G41" s="12">
        <f t="shared" si="15"/>
        <v>0</v>
      </c>
      <c r="H41" s="12">
        <f t="shared" si="15"/>
        <v>0</v>
      </c>
      <c r="I41" s="12">
        <f t="shared" si="15"/>
        <v>0</v>
      </c>
      <c r="J41" s="12">
        <f t="shared" si="15"/>
        <v>0</v>
      </c>
      <c r="K41" s="12">
        <f t="shared" si="15"/>
        <v>33259.3</v>
      </c>
      <c r="L41" s="12">
        <f t="shared" si="15"/>
        <v>33023</v>
      </c>
      <c r="M41" s="12">
        <f t="shared" si="15"/>
        <v>0</v>
      </c>
      <c r="N41" s="12">
        <f t="shared" si="15"/>
        <v>0</v>
      </c>
      <c r="O41" s="30" t="s">
        <v>620</v>
      </c>
      <c r="P41" s="30" t="s">
        <v>121</v>
      </c>
      <c r="Q41" s="30" t="s">
        <v>624</v>
      </c>
      <c r="R41" s="14"/>
    </row>
    <row r="42" spans="1:18" ht="258" customHeight="1">
      <c r="A42" s="30"/>
      <c r="B42" s="30"/>
      <c r="C42" s="30"/>
      <c r="D42" s="11">
        <v>2018</v>
      </c>
      <c r="E42" s="12">
        <f>G42+I42+K42+M42</f>
        <v>33259.3</v>
      </c>
      <c r="F42" s="12">
        <f>H42+J42+L42+N42</f>
        <v>33023</v>
      </c>
      <c r="G42" s="12">
        <v>0</v>
      </c>
      <c r="H42" s="12">
        <v>0</v>
      </c>
      <c r="I42" s="12">
        <v>0</v>
      </c>
      <c r="J42" s="12">
        <v>0</v>
      </c>
      <c r="K42" s="12">
        <v>33259.3</v>
      </c>
      <c r="L42" s="12">
        <v>33023</v>
      </c>
      <c r="M42" s="12">
        <v>0</v>
      </c>
      <c r="N42" s="12">
        <v>0</v>
      </c>
      <c r="O42" s="30"/>
      <c r="P42" s="30"/>
      <c r="Q42" s="30"/>
      <c r="R42" s="14"/>
    </row>
    <row r="43" spans="1:18" ht="47.25" customHeight="1">
      <c r="A43" s="29" t="s">
        <v>48</v>
      </c>
      <c r="B43" s="30" t="s">
        <v>629</v>
      </c>
      <c r="C43" s="30" t="s">
        <v>63</v>
      </c>
      <c r="D43" s="11" t="s">
        <v>1</v>
      </c>
      <c r="E43" s="12">
        <f>E44+E45</f>
        <v>1754.3</v>
      </c>
      <c r="F43" s="12">
        <f aca="true" t="shared" si="16" ref="F43:N43">F44+F45</f>
        <v>0</v>
      </c>
      <c r="G43" s="12">
        <f t="shared" si="16"/>
        <v>0</v>
      </c>
      <c r="H43" s="12">
        <f t="shared" si="16"/>
        <v>0</v>
      </c>
      <c r="I43" s="12">
        <f t="shared" si="16"/>
        <v>1700</v>
      </c>
      <c r="J43" s="12">
        <f t="shared" si="16"/>
        <v>0</v>
      </c>
      <c r="K43" s="12">
        <f t="shared" si="16"/>
        <v>54.3</v>
      </c>
      <c r="L43" s="12">
        <f t="shared" si="16"/>
        <v>0</v>
      </c>
      <c r="M43" s="12">
        <f t="shared" si="16"/>
        <v>0</v>
      </c>
      <c r="N43" s="12">
        <f t="shared" si="16"/>
        <v>0</v>
      </c>
      <c r="O43" s="30" t="s">
        <v>175</v>
      </c>
      <c r="P43" s="30" t="s">
        <v>630</v>
      </c>
      <c r="Q43" s="30" t="s">
        <v>1022</v>
      </c>
      <c r="R43" s="14"/>
    </row>
    <row r="44" spans="1:18" ht="54" customHeight="1">
      <c r="A44" s="29"/>
      <c r="B44" s="30"/>
      <c r="C44" s="30"/>
      <c r="D44" s="11">
        <v>2018</v>
      </c>
      <c r="E44" s="15">
        <f>G44+I44+K44+M44</f>
        <v>0</v>
      </c>
      <c r="F44" s="15">
        <f>H44+J44+L44+N44</f>
        <v>0</v>
      </c>
      <c r="G44" s="12">
        <v>0</v>
      </c>
      <c r="H44" s="12">
        <v>0</v>
      </c>
      <c r="I44" s="12">
        <v>0</v>
      </c>
      <c r="J44" s="12">
        <v>0</v>
      </c>
      <c r="K44" s="12">
        <v>0</v>
      </c>
      <c r="L44" s="12">
        <v>0</v>
      </c>
      <c r="M44" s="12">
        <v>0</v>
      </c>
      <c r="N44" s="12">
        <v>0</v>
      </c>
      <c r="O44" s="30"/>
      <c r="P44" s="30"/>
      <c r="Q44" s="30"/>
      <c r="R44" s="14"/>
    </row>
    <row r="45" spans="1:18" ht="348" customHeight="1">
      <c r="A45" s="29"/>
      <c r="B45" s="30"/>
      <c r="C45" s="30"/>
      <c r="D45" s="11">
        <v>2019</v>
      </c>
      <c r="E45" s="15">
        <f>G45+I45+K45+M45</f>
        <v>1754.3</v>
      </c>
      <c r="F45" s="15">
        <f>H45+J45+L45+N45</f>
        <v>0</v>
      </c>
      <c r="G45" s="12">
        <v>0</v>
      </c>
      <c r="H45" s="12">
        <v>0</v>
      </c>
      <c r="I45" s="12">
        <v>1700</v>
      </c>
      <c r="J45" s="12">
        <v>0</v>
      </c>
      <c r="K45" s="12">
        <v>54.3</v>
      </c>
      <c r="L45" s="12">
        <v>0</v>
      </c>
      <c r="M45" s="12">
        <v>0</v>
      </c>
      <c r="N45" s="12">
        <v>0</v>
      </c>
      <c r="O45" s="30"/>
      <c r="P45" s="30"/>
      <c r="Q45" s="30"/>
      <c r="R45" s="14"/>
    </row>
    <row r="46" spans="1:18" ht="63" customHeight="1">
      <c r="A46" s="29" t="s">
        <v>49</v>
      </c>
      <c r="B46" s="30" t="s">
        <v>631</v>
      </c>
      <c r="C46" s="30" t="s">
        <v>131</v>
      </c>
      <c r="D46" s="11" t="s">
        <v>1</v>
      </c>
      <c r="E46" s="12">
        <f>E47+E48</f>
        <v>5756.900000000001</v>
      </c>
      <c r="F46" s="12">
        <f aca="true" t="shared" si="17" ref="F46:N46">F47+F48</f>
        <v>4691.8</v>
      </c>
      <c r="G46" s="12">
        <f t="shared" si="17"/>
        <v>0</v>
      </c>
      <c r="H46" s="12">
        <f t="shared" si="17"/>
        <v>0</v>
      </c>
      <c r="I46" s="12">
        <f t="shared" si="17"/>
        <v>5284.3</v>
      </c>
      <c r="J46" s="12">
        <f t="shared" si="17"/>
        <v>4219.2</v>
      </c>
      <c r="K46" s="12">
        <f t="shared" si="17"/>
        <v>472.6</v>
      </c>
      <c r="L46" s="12">
        <f t="shared" si="17"/>
        <v>472.6</v>
      </c>
      <c r="M46" s="12">
        <f t="shared" si="17"/>
        <v>0</v>
      </c>
      <c r="N46" s="12">
        <f t="shared" si="17"/>
        <v>0</v>
      </c>
      <c r="O46" s="30" t="s">
        <v>175</v>
      </c>
      <c r="P46" s="30" t="s">
        <v>1012</v>
      </c>
      <c r="Q46" s="30" t="s">
        <v>1013</v>
      </c>
      <c r="R46" s="14"/>
    </row>
    <row r="47" spans="1:18" ht="63" customHeight="1">
      <c r="A47" s="29"/>
      <c r="B47" s="30"/>
      <c r="C47" s="30"/>
      <c r="D47" s="11">
        <v>2018</v>
      </c>
      <c r="E47" s="15">
        <f>G47+I47+K47+M47</f>
        <v>0</v>
      </c>
      <c r="F47" s="15">
        <f>H47+J47+L47+N47</f>
        <v>0</v>
      </c>
      <c r="G47" s="12">
        <v>0</v>
      </c>
      <c r="H47" s="12">
        <v>0</v>
      </c>
      <c r="I47" s="12">
        <v>0</v>
      </c>
      <c r="J47" s="12">
        <v>0</v>
      </c>
      <c r="K47" s="12">
        <v>0</v>
      </c>
      <c r="L47" s="12">
        <v>0</v>
      </c>
      <c r="M47" s="12">
        <v>0</v>
      </c>
      <c r="N47" s="12">
        <v>0</v>
      </c>
      <c r="O47" s="30"/>
      <c r="P47" s="30"/>
      <c r="Q47" s="30"/>
      <c r="R47" s="14"/>
    </row>
    <row r="48" spans="1:18" ht="168.75" customHeight="1">
      <c r="A48" s="29"/>
      <c r="B48" s="30"/>
      <c r="C48" s="30"/>
      <c r="D48" s="11">
        <v>2019</v>
      </c>
      <c r="E48" s="15">
        <f>G48+I48+K48+M48</f>
        <v>5756.900000000001</v>
      </c>
      <c r="F48" s="15">
        <f>H48+J48+L48+N48</f>
        <v>4691.8</v>
      </c>
      <c r="G48" s="12">
        <v>0</v>
      </c>
      <c r="H48" s="12">
        <v>0</v>
      </c>
      <c r="I48" s="12">
        <v>5284.3</v>
      </c>
      <c r="J48" s="12">
        <v>4219.2</v>
      </c>
      <c r="K48" s="12">
        <v>472.6</v>
      </c>
      <c r="L48" s="12">
        <v>472.6</v>
      </c>
      <c r="M48" s="12">
        <v>0</v>
      </c>
      <c r="N48" s="12">
        <v>0</v>
      </c>
      <c r="O48" s="30"/>
      <c r="P48" s="30"/>
      <c r="Q48" s="30"/>
      <c r="R48" s="14"/>
    </row>
    <row r="49" spans="1:18" ht="62.25" customHeight="1">
      <c r="A49" s="29" t="s">
        <v>50</v>
      </c>
      <c r="B49" s="30" t="s">
        <v>451</v>
      </c>
      <c r="C49" s="30" t="s">
        <v>91</v>
      </c>
      <c r="D49" s="11" t="s">
        <v>1</v>
      </c>
      <c r="E49" s="12">
        <f>E50+E51</f>
        <v>13</v>
      </c>
      <c r="F49" s="12">
        <f aca="true" t="shared" si="18" ref="F49:N49">F50+F51</f>
        <v>9</v>
      </c>
      <c r="G49" s="12">
        <f t="shared" si="18"/>
        <v>0</v>
      </c>
      <c r="H49" s="12">
        <f t="shared" si="18"/>
        <v>0</v>
      </c>
      <c r="I49" s="12">
        <f t="shared" si="18"/>
        <v>0</v>
      </c>
      <c r="J49" s="12">
        <f t="shared" si="18"/>
        <v>0</v>
      </c>
      <c r="K49" s="12">
        <f t="shared" si="18"/>
        <v>13</v>
      </c>
      <c r="L49" s="12">
        <f t="shared" si="18"/>
        <v>9</v>
      </c>
      <c r="M49" s="12">
        <f t="shared" si="18"/>
        <v>0</v>
      </c>
      <c r="N49" s="12">
        <f t="shared" si="18"/>
        <v>0</v>
      </c>
      <c r="O49" s="30" t="s">
        <v>175</v>
      </c>
      <c r="P49" s="30" t="s">
        <v>180</v>
      </c>
      <c r="Q49" s="30" t="s">
        <v>1010</v>
      </c>
      <c r="R49" s="14"/>
    </row>
    <row r="50" spans="1:18" ht="60" customHeight="1">
      <c r="A50" s="29"/>
      <c r="B50" s="30"/>
      <c r="C50" s="30"/>
      <c r="D50" s="11">
        <v>2018</v>
      </c>
      <c r="E50" s="15">
        <f>G50+I50+K50+M50</f>
        <v>0</v>
      </c>
      <c r="F50" s="15">
        <f>H50+J50+L50+N50</f>
        <v>0</v>
      </c>
      <c r="G50" s="12">
        <v>0</v>
      </c>
      <c r="H50" s="12">
        <v>0</v>
      </c>
      <c r="I50" s="12">
        <v>0</v>
      </c>
      <c r="J50" s="12">
        <v>0</v>
      </c>
      <c r="K50" s="12">
        <v>0</v>
      </c>
      <c r="L50" s="12">
        <v>0</v>
      </c>
      <c r="M50" s="12">
        <v>0</v>
      </c>
      <c r="N50" s="12">
        <v>0</v>
      </c>
      <c r="O50" s="30"/>
      <c r="P50" s="30"/>
      <c r="Q50" s="30"/>
      <c r="R50" s="14"/>
    </row>
    <row r="51" spans="1:18" ht="285.75" customHeight="1">
      <c r="A51" s="29"/>
      <c r="B51" s="30"/>
      <c r="C51" s="30"/>
      <c r="D51" s="11">
        <v>2019</v>
      </c>
      <c r="E51" s="15">
        <f>G51+I51+K51+M51</f>
        <v>13</v>
      </c>
      <c r="F51" s="15">
        <f>H51+J51+L51+N51</f>
        <v>9</v>
      </c>
      <c r="G51" s="12">
        <v>0</v>
      </c>
      <c r="H51" s="12">
        <v>0</v>
      </c>
      <c r="I51" s="12">
        <v>0</v>
      </c>
      <c r="J51" s="12">
        <v>0</v>
      </c>
      <c r="K51" s="12">
        <v>13</v>
      </c>
      <c r="L51" s="12">
        <v>9</v>
      </c>
      <c r="M51" s="12">
        <v>0</v>
      </c>
      <c r="N51" s="12">
        <v>0</v>
      </c>
      <c r="O51" s="30"/>
      <c r="P51" s="30"/>
      <c r="Q51" s="30"/>
      <c r="R51" s="14"/>
    </row>
    <row r="52" spans="1:18" ht="56.25" customHeight="1">
      <c r="A52" s="29" t="s">
        <v>51</v>
      </c>
      <c r="B52" s="30" t="s">
        <v>1016</v>
      </c>
      <c r="C52" s="30" t="s">
        <v>96</v>
      </c>
      <c r="D52" s="11" t="s">
        <v>1</v>
      </c>
      <c r="E52" s="12">
        <f>E53+E54</f>
        <v>63.4</v>
      </c>
      <c r="F52" s="12">
        <f aca="true" t="shared" si="19" ref="F52:N52">F53+F54</f>
        <v>21.4</v>
      </c>
      <c r="G52" s="12">
        <f t="shared" si="19"/>
        <v>0</v>
      </c>
      <c r="H52" s="12">
        <f t="shared" si="19"/>
        <v>0</v>
      </c>
      <c r="I52" s="12">
        <f t="shared" si="19"/>
        <v>0</v>
      </c>
      <c r="J52" s="12">
        <f t="shared" si="19"/>
        <v>0</v>
      </c>
      <c r="K52" s="12">
        <f t="shared" si="19"/>
        <v>63.4</v>
      </c>
      <c r="L52" s="12">
        <f t="shared" si="19"/>
        <v>21.4</v>
      </c>
      <c r="M52" s="12">
        <f t="shared" si="19"/>
        <v>0</v>
      </c>
      <c r="N52" s="12">
        <f t="shared" si="19"/>
        <v>0</v>
      </c>
      <c r="O52" s="30" t="s">
        <v>175</v>
      </c>
      <c r="P52" s="30" t="s">
        <v>180</v>
      </c>
      <c r="Q52" s="30" t="s">
        <v>1017</v>
      </c>
      <c r="R52" s="14"/>
    </row>
    <row r="53" spans="1:18" ht="54" customHeight="1">
      <c r="A53" s="29"/>
      <c r="B53" s="30"/>
      <c r="C53" s="30"/>
      <c r="D53" s="11">
        <v>2018</v>
      </c>
      <c r="E53" s="15">
        <f>G53+I53+K53+M53</f>
        <v>0</v>
      </c>
      <c r="F53" s="15">
        <f>H53+J53+L53+N53</f>
        <v>0</v>
      </c>
      <c r="G53" s="12">
        <v>0</v>
      </c>
      <c r="H53" s="12">
        <v>0</v>
      </c>
      <c r="I53" s="12">
        <v>0</v>
      </c>
      <c r="J53" s="12">
        <v>0</v>
      </c>
      <c r="K53" s="12">
        <v>0</v>
      </c>
      <c r="L53" s="12">
        <v>0</v>
      </c>
      <c r="M53" s="12">
        <v>0</v>
      </c>
      <c r="N53" s="12">
        <v>0</v>
      </c>
      <c r="O53" s="30"/>
      <c r="P53" s="30"/>
      <c r="Q53" s="30"/>
      <c r="R53" s="14"/>
    </row>
    <row r="54" spans="1:18" ht="337.5" customHeight="1">
      <c r="A54" s="29"/>
      <c r="B54" s="30"/>
      <c r="C54" s="30"/>
      <c r="D54" s="11">
        <v>2019</v>
      </c>
      <c r="E54" s="15">
        <f>G54+I54+K54+M54</f>
        <v>63.4</v>
      </c>
      <c r="F54" s="15">
        <f>H54+J54+L54+N54</f>
        <v>21.4</v>
      </c>
      <c r="G54" s="12">
        <v>0</v>
      </c>
      <c r="H54" s="12">
        <v>0</v>
      </c>
      <c r="I54" s="12">
        <v>0</v>
      </c>
      <c r="J54" s="12">
        <v>0</v>
      </c>
      <c r="K54" s="12">
        <v>63.4</v>
      </c>
      <c r="L54" s="12">
        <v>21.4</v>
      </c>
      <c r="M54" s="12">
        <v>0</v>
      </c>
      <c r="N54" s="12">
        <v>0</v>
      </c>
      <c r="O54" s="30"/>
      <c r="P54" s="30"/>
      <c r="Q54" s="30"/>
      <c r="R54" s="14"/>
    </row>
    <row r="55" spans="1:18" ht="59.25" customHeight="1">
      <c r="A55" s="29" t="s">
        <v>52</v>
      </c>
      <c r="B55" s="30" t="s">
        <v>1018</v>
      </c>
      <c r="C55" s="30" t="s">
        <v>132</v>
      </c>
      <c r="D55" s="11" t="s">
        <v>1</v>
      </c>
      <c r="E55" s="12">
        <f>E56+E57</f>
        <v>2151.6</v>
      </c>
      <c r="F55" s="12">
        <f aca="true" t="shared" si="20" ref="F55:N55">F56+F57</f>
        <v>929.9</v>
      </c>
      <c r="G55" s="12">
        <f t="shared" si="20"/>
        <v>0</v>
      </c>
      <c r="H55" s="12">
        <f t="shared" si="20"/>
        <v>0</v>
      </c>
      <c r="I55" s="12">
        <f t="shared" si="20"/>
        <v>2051.6</v>
      </c>
      <c r="J55" s="12">
        <f t="shared" si="20"/>
        <v>876.6</v>
      </c>
      <c r="K55" s="12">
        <f t="shared" si="20"/>
        <v>100</v>
      </c>
      <c r="L55" s="12">
        <f t="shared" si="20"/>
        <v>53.3</v>
      </c>
      <c r="M55" s="12">
        <f t="shared" si="20"/>
        <v>0</v>
      </c>
      <c r="N55" s="12">
        <f t="shared" si="20"/>
        <v>0</v>
      </c>
      <c r="O55" s="30" t="s">
        <v>175</v>
      </c>
      <c r="P55" s="30" t="s">
        <v>180</v>
      </c>
      <c r="Q55" s="30" t="s">
        <v>1020</v>
      </c>
      <c r="R55" s="14"/>
    </row>
    <row r="56" spans="1:18" ht="57" customHeight="1">
      <c r="A56" s="29"/>
      <c r="B56" s="30"/>
      <c r="C56" s="30"/>
      <c r="D56" s="11">
        <v>2018</v>
      </c>
      <c r="E56" s="15">
        <f>G56+I56+K56+M56</f>
        <v>0</v>
      </c>
      <c r="F56" s="15">
        <f>H56+J56+L56+N56</f>
        <v>0</v>
      </c>
      <c r="G56" s="12">
        <v>0</v>
      </c>
      <c r="H56" s="12">
        <v>0</v>
      </c>
      <c r="I56" s="12">
        <v>0</v>
      </c>
      <c r="J56" s="12">
        <v>0</v>
      </c>
      <c r="K56" s="12">
        <v>0</v>
      </c>
      <c r="L56" s="12">
        <v>0</v>
      </c>
      <c r="M56" s="12">
        <v>0</v>
      </c>
      <c r="N56" s="12">
        <v>0</v>
      </c>
      <c r="O56" s="30"/>
      <c r="P56" s="30"/>
      <c r="Q56" s="30"/>
      <c r="R56" s="14"/>
    </row>
    <row r="57" spans="1:18" ht="339.75" customHeight="1">
      <c r="A57" s="29"/>
      <c r="B57" s="30"/>
      <c r="C57" s="30"/>
      <c r="D57" s="11">
        <v>2019</v>
      </c>
      <c r="E57" s="15">
        <f>G57+I57+K57+M57</f>
        <v>2151.6</v>
      </c>
      <c r="F57" s="15">
        <f>H57+J57+L57+N57</f>
        <v>929.9</v>
      </c>
      <c r="G57" s="12">
        <v>0</v>
      </c>
      <c r="H57" s="12">
        <v>0</v>
      </c>
      <c r="I57" s="12">
        <v>2051.6</v>
      </c>
      <c r="J57" s="12">
        <v>876.6</v>
      </c>
      <c r="K57" s="12">
        <v>100</v>
      </c>
      <c r="L57" s="12">
        <v>53.3</v>
      </c>
      <c r="M57" s="12">
        <v>0</v>
      </c>
      <c r="N57" s="12">
        <v>0</v>
      </c>
      <c r="O57" s="30"/>
      <c r="P57" s="30"/>
      <c r="Q57" s="30"/>
      <c r="R57" s="14"/>
    </row>
    <row r="58" spans="1:18" ht="62.25" customHeight="1">
      <c r="A58" s="29" t="s">
        <v>53</v>
      </c>
      <c r="B58" s="30" t="s">
        <v>1019</v>
      </c>
      <c r="C58" s="30" t="s">
        <v>126</v>
      </c>
      <c r="D58" s="11" t="s">
        <v>1</v>
      </c>
      <c r="E58" s="12">
        <f>E59+E60</f>
        <v>64.1</v>
      </c>
      <c r="F58" s="12">
        <f aca="true" t="shared" si="21" ref="F58:N58">F59+F60</f>
        <v>34.7</v>
      </c>
      <c r="G58" s="12">
        <f t="shared" si="21"/>
        <v>0</v>
      </c>
      <c r="H58" s="12">
        <f t="shared" si="21"/>
        <v>0</v>
      </c>
      <c r="I58" s="12">
        <f t="shared" si="21"/>
        <v>0</v>
      </c>
      <c r="J58" s="12">
        <f t="shared" si="21"/>
        <v>0</v>
      </c>
      <c r="K58" s="12">
        <f t="shared" si="21"/>
        <v>64.1</v>
      </c>
      <c r="L58" s="12">
        <f t="shared" si="21"/>
        <v>34.7</v>
      </c>
      <c r="M58" s="12">
        <f t="shared" si="21"/>
        <v>0</v>
      </c>
      <c r="N58" s="12">
        <f t="shared" si="21"/>
        <v>0</v>
      </c>
      <c r="O58" s="30" t="s">
        <v>175</v>
      </c>
      <c r="P58" s="30" t="s">
        <v>180</v>
      </c>
      <c r="Q58" s="30" t="s">
        <v>1021</v>
      </c>
      <c r="R58" s="14"/>
    </row>
    <row r="59" spans="1:18" ht="60" customHeight="1">
      <c r="A59" s="29"/>
      <c r="B59" s="30"/>
      <c r="C59" s="30"/>
      <c r="D59" s="11">
        <v>2018</v>
      </c>
      <c r="E59" s="15">
        <f>G59+I59+K59+M59</f>
        <v>0</v>
      </c>
      <c r="F59" s="15">
        <f>H59+J59+L59+N59</f>
        <v>0</v>
      </c>
      <c r="G59" s="12">
        <v>0</v>
      </c>
      <c r="H59" s="12">
        <v>0</v>
      </c>
      <c r="I59" s="12">
        <v>0</v>
      </c>
      <c r="J59" s="12">
        <v>0</v>
      </c>
      <c r="K59" s="12">
        <v>0</v>
      </c>
      <c r="L59" s="12">
        <v>0</v>
      </c>
      <c r="M59" s="12">
        <v>0</v>
      </c>
      <c r="N59" s="12">
        <v>0</v>
      </c>
      <c r="O59" s="30"/>
      <c r="P59" s="30"/>
      <c r="Q59" s="30"/>
      <c r="R59" s="14"/>
    </row>
    <row r="60" spans="1:18" ht="289.5" customHeight="1">
      <c r="A60" s="29"/>
      <c r="B60" s="30"/>
      <c r="C60" s="30"/>
      <c r="D60" s="11">
        <v>2019</v>
      </c>
      <c r="E60" s="15">
        <f>G60+I60+K60+M60</f>
        <v>64.1</v>
      </c>
      <c r="F60" s="15">
        <f>H60+J60+L60+N60</f>
        <v>34.7</v>
      </c>
      <c r="G60" s="12">
        <v>0</v>
      </c>
      <c r="H60" s="12">
        <v>0</v>
      </c>
      <c r="I60" s="12">
        <v>0</v>
      </c>
      <c r="J60" s="12">
        <v>0</v>
      </c>
      <c r="K60" s="12">
        <v>64.1</v>
      </c>
      <c r="L60" s="12">
        <v>34.7</v>
      </c>
      <c r="M60" s="12">
        <v>0</v>
      </c>
      <c r="N60" s="12">
        <v>0</v>
      </c>
      <c r="O60" s="30"/>
      <c r="P60" s="30"/>
      <c r="Q60" s="30"/>
      <c r="R60" s="14"/>
    </row>
    <row r="61" spans="1:17" s="10" customFormat="1" ht="50.25" customHeight="1">
      <c r="A61" s="37" t="s">
        <v>62</v>
      </c>
      <c r="B61" s="37"/>
      <c r="C61" s="37"/>
      <c r="D61" s="37"/>
      <c r="E61" s="37"/>
      <c r="F61" s="37"/>
      <c r="G61" s="37"/>
      <c r="H61" s="37"/>
      <c r="I61" s="37"/>
      <c r="J61" s="37"/>
      <c r="K61" s="37"/>
      <c r="L61" s="37"/>
      <c r="M61" s="37"/>
      <c r="N61" s="37"/>
      <c r="O61" s="37"/>
      <c r="P61" s="37"/>
      <c r="Q61" s="37"/>
    </row>
    <row r="62" spans="1:17" ht="59.25" customHeight="1">
      <c r="A62" s="31"/>
      <c r="B62" s="32" t="s">
        <v>18</v>
      </c>
      <c r="C62" s="30"/>
      <c r="D62" s="7" t="s">
        <v>1</v>
      </c>
      <c r="E62" s="9">
        <f>E63+E64</f>
        <v>302100.52</v>
      </c>
      <c r="F62" s="9">
        <f aca="true" t="shared" si="22" ref="F62:N62">F63+F64</f>
        <v>265610.6</v>
      </c>
      <c r="G62" s="9">
        <f t="shared" si="22"/>
        <v>4611.5</v>
      </c>
      <c r="H62" s="9">
        <f t="shared" si="22"/>
        <v>4611.5</v>
      </c>
      <c r="I62" s="9">
        <f t="shared" si="22"/>
        <v>22726</v>
      </c>
      <c r="J62" s="9">
        <f t="shared" si="22"/>
        <v>22726</v>
      </c>
      <c r="K62" s="9">
        <f t="shared" si="22"/>
        <v>274763.02</v>
      </c>
      <c r="L62" s="9">
        <f t="shared" si="22"/>
        <v>238273.09999999998</v>
      </c>
      <c r="M62" s="9">
        <f t="shared" si="22"/>
        <v>0</v>
      </c>
      <c r="N62" s="9">
        <f t="shared" si="22"/>
        <v>0</v>
      </c>
      <c r="O62" s="30"/>
      <c r="P62" s="30"/>
      <c r="Q62" s="30"/>
    </row>
    <row r="63" spans="1:17" ht="65.25" customHeight="1">
      <c r="A63" s="31"/>
      <c r="B63" s="32"/>
      <c r="C63" s="30"/>
      <c r="D63" s="7">
        <v>2018</v>
      </c>
      <c r="E63" s="9">
        <f>G63+I63+K63+M63</f>
        <v>199532.02000000002</v>
      </c>
      <c r="F63" s="9">
        <f>H63+J63+L63+N63</f>
        <v>184664.9</v>
      </c>
      <c r="G63" s="9">
        <f>G66+G69+G72+G76+G81+G84+G87+G90+G93+G96+G99+G102+G105+G108+G111+G114+G117+G120+G123+G126+G129+G132+G135+G138+G141+G144+G147+G150+G153+G156+G159+G162+G165+G168+G171+G174+G177+G180+G183+G186+G189+G192+G195+G198+G201+G204+G207+G210+G213+G216+G219+G222+G225+G228+G231+G234+G237+G240+G243+G246+G249+G252+G255</f>
        <v>0</v>
      </c>
      <c r="H63" s="9">
        <f aca="true" t="shared" si="23" ref="H63:N63">H66+H69+H72+H76+H81+H84+H87+H90+H93+H96+H99+H102+H105+H108+H111+H114+H117+H120+H123+H126+H129+H132+H135+H138+H141+H144+H147+H150+H153+H156+H159+H162+H165+H168+H171+H174+H177+H180+H183+H186+H189+H192+H195+H198+H201+H204+H207+H210+H213+H216+H219+H222+H225+H228+H231+H234+H237+H240+H243+H246+H249+H252+H255</f>
        <v>0</v>
      </c>
      <c r="I63" s="9">
        <f t="shared" si="23"/>
        <v>13212.7</v>
      </c>
      <c r="J63" s="9">
        <f t="shared" si="23"/>
        <v>13212.7</v>
      </c>
      <c r="K63" s="9">
        <f t="shared" si="23"/>
        <v>186319.32</v>
      </c>
      <c r="L63" s="9">
        <f t="shared" si="23"/>
        <v>171452.19999999998</v>
      </c>
      <c r="M63" s="9">
        <f t="shared" si="23"/>
        <v>0</v>
      </c>
      <c r="N63" s="9">
        <f t="shared" si="23"/>
        <v>0</v>
      </c>
      <c r="O63" s="30"/>
      <c r="P63" s="30"/>
      <c r="Q63" s="30"/>
    </row>
    <row r="64" spans="1:17" ht="65.25" customHeight="1">
      <c r="A64" s="31"/>
      <c r="B64" s="32"/>
      <c r="C64" s="30"/>
      <c r="D64" s="7">
        <v>2019</v>
      </c>
      <c r="E64" s="9">
        <f>G64+I64+K64+M64</f>
        <v>102568.5</v>
      </c>
      <c r="F64" s="9">
        <f>H64+J64+L64+N64</f>
        <v>80945.7</v>
      </c>
      <c r="G64" s="9">
        <f>G67+G70+G73+G77+G82+G85+G88+G91+G94+G97+G100+G103+G106+G109+G112+G115+G118+G121+G124+G127+G130+G133+G136+G139+G142+G145+G148+G151+G154+G157+G160+G163+G166+G169+G172+G175+G178+G181+G184+G187+G190+G193+G196+G199+G202+G205+G208+G211+G214+G217+G220+G223+G226+G229+G232+G235+G238+G241+G244+G247+G250+G253+G256</f>
        <v>4611.5</v>
      </c>
      <c r="H64" s="9">
        <f aca="true" t="shared" si="24" ref="H64:N64">H67+H70+H73+H77+H82+H85+H88+H91+H94+H97+H100+H103+H106+H109+H112+H115+H118+H121+H124+H127+H130+H133+H136+H139+H142+H145+H148+H151+H154+H157+H160+H163+H166+H169+H172+H175+H178+H181+H184+H187+H190+H193+H196+H199+H202+H205+H208+H211+H214+H217+H220+H223+H226+H229+H232+H235+H238+H241+H244+H247+H250+H253+H256</f>
        <v>4611.5</v>
      </c>
      <c r="I64" s="9">
        <f t="shared" si="24"/>
        <v>9513.3</v>
      </c>
      <c r="J64" s="9">
        <f t="shared" si="24"/>
        <v>9513.3</v>
      </c>
      <c r="K64" s="9">
        <f t="shared" si="24"/>
        <v>88443.7</v>
      </c>
      <c r="L64" s="9">
        <f t="shared" si="24"/>
        <v>66820.9</v>
      </c>
      <c r="M64" s="9">
        <f t="shared" si="24"/>
        <v>0</v>
      </c>
      <c r="N64" s="9">
        <f t="shared" si="24"/>
        <v>0</v>
      </c>
      <c r="O64" s="30"/>
      <c r="P64" s="30"/>
      <c r="Q64" s="30"/>
    </row>
    <row r="65" spans="1:17" ht="55.5" customHeight="1">
      <c r="A65" s="29" t="s">
        <v>295</v>
      </c>
      <c r="B65" s="30" t="s">
        <v>625</v>
      </c>
      <c r="C65" s="30" t="s">
        <v>63</v>
      </c>
      <c r="D65" s="11" t="s">
        <v>1</v>
      </c>
      <c r="E65" s="12">
        <f>E66+E67</f>
        <v>750.4</v>
      </c>
      <c r="F65" s="12">
        <f>F66+F67</f>
        <v>750.4</v>
      </c>
      <c r="G65" s="12">
        <f aca="true" t="shared" si="25" ref="G65:N65">G66+G67</f>
        <v>0</v>
      </c>
      <c r="H65" s="12">
        <f t="shared" si="25"/>
        <v>0</v>
      </c>
      <c r="I65" s="12">
        <f t="shared" si="25"/>
        <v>0</v>
      </c>
      <c r="J65" s="12">
        <f t="shared" si="25"/>
        <v>0</v>
      </c>
      <c r="K65" s="12">
        <f t="shared" si="25"/>
        <v>750.4</v>
      </c>
      <c r="L65" s="12">
        <f t="shared" si="25"/>
        <v>750.4</v>
      </c>
      <c r="M65" s="12">
        <f t="shared" si="25"/>
        <v>0</v>
      </c>
      <c r="N65" s="12">
        <f t="shared" si="25"/>
        <v>0</v>
      </c>
      <c r="O65" s="30" t="s">
        <v>175</v>
      </c>
      <c r="P65" s="30" t="s">
        <v>180</v>
      </c>
      <c r="Q65" s="30" t="s">
        <v>510</v>
      </c>
    </row>
    <row r="66" spans="1:17" ht="55.5" customHeight="1">
      <c r="A66" s="29"/>
      <c r="B66" s="30"/>
      <c r="C66" s="30"/>
      <c r="D66" s="11">
        <v>2018</v>
      </c>
      <c r="E66" s="15">
        <f>G66+I66+K66+M66</f>
        <v>750.4</v>
      </c>
      <c r="F66" s="15">
        <f>H66+J66+L66+N66</f>
        <v>750.4</v>
      </c>
      <c r="G66" s="12">
        <v>0</v>
      </c>
      <c r="H66" s="12">
        <v>0</v>
      </c>
      <c r="I66" s="12">
        <v>0</v>
      </c>
      <c r="J66" s="12">
        <v>0</v>
      </c>
      <c r="K66" s="12">
        <v>750.4</v>
      </c>
      <c r="L66" s="12">
        <v>750.4</v>
      </c>
      <c r="M66" s="12">
        <v>0</v>
      </c>
      <c r="N66" s="12">
        <v>0</v>
      </c>
      <c r="O66" s="30"/>
      <c r="P66" s="30"/>
      <c r="Q66" s="30"/>
    </row>
    <row r="67" spans="1:17" ht="188.25" customHeight="1">
      <c r="A67" s="29"/>
      <c r="B67" s="30"/>
      <c r="C67" s="30"/>
      <c r="D67" s="11">
        <v>2019</v>
      </c>
      <c r="E67" s="15">
        <f>G67+I67+K67+M67</f>
        <v>0</v>
      </c>
      <c r="F67" s="15">
        <f>H67+J67+L67+N67</f>
        <v>0</v>
      </c>
      <c r="G67" s="12">
        <v>0</v>
      </c>
      <c r="H67" s="12">
        <v>0</v>
      </c>
      <c r="I67" s="12">
        <v>0</v>
      </c>
      <c r="J67" s="12">
        <v>0</v>
      </c>
      <c r="K67" s="12">
        <v>0</v>
      </c>
      <c r="L67" s="12">
        <v>0</v>
      </c>
      <c r="M67" s="12">
        <v>0</v>
      </c>
      <c r="N67" s="12">
        <v>0</v>
      </c>
      <c r="O67" s="30"/>
      <c r="P67" s="30"/>
      <c r="Q67" s="30"/>
    </row>
    <row r="68" spans="1:17" ht="60" customHeight="1">
      <c r="A68" s="29" t="s">
        <v>296</v>
      </c>
      <c r="B68" s="30" t="s">
        <v>1009</v>
      </c>
      <c r="C68" s="30" t="s">
        <v>98</v>
      </c>
      <c r="D68" s="11" t="s">
        <v>1</v>
      </c>
      <c r="E68" s="12">
        <f>E69+E70</f>
        <v>20956.2</v>
      </c>
      <c r="F68" s="12">
        <f>F69+F70</f>
        <v>15756.4</v>
      </c>
      <c r="G68" s="12">
        <f aca="true" t="shared" si="26" ref="G68:N68">G69+G70</f>
        <v>0</v>
      </c>
      <c r="H68" s="12">
        <f t="shared" si="26"/>
        <v>0</v>
      </c>
      <c r="I68" s="12">
        <f t="shared" si="26"/>
        <v>10000</v>
      </c>
      <c r="J68" s="12">
        <f t="shared" si="26"/>
        <v>10000</v>
      </c>
      <c r="K68" s="12">
        <f t="shared" si="26"/>
        <v>10956.2</v>
      </c>
      <c r="L68" s="12">
        <f t="shared" si="26"/>
        <v>5756.4</v>
      </c>
      <c r="M68" s="12">
        <f t="shared" si="26"/>
        <v>0</v>
      </c>
      <c r="N68" s="12">
        <f t="shared" si="26"/>
        <v>0</v>
      </c>
      <c r="O68" s="30" t="s">
        <v>175</v>
      </c>
      <c r="P68" s="30" t="s">
        <v>626</v>
      </c>
      <c r="Q68" s="30" t="s">
        <v>390</v>
      </c>
    </row>
    <row r="69" spans="1:17" ht="66" customHeight="1">
      <c r="A69" s="29"/>
      <c r="B69" s="30"/>
      <c r="C69" s="30"/>
      <c r="D69" s="11">
        <v>2018</v>
      </c>
      <c r="E69" s="15">
        <f>G69+I69+K69+M69</f>
        <v>17015.7</v>
      </c>
      <c r="F69" s="15">
        <f>H69+J69+L69+N69</f>
        <v>11815.9</v>
      </c>
      <c r="G69" s="12">
        <v>0</v>
      </c>
      <c r="H69" s="12">
        <v>0</v>
      </c>
      <c r="I69" s="12">
        <v>10000</v>
      </c>
      <c r="J69" s="12">
        <v>10000</v>
      </c>
      <c r="K69" s="12">
        <v>7015.7</v>
      </c>
      <c r="L69" s="12">
        <v>1815.9</v>
      </c>
      <c r="M69" s="12">
        <v>0</v>
      </c>
      <c r="N69" s="12">
        <v>0</v>
      </c>
      <c r="O69" s="30"/>
      <c r="P69" s="30"/>
      <c r="Q69" s="30"/>
    </row>
    <row r="70" spans="1:17" ht="409.5" customHeight="1">
      <c r="A70" s="29"/>
      <c r="B70" s="30"/>
      <c r="C70" s="30"/>
      <c r="D70" s="11">
        <v>2019</v>
      </c>
      <c r="E70" s="15">
        <f>G70+I70+K70+M70</f>
        <v>3940.5</v>
      </c>
      <c r="F70" s="15">
        <f>H70+J70+L70+N70</f>
        <v>3940.5</v>
      </c>
      <c r="G70" s="12">
        <v>0</v>
      </c>
      <c r="H70" s="12">
        <v>0</v>
      </c>
      <c r="I70" s="12">
        <v>0</v>
      </c>
      <c r="J70" s="12">
        <v>0</v>
      </c>
      <c r="K70" s="12">
        <v>3940.5</v>
      </c>
      <c r="L70" s="12">
        <v>3940.5</v>
      </c>
      <c r="M70" s="12">
        <v>0</v>
      </c>
      <c r="N70" s="12">
        <v>0</v>
      </c>
      <c r="O70" s="30"/>
      <c r="P70" s="30"/>
      <c r="Q70" s="30"/>
    </row>
    <row r="71" spans="1:17" ht="58.5" customHeight="1">
      <c r="A71" s="29" t="s">
        <v>297</v>
      </c>
      <c r="B71" s="30" t="s">
        <v>511</v>
      </c>
      <c r="C71" s="30" t="s">
        <v>98</v>
      </c>
      <c r="D71" s="11" t="s">
        <v>1</v>
      </c>
      <c r="E71" s="12">
        <f>E72+E73</f>
        <v>1873</v>
      </c>
      <c r="F71" s="12">
        <f>F72+F73</f>
        <v>341.4</v>
      </c>
      <c r="G71" s="12">
        <f aca="true" t="shared" si="27" ref="G71:N71">G72+G73</f>
        <v>0</v>
      </c>
      <c r="H71" s="12">
        <f t="shared" si="27"/>
        <v>0</v>
      </c>
      <c r="I71" s="12">
        <f t="shared" si="27"/>
        <v>0</v>
      </c>
      <c r="J71" s="12">
        <f t="shared" si="27"/>
        <v>0</v>
      </c>
      <c r="K71" s="12">
        <f t="shared" si="27"/>
        <v>1873</v>
      </c>
      <c r="L71" s="12">
        <f t="shared" si="27"/>
        <v>341.4</v>
      </c>
      <c r="M71" s="12">
        <f t="shared" si="27"/>
        <v>0</v>
      </c>
      <c r="N71" s="12">
        <f t="shared" si="27"/>
        <v>0</v>
      </c>
      <c r="O71" s="30" t="s">
        <v>175</v>
      </c>
      <c r="P71" s="30" t="s">
        <v>180</v>
      </c>
      <c r="Q71" s="16"/>
    </row>
    <row r="72" spans="1:17" ht="261" customHeight="1">
      <c r="A72" s="29"/>
      <c r="B72" s="30"/>
      <c r="C72" s="30"/>
      <c r="D72" s="11">
        <v>2018</v>
      </c>
      <c r="E72" s="15">
        <f>G72+I72+K72+M72</f>
        <v>1050.9</v>
      </c>
      <c r="F72" s="15">
        <f>H72+J72+L72+N72</f>
        <v>57.5</v>
      </c>
      <c r="G72" s="12">
        <v>0</v>
      </c>
      <c r="H72" s="12">
        <v>0</v>
      </c>
      <c r="I72" s="12">
        <v>0</v>
      </c>
      <c r="J72" s="12">
        <v>0</v>
      </c>
      <c r="K72" s="12">
        <v>1050.9</v>
      </c>
      <c r="L72" s="12">
        <v>57.5</v>
      </c>
      <c r="M72" s="12">
        <v>0</v>
      </c>
      <c r="N72" s="12">
        <v>0</v>
      </c>
      <c r="O72" s="30"/>
      <c r="P72" s="30"/>
      <c r="Q72" s="16" t="s">
        <v>512</v>
      </c>
    </row>
    <row r="73" spans="1:17" ht="409.5" customHeight="1">
      <c r="A73" s="29"/>
      <c r="B73" s="30"/>
      <c r="C73" s="30"/>
      <c r="D73" s="30">
        <v>2019</v>
      </c>
      <c r="E73" s="44">
        <f>G73+I73+K73+M73</f>
        <v>822.1</v>
      </c>
      <c r="F73" s="44">
        <f>H73+J73+L73+N73</f>
        <v>283.9</v>
      </c>
      <c r="G73" s="33">
        <v>0</v>
      </c>
      <c r="H73" s="33">
        <v>0</v>
      </c>
      <c r="I73" s="33">
        <v>0</v>
      </c>
      <c r="J73" s="33">
        <v>0</v>
      </c>
      <c r="K73" s="33">
        <v>822.1</v>
      </c>
      <c r="L73" s="33">
        <v>283.9</v>
      </c>
      <c r="M73" s="33">
        <v>0</v>
      </c>
      <c r="N73" s="33">
        <v>0</v>
      </c>
      <c r="O73" s="30"/>
      <c r="P73" s="30"/>
      <c r="Q73" s="34" t="s">
        <v>1008</v>
      </c>
    </row>
    <row r="74" spans="1:17" ht="346.5" customHeight="1">
      <c r="A74" s="29"/>
      <c r="B74" s="30"/>
      <c r="C74" s="30"/>
      <c r="D74" s="30"/>
      <c r="E74" s="44"/>
      <c r="F74" s="44"/>
      <c r="G74" s="33"/>
      <c r="H74" s="33"/>
      <c r="I74" s="33"/>
      <c r="J74" s="33"/>
      <c r="K74" s="33"/>
      <c r="L74" s="33"/>
      <c r="M74" s="33"/>
      <c r="N74" s="33"/>
      <c r="O74" s="30"/>
      <c r="P74" s="30"/>
      <c r="Q74" s="34"/>
    </row>
    <row r="75" spans="1:17" ht="83.25" customHeight="1">
      <c r="A75" s="29" t="s">
        <v>298</v>
      </c>
      <c r="B75" s="30" t="s">
        <v>513</v>
      </c>
      <c r="C75" s="30" t="s">
        <v>132</v>
      </c>
      <c r="D75" s="11" t="s">
        <v>1</v>
      </c>
      <c r="E75" s="12">
        <f>E76+E77</f>
        <v>10268</v>
      </c>
      <c r="F75" s="12">
        <f>F76+F77</f>
        <v>160.9</v>
      </c>
      <c r="G75" s="12">
        <f aca="true" t="shared" si="28" ref="G75:N75">G76+G77</f>
        <v>0</v>
      </c>
      <c r="H75" s="12">
        <f t="shared" si="28"/>
        <v>0</v>
      </c>
      <c r="I75" s="12">
        <f t="shared" si="28"/>
        <v>0</v>
      </c>
      <c r="J75" s="12">
        <f t="shared" si="28"/>
        <v>0</v>
      </c>
      <c r="K75" s="12">
        <f t="shared" si="28"/>
        <v>10268</v>
      </c>
      <c r="L75" s="12">
        <f t="shared" si="28"/>
        <v>160.9</v>
      </c>
      <c r="M75" s="12">
        <f t="shared" si="28"/>
        <v>0</v>
      </c>
      <c r="N75" s="12">
        <f t="shared" si="28"/>
        <v>0</v>
      </c>
      <c r="O75" s="30" t="s">
        <v>175</v>
      </c>
      <c r="P75" s="30" t="s">
        <v>180</v>
      </c>
      <c r="Q75" s="16"/>
    </row>
    <row r="76" spans="1:17" ht="274.5" customHeight="1">
      <c r="A76" s="29"/>
      <c r="B76" s="30"/>
      <c r="C76" s="30"/>
      <c r="D76" s="11">
        <v>2018</v>
      </c>
      <c r="E76" s="15">
        <f>G76+I76+K76+M76</f>
        <v>4121.1</v>
      </c>
      <c r="F76" s="15">
        <f>H76+J76+L76+N76</f>
        <v>60.9</v>
      </c>
      <c r="G76" s="12">
        <v>0</v>
      </c>
      <c r="H76" s="12">
        <v>0</v>
      </c>
      <c r="I76" s="12">
        <v>0</v>
      </c>
      <c r="J76" s="12">
        <v>0</v>
      </c>
      <c r="K76" s="12">
        <v>4121.1</v>
      </c>
      <c r="L76" s="12">
        <v>60.9</v>
      </c>
      <c r="M76" s="12">
        <v>0</v>
      </c>
      <c r="N76" s="12">
        <v>0</v>
      </c>
      <c r="O76" s="30"/>
      <c r="P76" s="30"/>
      <c r="Q76" s="16" t="s">
        <v>628</v>
      </c>
    </row>
    <row r="77" spans="1:17" ht="409.5" customHeight="1">
      <c r="A77" s="29"/>
      <c r="B77" s="30"/>
      <c r="C77" s="30"/>
      <c r="D77" s="30">
        <v>2019</v>
      </c>
      <c r="E77" s="44">
        <f>G77+I77+K77+M77</f>
        <v>6146.9</v>
      </c>
      <c r="F77" s="44">
        <f>H77+J77+L77+N77</f>
        <v>100</v>
      </c>
      <c r="G77" s="33">
        <v>0</v>
      </c>
      <c r="H77" s="33">
        <v>0</v>
      </c>
      <c r="I77" s="33">
        <v>0</v>
      </c>
      <c r="J77" s="33">
        <v>0</v>
      </c>
      <c r="K77" s="33">
        <v>6146.9</v>
      </c>
      <c r="L77" s="33">
        <v>100</v>
      </c>
      <c r="M77" s="33">
        <v>0</v>
      </c>
      <c r="N77" s="33">
        <v>0</v>
      </c>
      <c r="O77" s="30"/>
      <c r="P77" s="30"/>
      <c r="Q77" s="34" t="s">
        <v>1104</v>
      </c>
    </row>
    <row r="78" spans="1:17" ht="409.5" customHeight="1">
      <c r="A78" s="29"/>
      <c r="B78" s="30"/>
      <c r="C78" s="30"/>
      <c r="D78" s="30"/>
      <c r="E78" s="44"/>
      <c r="F78" s="44"/>
      <c r="G78" s="33"/>
      <c r="H78" s="33"/>
      <c r="I78" s="33"/>
      <c r="J78" s="33"/>
      <c r="K78" s="33"/>
      <c r="L78" s="33"/>
      <c r="M78" s="33"/>
      <c r="N78" s="33"/>
      <c r="O78" s="30"/>
      <c r="P78" s="30"/>
      <c r="Q78" s="34"/>
    </row>
    <row r="79" spans="1:17" ht="202.5" customHeight="1">
      <c r="A79" s="29"/>
      <c r="B79" s="30"/>
      <c r="C79" s="30"/>
      <c r="D79" s="30"/>
      <c r="E79" s="44"/>
      <c r="F79" s="44"/>
      <c r="G79" s="33"/>
      <c r="H79" s="33"/>
      <c r="I79" s="33"/>
      <c r="J79" s="33"/>
      <c r="K79" s="33"/>
      <c r="L79" s="33"/>
      <c r="M79" s="33"/>
      <c r="N79" s="33"/>
      <c r="O79" s="30"/>
      <c r="P79" s="30"/>
      <c r="Q79" s="34"/>
    </row>
    <row r="80" spans="1:17" ht="55.5" customHeight="1">
      <c r="A80" s="29" t="s">
        <v>299</v>
      </c>
      <c r="B80" s="30" t="s">
        <v>266</v>
      </c>
      <c r="C80" s="30" t="s">
        <v>267</v>
      </c>
      <c r="D80" s="11" t="s">
        <v>1</v>
      </c>
      <c r="E80" s="12">
        <f>E81+E82</f>
        <v>9227.4</v>
      </c>
      <c r="F80" s="12">
        <f>F81+F82</f>
        <v>0</v>
      </c>
      <c r="G80" s="12">
        <f aca="true" t="shared" si="29" ref="G80:N80">G81+G82</f>
        <v>0</v>
      </c>
      <c r="H80" s="12">
        <f t="shared" si="29"/>
        <v>0</v>
      </c>
      <c r="I80" s="12">
        <f t="shared" si="29"/>
        <v>0</v>
      </c>
      <c r="J80" s="12">
        <f t="shared" si="29"/>
        <v>0</v>
      </c>
      <c r="K80" s="12">
        <f t="shared" si="29"/>
        <v>9227.4</v>
      </c>
      <c r="L80" s="12">
        <f t="shared" si="29"/>
        <v>0</v>
      </c>
      <c r="M80" s="12">
        <f t="shared" si="29"/>
        <v>0</v>
      </c>
      <c r="N80" s="12">
        <f t="shared" si="29"/>
        <v>0</v>
      </c>
      <c r="O80" s="30" t="s">
        <v>514</v>
      </c>
      <c r="P80" s="30" t="s">
        <v>180</v>
      </c>
      <c r="Q80" s="16"/>
    </row>
    <row r="81" spans="1:17" ht="237.75" customHeight="1">
      <c r="A81" s="29"/>
      <c r="B81" s="30"/>
      <c r="C81" s="30"/>
      <c r="D81" s="11">
        <v>2018</v>
      </c>
      <c r="E81" s="15">
        <f>G81+I81+K81+M81</f>
        <v>4613.7</v>
      </c>
      <c r="F81" s="15">
        <f>H81+J81+L81+N81</f>
        <v>0</v>
      </c>
      <c r="G81" s="12">
        <v>0</v>
      </c>
      <c r="H81" s="12">
        <v>0</v>
      </c>
      <c r="I81" s="12">
        <v>0</v>
      </c>
      <c r="J81" s="12">
        <v>0</v>
      </c>
      <c r="K81" s="12">
        <v>4613.7</v>
      </c>
      <c r="L81" s="12">
        <v>0</v>
      </c>
      <c r="M81" s="12">
        <v>0</v>
      </c>
      <c r="N81" s="12">
        <v>0</v>
      </c>
      <c r="O81" s="30"/>
      <c r="P81" s="30"/>
      <c r="Q81" s="16" t="s">
        <v>515</v>
      </c>
    </row>
    <row r="82" spans="1:17" ht="373.5" customHeight="1">
      <c r="A82" s="29"/>
      <c r="B82" s="30"/>
      <c r="C82" s="30"/>
      <c r="D82" s="11">
        <v>2019</v>
      </c>
      <c r="E82" s="15">
        <f>G82+I82+K82+M82</f>
        <v>4613.7</v>
      </c>
      <c r="F82" s="15">
        <f>H82+J82+L82+N82</f>
        <v>0</v>
      </c>
      <c r="G82" s="12">
        <v>0</v>
      </c>
      <c r="H82" s="12">
        <v>0</v>
      </c>
      <c r="I82" s="12">
        <v>0</v>
      </c>
      <c r="J82" s="12">
        <v>0</v>
      </c>
      <c r="K82" s="12">
        <v>4613.7</v>
      </c>
      <c r="L82" s="12">
        <v>0</v>
      </c>
      <c r="M82" s="12">
        <v>0</v>
      </c>
      <c r="N82" s="12">
        <v>0</v>
      </c>
      <c r="O82" s="30"/>
      <c r="P82" s="30"/>
      <c r="Q82" s="16" t="s">
        <v>1011</v>
      </c>
    </row>
    <row r="83" spans="1:17" s="17" customFormat="1" ht="39" customHeight="1">
      <c r="A83" s="38" t="s">
        <v>300</v>
      </c>
      <c r="B83" s="30" t="s">
        <v>1057</v>
      </c>
      <c r="C83" s="30" t="s">
        <v>38</v>
      </c>
      <c r="D83" s="11" t="s">
        <v>1</v>
      </c>
      <c r="E83" s="12">
        <f>E84+E85</f>
        <v>14927</v>
      </c>
      <c r="F83" s="12">
        <f>F84+F85</f>
        <v>14927</v>
      </c>
      <c r="G83" s="12">
        <f aca="true" t="shared" si="30" ref="G83:N83">G84+G85</f>
        <v>0</v>
      </c>
      <c r="H83" s="12">
        <f t="shared" si="30"/>
        <v>0</v>
      </c>
      <c r="I83" s="12">
        <f t="shared" si="30"/>
        <v>7121</v>
      </c>
      <c r="J83" s="12">
        <f t="shared" si="30"/>
        <v>7121</v>
      </c>
      <c r="K83" s="12">
        <f t="shared" si="30"/>
        <v>7806</v>
      </c>
      <c r="L83" s="12">
        <f t="shared" si="30"/>
        <v>7806</v>
      </c>
      <c r="M83" s="12">
        <f t="shared" si="30"/>
        <v>0</v>
      </c>
      <c r="N83" s="12">
        <f t="shared" si="30"/>
        <v>0</v>
      </c>
      <c r="O83" s="30" t="s">
        <v>225</v>
      </c>
      <c r="P83" s="30" t="s">
        <v>237</v>
      </c>
      <c r="Q83" s="11"/>
    </row>
    <row r="84" spans="1:17" s="17" customFormat="1" ht="96" customHeight="1">
      <c r="A84" s="38"/>
      <c r="B84" s="30"/>
      <c r="C84" s="30"/>
      <c r="D84" s="11">
        <v>2018</v>
      </c>
      <c r="E84" s="15">
        <f>G84+I84+K84+M84</f>
        <v>7839</v>
      </c>
      <c r="F84" s="15">
        <f>H84+J84+L84+N84</f>
        <v>7839</v>
      </c>
      <c r="G84" s="12">
        <v>0</v>
      </c>
      <c r="H84" s="12">
        <v>0</v>
      </c>
      <c r="I84" s="12">
        <v>3212.7</v>
      </c>
      <c r="J84" s="12">
        <v>3212.7</v>
      </c>
      <c r="K84" s="12">
        <v>4626.3</v>
      </c>
      <c r="L84" s="12">
        <v>4626.3</v>
      </c>
      <c r="M84" s="12">
        <v>0</v>
      </c>
      <c r="N84" s="12">
        <v>0</v>
      </c>
      <c r="O84" s="30"/>
      <c r="P84" s="30"/>
      <c r="Q84" s="11" t="s">
        <v>1055</v>
      </c>
    </row>
    <row r="85" spans="1:17" s="17" customFormat="1" ht="105" customHeight="1">
      <c r="A85" s="38"/>
      <c r="B85" s="30"/>
      <c r="C85" s="30"/>
      <c r="D85" s="11">
        <v>2019</v>
      </c>
      <c r="E85" s="15">
        <f>G85+I85+K85+M85</f>
        <v>7088</v>
      </c>
      <c r="F85" s="15">
        <f>H85+J85+L85+N85</f>
        <v>7088</v>
      </c>
      <c r="G85" s="12">
        <v>0</v>
      </c>
      <c r="H85" s="12">
        <v>0</v>
      </c>
      <c r="I85" s="12">
        <v>3908.3</v>
      </c>
      <c r="J85" s="12">
        <v>3908.3</v>
      </c>
      <c r="K85" s="12">
        <v>3179.7</v>
      </c>
      <c r="L85" s="12">
        <v>3179.7</v>
      </c>
      <c r="M85" s="12">
        <v>0</v>
      </c>
      <c r="N85" s="12">
        <v>0</v>
      </c>
      <c r="O85" s="30"/>
      <c r="P85" s="30"/>
      <c r="Q85" s="11" t="s">
        <v>1056</v>
      </c>
    </row>
    <row r="86" spans="1:18" s="17" customFormat="1" ht="39" customHeight="1">
      <c r="A86" s="38" t="s">
        <v>301</v>
      </c>
      <c r="B86" s="30" t="s">
        <v>1058</v>
      </c>
      <c r="C86" s="30" t="s">
        <v>38</v>
      </c>
      <c r="D86" s="11" t="s">
        <v>1</v>
      </c>
      <c r="E86" s="12">
        <f>E87+E88</f>
        <v>1719.6</v>
      </c>
      <c r="F86" s="12">
        <f>F87+F88</f>
        <v>1719.6</v>
      </c>
      <c r="G86" s="12">
        <f aca="true" t="shared" si="31" ref="G86:N86">G87+G88</f>
        <v>0</v>
      </c>
      <c r="H86" s="12">
        <f t="shared" si="31"/>
        <v>0</v>
      </c>
      <c r="I86" s="12">
        <f t="shared" si="31"/>
        <v>0</v>
      </c>
      <c r="J86" s="12">
        <f t="shared" si="31"/>
        <v>0</v>
      </c>
      <c r="K86" s="12">
        <f t="shared" si="31"/>
        <v>1719.6</v>
      </c>
      <c r="L86" s="12">
        <f t="shared" si="31"/>
        <v>1719.6</v>
      </c>
      <c r="M86" s="12">
        <f t="shared" si="31"/>
        <v>0</v>
      </c>
      <c r="N86" s="12">
        <f t="shared" si="31"/>
        <v>0</v>
      </c>
      <c r="O86" s="30" t="s">
        <v>225</v>
      </c>
      <c r="P86" s="30" t="s">
        <v>122</v>
      </c>
      <c r="Q86" s="30" t="s">
        <v>662</v>
      </c>
      <c r="R86" s="18"/>
    </row>
    <row r="87" spans="1:17" s="17" customFormat="1" ht="39" customHeight="1">
      <c r="A87" s="38"/>
      <c r="B87" s="30"/>
      <c r="C87" s="30"/>
      <c r="D87" s="11">
        <v>2018</v>
      </c>
      <c r="E87" s="15">
        <f>G87+I87+K87+M87</f>
        <v>587.4</v>
      </c>
      <c r="F87" s="15">
        <f>H87+J87+L87+N87</f>
        <v>587.4</v>
      </c>
      <c r="G87" s="12">
        <v>0</v>
      </c>
      <c r="H87" s="12">
        <v>0</v>
      </c>
      <c r="I87" s="12">
        <v>0</v>
      </c>
      <c r="J87" s="12">
        <v>0</v>
      </c>
      <c r="K87" s="12">
        <v>587.4</v>
      </c>
      <c r="L87" s="12">
        <v>587.4</v>
      </c>
      <c r="M87" s="12">
        <v>0</v>
      </c>
      <c r="N87" s="12">
        <v>0</v>
      </c>
      <c r="O87" s="30"/>
      <c r="P87" s="30"/>
      <c r="Q87" s="30"/>
    </row>
    <row r="88" spans="1:17" s="17" customFormat="1" ht="174.75" customHeight="1">
      <c r="A88" s="38"/>
      <c r="B88" s="30"/>
      <c r="C88" s="30"/>
      <c r="D88" s="11">
        <v>2019</v>
      </c>
      <c r="E88" s="15">
        <f>G88+I88+K88+M88</f>
        <v>1132.2</v>
      </c>
      <c r="F88" s="15">
        <f>H88+J88+L88+N88</f>
        <v>1132.2</v>
      </c>
      <c r="G88" s="12">
        <v>0</v>
      </c>
      <c r="H88" s="12">
        <v>0</v>
      </c>
      <c r="I88" s="12">
        <v>0</v>
      </c>
      <c r="J88" s="12">
        <v>0</v>
      </c>
      <c r="K88" s="12">
        <v>1132.2</v>
      </c>
      <c r="L88" s="12">
        <v>1132.2</v>
      </c>
      <c r="M88" s="12">
        <v>0</v>
      </c>
      <c r="N88" s="12">
        <v>0</v>
      </c>
      <c r="O88" s="30"/>
      <c r="P88" s="30"/>
      <c r="Q88" s="30"/>
    </row>
    <row r="89" spans="1:17" s="17" customFormat="1" ht="39" customHeight="1">
      <c r="A89" s="29" t="s">
        <v>302</v>
      </c>
      <c r="B89" s="30" t="s">
        <v>663</v>
      </c>
      <c r="C89" s="30" t="s">
        <v>226</v>
      </c>
      <c r="D89" s="11" t="s">
        <v>1</v>
      </c>
      <c r="E89" s="12">
        <f>E90+E91</f>
        <v>778</v>
      </c>
      <c r="F89" s="12">
        <f>F90+F91</f>
        <v>778</v>
      </c>
      <c r="G89" s="12">
        <f aca="true" t="shared" si="32" ref="G89:N89">G90+G91</f>
        <v>0</v>
      </c>
      <c r="H89" s="12">
        <f t="shared" si="32"/>
        <v>0</v>
      </c>
      <c r="I89" s="12">
        <f t="shared" si="32"/>
        <v>0</v>
      </c>
      <c r="J89" s="12">
        <f t="shared" si="32"/>
        <v>0</v>
      </c>
      <c r="K89" s="12">
        <f t="shared" si="32"/>
        <v>778</v>
      </c>
      <c r="L89" s="12">
        <f t="shared" si="32"/>
        <v>778</v>
      </c>
      <c r="M89" s="12">
        <f t="shared" si="32"/>
        <v>0</v>
      </c>
      <c r="N89" s="12">
        <f t="shared" si="32"/>
        <v>0</v>
      </c>
      <c r="O89" s="30" t="s">
        <v>225</v>
      </c>
      <c r="P89" s="30" t="s">
        <v>122</v>
      </c>
      <c r="Q89" s="30" t="s">
        <v>664</v>
      </c>
    </row>
    <row r="90" spans="1:17" s="17" customFormat="1" ht="39" customHeight="1">
      <c r="A90" s="29"/>
      <c r="B90" s="30"/>
      <c r="C90" s="30"/>
      <c r="D90" s="11">
        <v>2018</v>
      </c>
      <c r="E90" s="15">
        <f>G90+I90+K90+M90</f>
        <v>778</v>
      </c>
      <c r="F90" s="15">
        <f>H90+J90+L90+N90</f>
        <v>778</v>
      </c>
      <c r="G90" s="15">
        <v>0</v>
      </c>
      <c r="H90" s="15">
        <v>0</v>
      </c>
      <c r="I90" s="15">
        <v>0</v>
      </c>
      <c r="J90" s="15">
        <v>0</v>
      </c>
      <c r="K90" s="15">
        <v>778</v>
      </c>
      <c r="L90" s="15">
        <v>778</v>
      </c>
      <c r="M90" s="15">
        <v>0</v>
      </c>
      <c r="N90" s="15">
        <v>0</v>
      </c>
      <c r="O90" s="30"/>
      <c r="P90" s="30"/>
      <c r="Q90" s="30"/>
    </row>
    <row r="91" spans="1:17" s="17" customFormat="1" ht="220.5" customHeight="1">
      <c r="A91" s="29"/>
      <c r="B91" s="30"/>
      <c r="C91" s="30"/>
      <c r="D91" s="11">
        <v>2019</v>
      </c>
      <c r="E91" s="15">
        <f>G91+I91+K91+M91</f>
        <v>0</v>
      </c>
      <c r="F91" s="15">
        <f>H91+J91+L91+N91</f>
        <v>0</v>
      </c>
      <c r="G91" s="15">
        <v>0</v>
      </c>
      <c r="H91" s="15">
        <v>0</v>
      </c>
      <c r="I91" s="15">
        <v>0</v>
      </c>
      <c r="J91" s="15">
        <v>0</v>
      </c>
      <c r="K91" s="15">
        <v>0</v>
      </c>
      <c r="L91" s="15">
        <v>0</v>
      </c>
      <c r="M91" s="15">
        <v>0</v>
      </c>
      <c r="N91" s="15">
        <v>0</v>
      </c>
      <c r="O91" s="30"/>
      <c r="P91" s="30"/>
      <c r="Q91" s="30"/>
    </row>
    <row r="92" spans="1:18" s="21" customFormat="1" ht="39" customHeight="1">
      <c r="A92" s="38" t="s">
        <v>303</v>
      </c>
      <c r="B92" s="34" t="s">
        <v>665</v>
      </c>
      <c r="C92" s="34" t="s">
        <v>226</v>
      </c>
      <c r="D92" s="16" t="s">
        <v>1</v>
      </c>
      <c r="E92" s="12">
        <f>E93+E94</f>
        <v>1756.3</v>
      </c>
      <c r="F92" s="12">
        <f>F93+F94</f>
        <v>1756.3</v>
      </c>
      <c r="G92" s="19">
        <f aca="true" t="shared" si="33" ref="G92:N92">G93+G94</f>
        <v>0</v>
      </c>
      <c r="H92" s="19">
        <f t="shared" si="33"/>
        <v>0</v>
      </c>
      <c r="I92" s="19">
        <f t="shared" si="33"/>
        <v>0</v>
      </c>
      <c r="J92" s="19">
        <f t="shared" si="33"/>
        <v>0</v>
      </c>
      <c r="K92" s="19">
        <f t="shared" si="33"/>
        <v>1756.3</v>
      </c>
      <c r="L92" s="19">
        <f t="shared" si="33"/>
        <v>1756.3</v>
      </c>
      <c r="M92" s="19">
        <f t="shared" si="33"/>
        <v>0</v>
      </c>
      <c r="N92" s="19">
        <f t="shared" si="33"/>
        <v>0</v>
      </c>
      <c r="O92" s="34" t="s">
        <v>225</v>
      </c>
      <c r="P92" s="34" t="s">
        <v>122</v>
      </c>
      <c r="Q92" s="34" t="s">
        <v>664</v>
      </c>
      <c r="R92" s="20"/>
    </row>
    <row r="93" spans="1:17" s="21" customFormat="1" ht="39" customHeight="1">
      <c r="A93" s="38"/>
      <c r="B93" s="34"/>
      <c r="C93" s="34"/>
      <c r="D93" s="16">
        <v>2018</v>
      </c>
      <c r="E93" s="15">
        <f>G93+I93+K93+M93</f>
        <v>1756.3</v>
      </c>
      <c r="F93" s="15">
        <f>H93+J93+L93+N93</f>
        <v>1756.3</v>
      </c>
      <c r="G93" s="22">
        <v>0</v>
      </c>
      <c r="H93" s="22">
        <v>0</v>
      </c>
      <c r="I93" s="22">
        <v>0</v>
      </c>
      <c r="J93" s="22">
        <v>0</v>
      </c>
      <c r="K93" s="22">
        <v>1756.3</v>
      </c>
      <c r="L93" s="22">
        <v>1756.3</v>
      </c>
      <c r="M93" s="22">
        <v>0</v>
      </c>
      <c r="N93" s="22">
        <v>0</v>
      </c>
      <c r="O93" s="34"/>
      <c r="P93" s="34"/>
      <c r="Q93" s="34"/>
    </row>
    <row r="94" spans="1:17" s="21" customFormat="1" ht="272.25" customHeight="1">
      <c r="A94" s="38"/>
      <c r="B94" s="34"/>
      <c r="C94" s="34"/>
      <c r="D94" s="16">
        <v>2019</v>
      </c>
      <c r="E94" s="15">
        <f>G94+I94+K94+M94</f>
        <v>0</v>
      </c>
      <c r="F94" s="15">
        <f>H94+J94+L94+N94</f>
        <v>0</v>
      </c>
      <c r="G94" s="22">
        <v>0</v>
      </c>
      <c r="H94" s="22">
        <v>0</v>
      </c>
      <c r="I94" s="22">
        <v>0</v>
      </c>
      <c r="J94" s="22">
        <v>0</v>
      </c>
      <c r="K94" s="22">
        <v>0</v>
      </c>
      <c r="L94" s="22">
        <v>0</v>
      </c>
      <c r="M94" s="22">
        <v>0</v>
      </c>
      <c r="N94" s="22">
        <v>0</v>
      </c>
      <c r="O94" s="34"/>
      <c r="P94" s="34"/>
      <c r="Q94" s="34"/>
    </row>
    <row r="95" spans="1:17" ht="60" customHeight="1">
      <c r="A95" s="29" t="s">
        <v>304</v>
      </c>
      <c r="B95" s="30" t="s">
        <v>370</v>
      </c>
      <c r="C95" s="30" t="s">
        <v>226</v>
      </c>
      <c r="D95" s="11" t="s">
        <v>1</v>
      </c>
      <c r="E95" s="12">
        <f>E96+E97</f>
        <v>34172.1</v>
      </c>
      <c r="F95" s="12">
        <f>F96+F97</f>
        <v>34172.1</v>
      </c>
      <c r="G95" s="12">
        <f aca="true" t="shared" si="34" ref="G95:N95">G96+G97</f>
        <v>0</v>
      </c>
      <c r="H95" s="12">
        <f t="shared" si="34"/>
        <v>0</v>
      </c>
      <c r="I95" s="12">
        <f t="shared" si="34"/>
        <v>0</v>
      </c>
      <c r="J95" s="12">
        <f t="shared" si="34"/>
        <v>0</v>
      </c>
      <c r="K95" s="12">
        <f t="shared" si="34"/>
        <v>34172.1</v>
      </c>
      <c r="L95" s="12">
        <f t="shared" si="34"/>
        <v>34172.1</v>
      </c>
      <c r="M95" s="12">
        <f t="shared" si="34"/>
        <v>0</v>
      </c>
      <c r="N95" s="12">
        <f t="shared" si="34"/>
        <v>0</v>
      </c>
      <c r="O95" s="30" t="s">
        <v>225</v>
      </c>
      <c r="P95" s="30" t="s">
        <v>122</v>
      </c>
      <c r="Q95" s="30" t="s">
        <v>664</v>
      </c>
    </row>
    <row r="96" spans="1:17" ht="60" customHeight="1">
      <c r="A96" s="29"/>
      <c r="B96" s="30"/>
      <c r="C96" s="30"/>
      <c r="D96" s="11">
        <v>2018</v>
      </c>
      <c r="E96" s="15">
        <f>G96+I96+K96+M96</f>
        <v>31413.3</v>
      </c>
      <c r="F96" s="15">
        <f>H96+J96+L96+N96</f>
        <v>31413.3</v>
      </c>
      <c r="G96" s="12">
        <v>0</v>
      </c>
      <c r="H96" s="12">
        <v>0</v>
      </c>
      <c r="I96" s="12">
        <v>0</v>
      </c>
      <c r="J96" s="12">
        <v>0</v>
      </c>
      <c r="K96" s="12">
        <v>31413.3</v>
      </c>
      <c r="L96" s="12">
        <v>31413.3</v>
      </c>
      <c r="M96" s="12">
        <v>0</v>
      </c>
      <c r="N96" s="12">
        <v>0</v>
      </c>
      <c r="O96" s="30"/>
      <c r="P96" s="30"/>
      <c r="Q96" s="30"/>
    </row>
    <row r="97" spans="1:17" ht="294" customHeight="1">
      <c r="A97" s="29"/>
      <c r="B97" s="30"/>
      <c r="C97" s="30"/>
      <c r="D97" s="11">
        <v>2019</v>
      </c>
      <c r="E97" s="15">
        <f>G97+I97+K97+M97</f>
        <v>2758.8</v>
      </c>
      <c r="F97" s="15">
        <f>H97+J97+L97+N97</f>
        <v>2758.8</v>
      </c>
      <c r="G97" s="12">
        <v>0</v>
      </c>
      <c r="H97" s="12">
        <v>0</v>
      </c>
      <c r="I97" s="12">
        <v>0</v>
      </c>
      <c r="J97" s="12">
        <v>0</v>
      </c>
      <c r="K97" s="12">
        <v>2758.8</v>
      </c>
      <c r="L97" s="12">
        <v>2758.8</v>
      </c>
      <c r="M97" s="12">
        <v>0</v>
      </c>
      <c r="N97" s="12">
        <v>0</v>
      </c>
      <c r="O97" s="30"/>
      <c r="P97" s="30"/>
      <c r="Q97" s="30"/>
    </row>
    <row r="98" spans="1:17" ht="60" customHeight="1">
      <c r="A98" s="29" t="s">
        <v>305</v>
      </c>
      <c r="B98" s="30" t="s">
        <v>1059</v>
      </c>
      <c r="C98" s="30" t="s">
        <v>226</v>
      </c>
      <c r="D98" s="11" t="s">
        <v>1</v>
      </c>
      <c r="E98" s="12">
        <f>E99+E100</f>
        <v>90</v>
      </c>
      <c r="F98" s="12">
        <f>F99+F100</f>
        <v>90</v>
      </c>
      <c r="G98" s="12">
        <f aca="true" t="shared" si="35" ref="G98:N98">G99+G100</f>
        <v>0</v>
      </c>
      <c r="H98" s="12">
        <f t="shared" si="35"/>
        <v>0</v>
      </c>
      <c r="I98" s="12">
        <f t="shared" si="35"/>
        <v>0</v>
      </c>
      <c r="J98" s="12">
        <f t="shared" si="35"/>
        <v>0</v>
      </c>
      <c r="K98" s="12">
        <f t="shared" si="35"/>
        <v>90</v>
      </c>
      <c r="L98" s="12">
        <f t="shared" si="35"/>
        <v>90</v>
      </c>
      <c r="M98" s="12">
        <f t="shared" si="35"/>
        <v>0</v>
      </c>
      <c r="N98" s="12">
        <f t="shared" si="35"/>
        <v>0</v>
      </c>
      <c r="O98" s="30" t="s">
        <v>225</v>
      </c>
      <c r="P98" s="30" t="s">
        <v>122</v>
      </c>
      <c r="Q98" s="30" t="s">
        <v>664</v>
      </c>
    </row>
    <row r="99" spans="1:17" ht="60" customHeight="1">
      <c r="A99" s="29"/>
      <c r="B99" s="30"/>
      <c r="C99" s="30"/>
      <c r="D99" s="11">
        <v>2018</v>
      </c>
      <c r="E99" s="15">
        <f>G99+I99+K99+M99</f>
        <v>0</v>
      </c>
      <c r="F99" s="15">
        <f>H99+J99+L99+N99</f>
        <v>0</v>
      </c>
      <c r="G99" s="12">
        <v>0</v>
      </c>
      <c r="H99" s="12">
        <v>0</v>
      </c>
      <c r="I99" s="12">
        <v>0</v>
      </c>
      <c r="J99" s="12">
        <v>0</v>
      </c>
      <c r="K99" s="12">
        <v>0</v>
      </c>
      <c r="L99" s="12">
        <v>0</v>
      </c>
      <c r="M99" s="12">
        <v>0</v>
      </c>
      <c r="N99" s="12">
        <v>0</v>
      </c>
      <c r="O99" s="30"/>
      <c r="P99" s="30"/>
      <c r="Q99" s="30"/>
    </row>
    <row r="100" spans="1:17" ht="123" customHeight="1">
      <c r="A100" s="29"/>
      <c r="B100" s="30"/>
      <c r="C100" s="30"/>
      <c r="D100" s="11">
        <v>2019</v>
      </c>
      <c r="E100" s="15">
        <f>G100+I100+K100+M100</f>
        <v>90</v>
      </c>
      <c r="F100" s="15">
        <f>H100+J100+L100+N100</f>
        <v>90</v>
      </c>
      <c r="G100" s="12">
        <v>0</v>
      </c>
      <c r="H100" s="12">
        <v>0</v>
      </c>
      <c r="I100" s="12">
        <v>0</v>
      </c>
      <c r="J100" s="12">
        <v>0</v>
      </c>
      <c r="K100" s="12">
        <v>90</v>
      </c>
      <c r="L100" s="12">
        <v>90</v>
      </c>
      <c r="M100" s="12">
        <v>0</v>
      </c>
      <c r="N100" s="12">
        <v>0</v>
      </c>
      <c r="O100" s="30"/>
      <c r="P100" s="30"/>
      <c r="Q100" s="30"/>
    </row>
    <row r="101" spans="1:17" s="17" customFormat="1" ht="60" customHeight="1">
      <c r="A101" s="29" t="s">
        <v>306</v>
      </c>
      <c r="B101" s="30" t="s">
        <v>1060</v>
      </c>
      <c r="C101" s="30" t="s">
        <v>63</v>
      </c>
      <c r="D101" s="11" t="s">
        <v>1</v>
      </c>
      <c r="E101" s="12">
        <f>E102+E103</f>
        <v>1651.8</v>
      </c>
      <c r="F101" s="12">
        <f>F102+F103</f>
        <v>1651.8</v>
      </c>
      <c r="G101" s="12">
        <f aca="true" t="shared" si="36" ref="G101:N101">G102+G103</f>
        <v>0</v>
      </c>
      <c r="H101" s="12">
        <f t="shared" si="36"/>
        <v>0</v>
      </c>
      <c r="I101" s="12">
        <f t="shared" si="36"/>
        <v>0</v>
      </c>
      <c r="J101" s="12">
        <f t="shared" si="36"/>
        <v>0</v>
      </c>
      <c r="K101" s="12">
        <f t="shared" si="36"/>
        <v>1651.8</v>
      </c>
      <c r="L101" s="12">
        <f t="shared" si="36"/>
        <v>1651.8</v>
      </c>
      <c r="M101" s="12">
        <f t="shared" si="36"/>
        <v>0</v>
      </c>
      <c r="N101" s="12">
        <f t="shared" si="36"/>
        <v>0</v>
      </c>
      <c r="O101" s="30" t="s">
        <v>225</v>
      </c>
      <c r="P101" s="30" t="s">
        <v>122</v>
      </c>
      <c r="Q101" s="30" t="s">
        <v>666</v>
      </c>
    </row>
    <row r="102" spans="1:17" s="17" customFormat="1" ht="60" customHeight="1">
      <c r="A102" s="29"/>
      <c r="B102" s="30"/>
      <c r="C102" s="30"/>
      <c r="D102" s="11">
        <v>2018</v>
      </c>
      <c r="E102" s="15">
        <f>G102+I102+K102+M102</f>
        <v>979.4</v>
      </c>
      <c r="F102" s="15">
        <f>H102+J102+L102+N102</f>
        <v>979.4</v>
      </c>
      <c r="G102" s="15">
        <v>0</v>
      </c>
      <c r="H102" s="15">
        <v>0</v>
      </c>
      <c r="I102" s="15">
        <v>0</v>
      </c>
      <c r="J102" s="15">
        <v>0</v>
      </c>
      <c r="K102" s="15">
        <v>979.4</v>
      </c>
      <c r="L102" s="15">
        <v>979.4</v>
      </c>
      <c r="M102" s="15">
        <v>0</v>
      </c>
      <c r="N102" s="15">
        <v>0</v>
      </c>
      <c r="O102" s="30"/>
      <c r="P102" s="30"/>
      <c r="Q102" s="30"/>
    </row>
    <row r="103" spans="1:17" s="17" customFormat="1" ht="165" customHeight="1">
      <c r="A103" s="29"/>
      <c r="B103" s="30"/>
      <c r="C103" s="30"/>
      <c r="D103" s="11">
        <v>2019</v>
      </c>
      <c r="E103" s="15">
        <f>G103+I103+K103+M103</f>
        <v>672.4</v>
      </c>
      <c r="F103" s="15">
        <f>H103+J103+L103+N103</f>
        <v>672.4</v>
      </c>
      <c r="G103" s="15">
        <v>0</v>
      </c>
      <c r="H103" s="15">
        <v>0</v>
      </c>
      <c r="I103" s="15">
        <v>0</v>
      </c>
      <c r="J103" s="15">
        <v>0</v>
      </c>
      <c r="K103" s="15">
        <v>672.4</v>
      </c>
      <c r="L103" s="15">
        <v>672.4</v>
      </c>
      <c r="M103" s="15">
        <v>0</v>
      </c>
      <c r="N103" s="15">
        <v>0</v>
      </c>
      <c r="O103" s="30"/>
      <c r="P103" s="30"/>
      <c r="Q103" s="30"/>
    </row>
    <row r="104" spans="1:17" s="21" customFormat="1" ht="60" customHeight="1">
      <c r="A104" s="38" t="s">
        <v>307</v>
      </c>
      <c r="B104" s="34" t="s">
        <v>371</v>
      </c>
      <c r="C104" s="39" t="s">
        <v>63</v>
      </c>
      <c r="D104" s="16" t="s">
        <v>1</v>
      </c>
      <c r="E104" s="12">
        <f>E105+E106</f>
        <v>720.1</v>
      </c>
      <c r="F104" s="12">
        <f>F105+F106</f>
        <v>720.1</v>
      </c>
      <c r="G104" s="19">
        <f aca="true" t="shared" si="37" ref="G104:N104">G105+G106</f>
        <v>0</v>
      </c>
      <c r="H104" s="19">
        <f t="shared" si="37"/>
        <v>0</v>
      </c>
      <c r="I104" s="19">
        <f t="shared" si="37"/>
        <v>0</v>
      </c>
      <c r="J104" s="19">
        <f t="shared" si="37"/>
        <v>0</v>
      </c>
      <c r="K104" s="19">
        <f t="shared" si="37"/>
        <v>720.1</v>
      </c>
      <c r="L104" s="19">
        <f t="shared" si="37"/>
        <v>720.1</v>
      </c>
      <c r="M104" s="19">
        <f t="shared" si="37"/>
        <v>0</v>
      </c>
      <c r="N104" s="19">
        <f t="shared" si="37"/>
        <v>0</v>
      </c>
      <c r="O104" s="34" t="s">
        <v>225</v>
      </c>
      <c r="P104" s="34" t="s">
        <v>122</v>
      </c>
      <c r="Q104" s="34" t="s">
        <v>390</v>
      </c>
    </row>
    <row r="105" spans="1:17" s="21" customFormat="1" ht="60" customHeight="1">
      <c r="A105" s="38"/>
      <c r="B105" s="34"/>
      <c r="C105" s="39"/>
      <c r="D105" s="16">
        <v>2018</v>
      </c>
      <c r="E105" s="15">
        <f>G105+I105+K105+M105</f>
        <v>720.1</v>
      </c>
      <c r="F105" s="15">
        <f>H105+J105+L105+N105</f>
        <v>720.1</v>
      </c>
      <c r="G105" s="22">
        <v>0</v>
      </c>
      <c r="H105" s="22">
        <v>0</v>
      </c>
      <c r="I105" s="22">
        <v>0</v>
      </c>
      <c r="J105" s="22">
        <v>0</v>
      </c>
      <c r="K105" s="22">
        <v>720.1</v>
      </c>
      <c r="L105" s="22">
        <v>720.1</v>
      </c>
      <c r="M105" s="22">
        <v>0</v>
      </c>
      <c r="N105" s="22">
        <v>0</v>
      </c>
      <c r="O105" s="34"/>
      <c r="P105" s="34"/>
      <c r="Q105" s="34"/>
    </row>
    <row r="106" spans="1:17" s="21" customFormat="1" ht="147" customHeight="1">
      <c r="A106" s="38"/>
      <c r="B106" s="34"/>
      <c r="C106" s="39"/>
      <c r="D106" s="16">
        <v>2019</v>
      </c>
      <c r="E106" s="15">
        <f>G106+I106+K106+M106</f>
        <v>0</v>
      </c>
      <c r="F106" s="15">
        <f>H106+J106+L106+N106</f>
        <v>0</v>
      </c>
      <c r="G106" s="22">
        <v>0</v>
      </c>
      <c r="H106" s="22">
        <v>0</v>
      </c>
      <c r="I106" s="22">
        <v>0</v>
      </c>
      <c r="J106" s="22">
        <v>0</v>
      </c>
      <c r="K106" s="22">
        <v>0</v>
      </c>
      <c r="L106" s="22">
        <v>0</v>
      </c>
      <c r="M106" s="22">
        <v>0</v>
      </c>
      <c r="N106" s="22">
        <v>0</v>
      </c>
      <c r="O106" s="34"/>
      <c r="P106" s="34"/>
      <c r="Q106" s="34"/>
    </row>
    <row r="107" spans="1:17" s="21" customFormat="1" ht="60" customHeight="1">
      <c r="A107" s="29" t="s">
        <v>393</v>
      </c>
      <c r="B107" s="34" t="s">
        <v>229</v>
      </c>
      <c r="C107" s="39" t="s">
        <v>63</v>
      </c>
      <c r="D107" s="16" t="s">
        <v>1</v>
      </c>
      <c r="E107" s="12">
        <f>E108+E109</f>
        <v>793.4</v>
      </c>
      <c r="F107" s="12">
        <f>F108+F109</f>
        <v>793.4</v>
      </c>
      <c r="G107" s="19">
        <f aca="true" t="shared" si="38" ref="G107:N107">G108+G109</f>
        <v>0</v>
      </c>
      <c r="H107" s="19">
        <f t="shared" si="38"/>
        <v>0</v>
      </c>
      <c r="I107" s="19">
        <f t="shared" si="38"/>
        <v>0</v>
      </c>
      <c r="J107" s="19">
        <f t="shared" si="38"/>
        <v>0</v>
      </c>
      <c r="K107" s="19">
        <f t="shared" si="38"/>
        <v>793.4</v>
      </c>
      <c r="L107" s="19">
        <f t="shared" si="38"/>
        <v>793.4</v>
      </c>
      <c r="M107" s="19">
        <f t="shared" si="38"/>
        <v>0</v>
      </c>
      <c r="N107" s="19">
        <f t="shared" si="38"/>
        <v>0</v>
      </c>
      <c r="O107" s="34" t="s">
        <v>225</v>
      </c>
      <c r="P107" s="34" t="s">
        <v>122</v>
      </c>
      <c r="Q107" s="34" t="s">
        <v>390</v>
      </c>
    </row>
    <row r="108" spans="1:17" s="21" customFormat="1" ht="60" customHeight="1">
      <c r="A108" s="29"/>
      <c r="B108" s="34"/>
      <c r="C108" s="39"/>
      <c r="D108" s="16">
        <v>2018</v>
      </c>
      <c r="E108" s="15">
        <f>G108+I108+K108+M108</f>
        <v>793.4</v>
      </c>
      <c r="F108" s="15">
        <f>H108+J108+L108+N108</f>
        <v>793.4</v>
      </c>
      <c r="G108" s="22">
        <v>0</v>
      </c>
      <c r="H108" s="22">
        <v>0</v>
      </c>
      <c r="I108" s="22">
        <v>0</v>
      </c>
      <c r="J108" s="22">
        <v>0</v>
      </c>
      <c r="K108" s="22">
        <v>793.4</v>
      </c>
      <c r="L108" s="22">
        <v>793.4</v>
      </c>
      <c r="M108" s="22">
        <v>0</v>
      </c>
      <c r="N108" s="22">
        <v>0</v>
      </c>
      <c r="O108" s="34"/>
      <c r="P108" s="34"/>
      <c r="Q108" s="34"/>
    </row>
    <row r="109" spans="1:17" s="21" customFormat="1" ht="132" customHeight="1">
      <c r="A109" s="29"/>
      <c r="B109" s="34"/>
      <c r="C109" s="39"/>
      <c r="D109" s="16">
        <v>2019</v>
      </c>
      <c r="E109" s="15">
        <f>G109+I109+K109+M109</f>
        <v>0</v>
      </c>
      <c r="F109" s="15">
        <f>H109+J109+L109+N109</f>
        <v>0</v>
      </c>
      <c r="G109" s="22">
        <v>0</v>
      </c>
      <c r="H109" s="22">
        <v>0</v>
      </c>
      <c r="I109" s="22">
        <v>0</v>
      </c>
      <c r="J109" s="22">
        <v>0</v>
      </c>
      <c r="K109" s="22">
        <v>0</v>
      </c>
      <c r="L109" s="22">
        <v>0</v>
      </c>
      <c r="M109" s="22">
        <v>0</v>
      </c>
      <c r="N109" s="22">
        <v>0</v>
      </c>
      <c r="O109" s="34"/>
      <c r="P109" s="34"/>
      <c r="Q109" s="34"/>
    </row>
    <row r="110" spans="1:17" s="17" customFormat="1" ht="60" customHeight="1">
      <c r="A110" s="29" t="s">
        <v>392</v>
      </c>
      <c r="B110" s="30" t="s">
        <v>372</v>
      </c>
      <c r="C110" s="30" t="s">
        <v>132</v>
      </c>
      <c r="D110" s="11" t="s">
        <v>1</v>
      </c>
      <c r="E110" s="12">
        <f>E111+E112</f>
        <v>1369.3</v>
      </c>
      <c r="F110" s="12">
        <f>F111+F112</f>
        <v>1369.3</v>
      </c>
      <c r="G110" s="12">
        <f aca="true" t="shared" si="39" ref="G110:N110">G111+G112</f>
        <v>0</v>
      </c>
      <c r="H110" s="12">
        <f t="shared" si="39"/>
        <v>0</v>
      </c>
      <c r="I110" s="12">
        <f t="shared" si="39"/>
        <v>0</v>
      </c>
      <c r="J110" s="12">
        <f t="shared" si="39"/>
        <v>0</v>
      </c>
      <c r="K110" s="12">
        <f t="shared" si="39"/>
        <v>1369.3</v>
      </c>
      <c r="L110" s="12">
        <f t="shared" si="39"/>
        <v>1369.3</v>
      </c>
      <c r="M110" s="12">
        <f t="shared" si="39"/>
        <v>0</v>
      </c>
      <c r="N110" s="12">
        <f t="shared" si="39"/>
        <v>0</v>
      </c>
      <c r="O110" s="30" t="s">
        <v>225</v>
      </c>
      <c r="P110" s="30" t="s">
        <v>122</v>
      </c>
      <c r="Q110" s="30" t="s">
        <v>390</v>
      </c>
    </row>
    <row r="111" spans="1:17" s="17" customFormat="1" ht="60" customHeight="1">
      <c r="A111" s="29"/>
      <c r="B111" s="30"/>
      <c r="C111" s="30"/>
      <c r="D111" s="11">
        <v>2018</v>
      </c>
      <c r="E111" s="15">
        <f>G111+I111+K111+M111</f>
        <v>1369.3</v>
      </c>
      <c r="F111" s="15">
        <f>H111+J111+L111+N111</f>
        <v>1369.3</v>
      </c>
      <c r="G111" s="15">
        <v>0</v>
      </c>
      <c r="H111" s="15">
        <v>0</v>
      </c>
      <c r="I111" s="15">
        <v>0</v>
      </c>
      <c r="J111" s="15">
        <v>0</v>
      </c>
      <c r="K111" s="15">
        <v>1369.3</v>
      </c>
      <c r="L111" s="15">
        <v>1369.3</v>
      </c>
      <c r="M111" s="15">
        <v>0</v>
      </c>
      <c r="N111" s="15">
        <v>0</v>
      </c>
      <c r="O111" s="30"/>
      <c r="P111" s="30"/>
      <c r="Q111" s="30"/>
    </row>
    <row r="112" spans="1:17" s="17" customFormat="1" ht="135" customHeight="1">
      <c r="A112" s="29"/>
      <c r="B112" s="30"/>
      <c r="C112" s="30"/>
      <c r="D112" s="11">
        <v>2019</v>
      </c>
      <c r="E112" s="15">
        <f>G112+I112+K112+M112</f>
        <v>0</v>
      </c>
      <c r="F112" s="15">
        <f>H112+J112+L112+N112</f>
        <v>0</v>
      </c>
      <c r="G112" s="15">
        <v>0</v>
      </c>
      <c r="H112" s="15">
        <v>0</v>
      </c>
      <c r="I112" s="15">
        <v>0</v>
      </c>
      <c r="J112" s="15">
        <v>0</v>
      </c>
      <c r="K112" s="15">
        <v>0</v>
      </c>
      <c r="L112" s="15">
        <v>0</v>
      </c>
      <c r="M112" s="15">
        <v>0</v>
      </c>
      <c r="N112" s="15">
        <v>0</v>
      </c>
      <c r="O112" s="30"/>
      <c r="P112" s="30"/>
      <c r="Q112" s="30"/>
    </row>
    <row r="113" spans="1:17" s="21" customFormat="1" ht="60" customHeight="1">
      <c r="A113" s="29" t="s">
        <v>394</v>
      </c>
      <c r="B113" s="34" t="s">
        <v>373</v>
      </c>
      <c r="C113" s="39" t="s">
        <v>132</v>
      </c>
      <c r="D113" s="16" t="s">
        <v>1</v>
      </c>
      <c r="E113" s="12">
        <f>E114+E115</f>
        <v>1032.1</v>
      </c>
      <c r="F113" s="12">
        <f>F114+F115</f>
        <v>1032.1</v>
      </c>
      <c r="G113" s="19">
        <f aca="true" t="shared" si="40" ref="G113:N113">G114+G115</f>
        <v>0</v>
      </c>
      <c r="H113" s="19">
        <f t="shared" si="40"/>
        <v>0</v>
      </c>
      <c r="I113" s="19">
        <f t="shared" si="40"/>
        <v>0</v>
      </c>
      <c r="J113" s="19">
        <f t="shared" si="40"/>
        <v>0</v>
      </c>
      <c r="K113" s="19">
        <f t="shared" si="40"/>
        <v>1032.1</v>
      </c>
      <c r="L113" s="19">
        <f t="shared" si="40"/>
        <v>1032.1</v>
      </c>
      <c r="M113" s="19">
        <f t="shared" si="40"/>
        <v>0</v>
      </c>
      <c r="N113" s="19">
        <f t="shared" si="40"/>
        <v>0</v>
      </c>
      <c r="O113" s="34" t="s">
        <v>225</v>
      </c>
      <c r="P113" s="34" t="s">
        <v>122</v>
      </c>
      <c r="Q113" s="34" t="s">
        <v>390</v>
      </c>
    </row>
    <row r="114" spans="1:17" s="21" customFormat="1" ht="60" customHeight="1">
      <c r="A114" s="29"/>
      <c r="B114" s="34"/>
      <c r="C114" s="39"/>
      <c r="D114" s="16">
        <v>2018</v>
      </c>
      <c r="E114" s="15">
        <f>G114+I114+K114+M114</f>
        <v>1032.1</v>
      </c>
      <c r="F114" s="15">
        <f>H114+J114+L114+N114</f>
        <v>1032.1</v>
      </c>
      <c r="G114" s="22">
        <v>0</v>
      </c>
      <c r="H114" s="22">
        <v>0</v>
      </c>
      <c r="I114" s="22">
        <v>0</v>
      </c>
      <c r="J114" s="22">
        <v>0</v>
      </c>
      <c r="K114" s="22">
        <v>1032.1</v>
      </c>
      <c r="L114" s="22">
        <v>1032.1</v>
      </c>
      <c r="M114" s="22">
        <v>0</v>
      </c>
      <c r="N114" s="22">
        <v>0</v>
      </c>
      <c r="O114" s="34"/>
      <c r="P114" s="34"/>
      <c r="Q114" s="34"/>
    </row>
    <row r="115" spans="1:17" s="21" customFormat="1" ht="138" customHeight="1">
      <c r="A115" s="29"/>
      <c r="B115" s="34"/>
      <c r="C115" s="39"/>
      <c r="D115" s="16">
        <v>2019</v>
      </c>
      <c r="E115" s="15">
        <f>G115+I115+K115+M115</f>
        <v>0</v>
      </c>
      <c r="F115" s="15">
        <f>H115+J115+L115+N115</f>
        <v>0</v>
      </c>
      <c r="G115" s="22">
        <v>0</v>
      </c>
      <c r="H115" s="22">
        <v>0</v>
      </c>
      <c r="I115" s="22">
        <v>0</v>
      </c>
      <c r="J115" s="22">
        <v>0</v>
      </c>
      <c r="K115" s="22">
        <v>0</v>
      </c>
      <c r="L115" s="22">
        <v>0</v>
      </c>
      <c r="M115" s="22">
        <v>0</v>
      </c>
      <c r="N115" s="22">
        <v>0</v>
      </c>
      <c r="O115" s="34"/>
      <c r="P115" s="34"/>
      <c r="Q115" s="34"/>
    </row>
    <row r="116" spans="1:17" s="17" customFormat="1" ht="60" customHeight="1">
      <c r="A116" s="29" t="s">
        <v>395</v>
      </c>
      <c r="B116" s="30" t="s">
        <v>374</v>
      </c>
      <c r="C116" s="30" t="s">
        <v>98</v>
      </c>
      <c r="D116" s="11" t="s">
        <v>1</v>
      </c>
      <c r="E116" s="12">
        <f>E117+E118</f>
        <v>1692.8</v>
      </c>
      <c r="F116" s="12">
        <f>F117+F118</f>
        <v>1692.8</v>
      </c>
      <c r="G116" s="12">
        <f aca="true" t="shared" si="41" ref="G116:N116">G117+G118</f>
        <v>0</v>
      </c>
      <c r="H116" s="12">
        <f t="shared" si="41"/>
        <v>0</v>
      </c>
      <c r="I116" s="12">
        <f t="shared" si="41"/>
        <v>0</v>
      </c>
      <c r="J116" s="12">
        <f t="shared" si="41"/>
        <v>0</v>
      </c>
      <c r="K116" s="12">
        <f t="shared" si="41"/>
        <v>1692.8</v>
      </c>
      <c r="L116" s="12">
        <f t="shared" si="41"/>
        <v>1692.8</v>
      </c>
      <c r="M116" s="12">
        <f t="shared" si="41"/>
        <v>0</v>
      </c>
      <c r="N116" s="12">
        <f t="shared" si="41"/>
        <v>0</v>
      </c>
      <c r="O116" s="30" t="s">
        <v>225</v>
      </c>
      <c r="P116" s="30" t="s">
        <v>122</v>
      </c>
      <c r="Q116" s="34" t="s">
        <v>390</v>
      </c>
    </row>
    <row r="117" spans="1:17" s="17" customFormat="1" ht="60" customHeight="1">
      <c r="A117" s="29"/>
      <c r="B117" s="30"/>
      <c r="C117" s="30"/>
      <c r="D117" s="11">
        <v>2018</v>
      </c>
      <c r="E117" s="15">
        <f>G117+I117+K117+M117</f>
        <v>1692.8</v>
      </c>
      <c r="F117" s="15">
        <f>H117+J117+L117+N117</f>
        <v>1692.8</v>
      </c>
      <c r="G117" s="15">
        <v>0</v>
      </c>
      <c r="H117" s="15">
        <v>0</v>
      </c>
      <c r="I117" s="15">
        <v>0</v>
      </c>
      <c r="J117" s="15">
        <v>0</v>
      </c>
      <c r="K117" s="15">
        <v>1692.8</v>
      </c>
      <c r="L117" s="15">
        <v>1692.8</v>
      </c>
      <c r="M117" s="15">
        <v>0</v>
      </c>
      <c r="N117" s="15">
        <v>0</v>
      </c>
      <c r="O117" s="30"/>
      <c r="P117" s="30"/>
      <c r="Q117" s="34"/>
    </row>
    <row r="118" spans="1:17" s="17" customFormat="1" ht="138" customHeight="1">
      <c r="A118" s="29"/>
      <c r="B118" s="30"/>
      <c r="C118" s="30"/>
      <c r="D118" s="11">
        <v>2019</v>
      </c>
      <c r="E118" s="15">
        <f>G118+I118+K118+M118</f>
        <v>0</v>
      </c>
      <c r="F118" s="15">
        <f>H118+J118+L118+N118</f>
        <v>0</v>
      </c>
      <c r="G118" s="15">
        <v>0</v>
      </c>
      <c r="H118" s="15">
        <v>0</v>
      </c>
      <c r="I118" s="15">
        <v>0</v>
      </c>
      <c r="J118" s="15">
        <v>0</v>
      </c>
      <c r="K118" s="15">
        <v>0</v>
      </c>
      <c r="L118" s="15">
        <v>0</v>
      </c>
      <c r="M118" s="15">
        <v>0</v>
      </c>
      <c r="N118" s="15">
        <v>0</v>
      </c>
      <c r="O118" s="30"/>
      <c r="P118" s="30"/>
      <c r="Q118" s="34"/>
    </row>
    <row r="119" spans="1:17" s="17" customFormat="1" ht="60" customHeight="1">
      <c r="A119" s="29" t="s">
        <v>396</v>
      </c>
      <c r="B119" s="30" t="s">
        <v>375</v>
      </c>
      <c r="C119" s="30" t="s">
        <v>92</v>
      </c>
      <c r="D119" s="11" t="s">
        <v>1</v>
      </c>
      <c r="E119" s="12">
        <f>E120+E121</f>
        <v>1086.2</v>
      </c>
      <c r="F119" s="12">
        <f>F120+F121</f>
        <v>1086.2</v>
      </c>
      <c r="G119" s="12">
        <f aca="true" t="shared" si="42" ref="G119:N119">G120+G121</f>
        <v>0</v>
      </c>
      <c r="H119" s="12">
        <f t="shared" si="42"/>
        <v>0</v>
      </c>
      <c r="I119" s="12">
        <f t="shared" si="42"/>
        <v>0</v>
      </c>
      <c r="J119" s="12">
        <f t="shared" si="42"/>
        <v>0</v>
      </c>
      <c r="K119" s="12">
        <f t="shared" si="42"/>
        <v>1086.2</v>
      </c>
      <c r="L119" s="12">
        <f t="shared" si="42"/>
        <v>1086.2</v>
      </c>
      <c r="M119" s="12">
        <f t="shared" si="42"/>
        <v>0</v>
      </c>
      <c r="N119" s="12">
        <f t="shared" si="42"/>
        <v>0</v>
      </c>
      <c r="O119" s="30" t="s">
        <v>225</v>
      </c>
      <c r="P119" s="30" t="s">
        <v>122</v>
      </c>
      <c r="Q119" s="30" t="s">
        <v>390</v>
      </c>
    </row>
    <row r="120" spans="1:17" s="17" customFormat="1" ht="60" customHeight="1">
      <c r="A120" s="29"/>
      <c r="B120" s="30"/>
      <c r="C120" s="30"/>
      <c r="D120" s="11">
        <v>2018</v>
      </c>
      <c r="E120" s="15">
        <f>G120+I120+K120+M120</f>
        <v>1086.2</v>
      </c>
      <c r="F120" s="15">
        <f>H120+J120+L120+N120</f>
        <v>1086.2</v>
      </c>
      <c r="G120" s="15">
        <v>0</v>
      </c>
      <c r="H120" s="15">
        <v>0</v>
      </c>
      <c r="I120" s="15">
        <v>0</v>
      </c>
      <c r="J120" s="15">
        <v>0</v>
      </c>
      <c r="K120" s="15">
        <v>1086.2</v>
      </c>
      <c r="L120" s="15">
        <v>1086.2</v>
      </c>
      <c r="M120" s="15">
        <v>0</v>
      </c>
      <c r="N120" s="15">
        <v>0</v>
      </c>
      <c r="O120" s="30"/>
      <c r="P120" s="30"/>
      <c r="Q120" s="30"/>
    </row>
    <row r="121" spans="1:17" s="17" customFormat="1" ht="126" customHeight="1">
      <c r="A121" s="29"/>
      <c r="B121" s="30"/>
      <c r="C121" s="30"/>
      <c r="D121" s="11">
        <v>2019</v>
      </c>
      <c r="E121" s="15">
        <f>G121+I121+K121+M121</f>
        <v>0</v>
      </c>
      <c r="F121" s="15">
        <f>H121+J121+L121+N121</f>
        <v>0</v>
      </c>
      <c r="G121" s="15">
        <v>0</v>
      </c>
      <c r="H121" s="15">
        <v>0</v>
      </c>
      <c r="I121" s="15">
        <v>0</v>
      </c>
      <c r="J121" s="15">
        <v>0</v>
      </c>
      <c r="K121" s="15">
        <v>0</v>
      </c>
      <c r="L121" s="15">
        <v>0</v>
      </c>
      <c r="M121" s="15">
        <v>0</v>
      </c>
      <c r="N121" s="15">
        <v>0</v>
      </c>
      <c r="O121" s="30"/>
      <c r="P121" s="30"/>
      <c r="Q121" s="30"/>
    </row>
    <row r="122" spans="1:17" s="17" customFormat="1" ht="60" customHeight="1">
      <c r="A122" s="29" t="s">
        <v>397</v>
      </c>
      <c r="B122" s="30" t="s">
        <v>376</v>
      </c>
      <c r="C122" s="30" t="s">
        <v>92</v>
      </c>
      <c r="D122" s="11" t="s">
        <v>1</v>
      </c>
      <c r="E122" s="12">
        <f>E123+E124</f>
        <v>887.1</v>
      </c>
      <c r="F122" s="12">
        <f>F123+F124</f>
        <v>887.1</v>
      </c>
      <c r="G122" s="12">
        <f aca="true" t="shared" si="43" ref="G122:N122">G123+G124</f>
        <v>0</v>
      </c>
      <c r="H122" s="12">
        <f t="shared" si="43"/>
        <v>0</v>
      </c>
      <c r="I122" s="12">
        <f t="shared" si="43"/>
        <v>0</v>
      </c>
      <c r="J122" s="12">
        <f t="shared" si="43"/>
        <v>0</v>
      </c>
      <c r="K122" s="12">
        <f t="shared" si="43"/>
        <v>887.1</v>
      </c>
      <c r="L122" s="12">
        <f t="shared" si="43"/>
        <v>887.1</v>
      </c>
      <c r="M122" s="12">
        <f t="shared" si="43"/>
        <v>0</v>
      </c>
      <c r="N122" s="12">
        <f t="shared" si="43"/>
        <v>0</v>
      </c>
      <c r="O122" s="30" t="s">
        <v>225</v>
      </c>
      <c r="P122" s="30" t="s">
        <v>122</v>
      </c>
      <c r="Q122" s="30" t="s">
        <v>390</v>
      </c>
    </row>
    <row r="123" spans="1:17" s="17" customFormat="1" ht="60" customHeight="1">
      <c r="A123" s="29"/>
      <c r="B123" s="30"/>
      <c r="C123" s="30"/>
      <c r="D123" s="11">
        <v>2018</v>
      </c>
      <c r="E123" s="15">
        <f>G123+I123+K123+M123</f>
        <v>887.1</v>
      </c>
      <c r="F123" s="15">
        <f>H123+J123+L123+N123</f>
        <v>887.1</v>
      </c>
      <c r="G123" s="15">
        <v>0</v>
      </c>
      <c r="H123" s="15">
        <v>0</v>
      </c>
      <c r="I123" s="15">
        <v>0</v>
      </c>
      <c r="J123" s="15">
        <v>0</v>
      </c>
      <c r="K123" s="15">
        <v>887.1</v>
      </c>
      <c r="L123" s="15">
        <v>887.1</v>
      </c>
      <c r="M123" s="15">
        <v>0</v>
      </c>
      <c r="N123" s="15">
        <v>0</v>
      </c>
      <c r="O123" s="30"/>
      <c r="P123" s="30"/>
      <c r="Q123" s="30"/>
    </row>
    <row r="124" spans="1:17" s="17" customFormat="1" ht="144" customHeight="1">
      <c r="A124" s="29"/>
      <c r="B124" s="30"/>
      <c r="C124" s="30"/>
      <c r="D124" s="11">
        <v>2019</v>
      </c>
      <c r="E124" s="15">
        <f>G124+I124+K124+M124</f>
        <v>0</v>
      </c>
      <c r="F124" s="15">
        <f>H124+J124+L124+N124</f>
        <v>0</v>
      </c>
      <c r="G124" s="15">
        <v>0</v>
      </c>
      <c r="H124" s="15">
        <v>0</v>
      </c>
      <c r="I124" s="15">
        <v>0</v>
      </c>
      <c r="J124" s="15">
        <v>0</v>
      </c>
      <c r="K124" s="15">
        <v>0</v>
      </c>
      <c r="L124" s="15">
        <v>0</v>
      </c>
      <c r="M124" s="15">
        <v>0</v>
      </c>
      <c r="N124" s="15">
        <v>0</v>
      </c>
      <c r="O124" s="30"/>
      <c r="P124" s="30"/>
      <c r="Q124" s="30"/>
    </row>
    <row r="125" spans="1:21" s="21" customFormat="1" ht="60" customHeight="1">
      <c r="A125" s="38" t="s">
        <v>398</v>
      </c>
      <c r="B125" s="34" t="s">
        <v>377</v>
      </c>
      <c r="C125" s="34" t="s">
        <v>183</v>
      </c>
      <c r="D125" s="16" t="s">
        <v>1</v>
      </c>
      <c r="E125" s="12">
        <f>E126+E127</f>
        <v>1910.3</v>
      </c>
      <c r="F125" s="12">
        <f>F126+F127</f>
        <v>1910.3</v>
      </c>
      <c r="G125" s="19">
        <f aca="true" t="shared" si="44" ref="G125:N125">G126+G127</f>
        <v>0</v>
      </c>
      <c r="H125" s="19">
        <f t="shared" si="44"/>
        <v>0</v>
      </c>
      <c r="I125" s="19">
        <f t="shared" si="44"/>
        <v>0</v>
      </c>
      <c r="J125" s="19">
        <f t="shared" si="44"/>
        <v>0</v>
      </c>
      <c r="K125" s="19">
        <f t="shared" si="44"/>
        <v>1910.3</v>
      </c>
      <c r="L125" s="19">
        <f t="shared" si="44"/>
        <v>1910.3</v>
      </c>
      <c r="M125" s="19">
        <f t="shared" si="44"/>
        <v>0</v>
      </c>
      <c r="N125" s="19">
        <f t="shared" si="44"/>
        <v>0</v>
      </c>
      <c r="O125" s="34" t="s">
        <v>225</v>
      </c>
      <c r="P125" s="34" t="s">
        <v>122</v>
      </c>
      <c r="Q125" s="34" t="s">
        <v>390</v>
      </c>
      <c r="R125" s="24"/>
      <c r="S125" s="40"/>
      <c r="T125" s="40"/>
      <c r="U125" s="25"/>
    </row>
    <row r="126" spans="1:21" s="21" customFormat="1" ht="60" customHeight="1">
      <c r="A126" s="38"/>
      <c r="B126" s="34"/>
      <c r="C126" s="34"/>
      <c r="D126" s="16">
        <v>2018</v>
      </c>
      <c r="E126" s="15">
        <f>G126+I126+K126+M126</f>
        <v>1910.3</v>
      </c>
      <c r="F126" s="15">
        <f>H126+J126+L126+N126</f>
        <v>1910.3</v>
      </c>
      <c r="G126" s="22">
        <v>0</v>
      </c>
      <c r="H126" s="22">
        <v>0</v>
      </c>
      <c r="I126" s="22">
        <v>0</v>
      </c>
      <c r="J126" s="22">
        <v>0</v>
      </c>
      <c r="K126" s="22">
        <v>1910.3</v>
      </c>
      <c r="L126" s="22">
        <v>1910.3</v>
      </c>
      <c r="M126" s="22">
        <v>0</v>
      </c>
      <c r="N126" s="22">
        <v>0</v>
      </c>
      <c r="O126" s="34"/>
      <c r="P126" s="34"/>
      <c r="Q126" s="34"/>
      <c r="R126" s="24"/>
      <c r="S126" s="40"/>
      <c r="T126" s="40"/>
      <c r="U126" s="25"/>
    </row>
    <row r="127" spans="1:21" s="21" customFormat="1" ht="132" customHeight="1">
      <c r="A127" s="38"/>
      <c r="B127" s="34"/>
      <c r="C127" s="34"/>
      <c r="D127" s="16">
        <v>2019</v>
      </c>
      <c r="E127" s="15">
        <f>G127+I127+K127+M127</f>
        <v>0</v>
      </c>
      <c r="F127" s="15">
        <f>H127+J127+L127+N127</f>
        <v>0</v>
      </c>
      <c r="G127" s="22">
        <v>0</v>
      </c>
      <c r="H127" s="22">
        <v>0</v>
      </c>
      <c r="I127" s="22">
        <v>0</v>
      </c>
      <c r="J127" s="22">
        <v>0</v>
      </c>
      <c r="K127" s="22">
        <v>0</v>
      </c>
      <c r="L127" s="22">
        <v>0</v>
      </c>
      <c r="M127" s="22">
        <v>0</v>
      </c>
      <c r="N127" s="22">
        <v>0</v>
      </c>
      <c r="O127" s="34"/>
      <c r="P127" s="34"/>
      <c r="Q127" s="34"/>
      <c r="R127" s="24"/>
      <c r="S127" s="40"/>
      <c r="T127" s="40"/>
      <c r="U127" s="25"/>
    </row>
    <row r="128" spans="1:21" s="17" customFormat="1" ht="60" customHeight="1">
      <c r="A128" s="29" t="s">
        <v>399</v>
      </c>
      <c r="B128" s="30" t="s">
        <v>378</v>
      </c>
      <c r="C128" s="30" t="s">
        <v>131</v>
      </c>
      <c r="D128" s="11" t="s">
        <v>1</v>
      </c>
      <c r="E128" s="12">
        <f>E129+E130</f>
        <v>1345.9</v>
      </c>
      <c r="F128" s="12">
        <f>F129+F130</f>
        <v>1345.9</v>
      </c>
      <c r="G128" s="12">
        <f aca="true" t="shared" si="45" ref="G128:N128">G129+G130</f>
        <v>0</v>
      </c>
      <c r="H128" s="12">
        <f t="shared" si="45"/>
        <v>0</v>
      </c>
      <c r="I128" s="12">
        <f t="shared" si="45"/>
        <v>0</v>
      </c>
      <c r="J128" s="12">
        <f t="shared" si="45"/>
        <v>0</v>
      </c>
      <c r="K128" s="12">
        <f t="shared" si="45"/>
        <v>1345.9</v>
      </c>
      <c r="L128" s="12">
        <f t="shared" si="45"/>
        <v>1345.9</v>
      </c>
      <c r="M128" s="12">
        <f t="shared" si="45"/>
        <v>0</v>
      </c>
      <c r="N128" s="12">
        <f t="shared" si="45"/>
        <v>0</v>
      </c>
      <c r="O128" s="30" t="s">
        <v>225</v>
      </c>
      <c r="P128" s="30" t="s">
        <v>122</v>
      </c>
      <c r="Q128" s="30" t="s">
        <v>390</v>
      </c>
      <c r="R128" s="26"/>
      <c r="S128" s="27"/>
      <c r="T128" s="27"/>
      <c r="U128" s="27"/>
    </row>
    <row r="129" spans="1:21" s="17" customFormat="1" ht="60" customHeight="1">
      <c r="A129" s="29"/>
      <c r="B129" s="30"/>
      <c r="C129" s="30"/>
      <c r="D129" s="11">
        <v>2018</v>
      </c>
      <c r="E129" s="15">
        <f>G129+I129+K129+M129</f>
        <v>1345.9</v>
      </c>
      <c r="F129" s="15">
        <f>H129+J129+L129+N129</f>
        <v>1345.9</v>
      </c>
      <c r="G129" s="15">
        <v>0</v>
      </c>
      <c r="H129" s="15">
        <v>0</v>
      </c>
      <c r="I129" s="15">
        <v>0</v>
      </c>
      <c r="J129" s="15">
        <v>0</v>
      </c>
      <c r="K129" s="15">
        <v>1345.9</v>
      </c>
      <c r="L129" s="15">
        <v>1345.9</v>
      </c>
      <c r="M129" s="15">
        <v>0</v>
      </c>
      <c r="N129" s="15">
        <v>0</v>
      </c>
      <c r="O129" s="30"/>
      <c r="P129" s="30"/>
      <c r="Q129" s="30"/>
      <c r="R129" s="26"/>
      <c r="S129" s="27"/>
      <c r="T129" s="27"/>
      <c r="U129" s="27"/>
    </row>
    <row r="130" spans="1:21" s="17" customFormat="1" ht="141" customHeight="1">
      <c r="A130" s="29"/>
      <c r="B130" s="30"/>
      <c r="C130" s="30"/>
      <c r="D130" s="11">
        <v>2019</v>
      </c>
      <c r="E130" s="15">
        <f>G130+I130+K130+M130</f>
        <v>0</v>
      </c>
      <c r="F130" s="15">
        <f>H130+J130+L130+N130</f>
        <v>0</v>
      </c>
      <c r="G130" s="15">
        <v>0</v>
      </c>
      <c r="H130" s="15">
        <v>0</v>
      </c>
      <c r="I130" s="15">
        <v>0</v>
      </c>
      <c r="J130" s="15">
        <v>0</v>
      </c>
      <c r="K130" s="15">
        <v>0</v>
      </c>
      <c r="L130" s="15">
        <v>0</v>
      </c>
      <c r="M130" s="15">
        <v>0</v>
      </c>
      <c r="N130" s="15">
        <v>0</v>
      </c>
      <c r="O130" s="30"/>
      <c r="P130" s="30"/>
      <c r="Q130" s="30"/>
      <c r="R130" s="26"/>
      <c r="S130" s="27"/>
      <c r="T130" s="27"/>
      <c r="U130" s="27"/>
    </row>
    <row r="131" spans="1:21" s="17" customFormat="1" ht="60" customHeight="1">
      <c r="A131" s="29" t="s">
        <v>400</v>
      </c>
      <c r="B131" s="30" t="s">
        <v>379</v>
      </c>
      <c r="C131" s="30" t="s">
        <v>131</v>
      </c>
      <c r="D131" s="11" t="s">
        <v>1</v>
      </c>
      <c r="E131" s="12">
        <f>E132+E133</f>
        <v>1305.1</v>
      </c>
      <c r="F131" s="12">
        <f>F132+F133</f>
        <v>1305.1</v>
      </c>
      <c r="G131" s="12">
        <f aca="true" t="shared" si="46" ref="G131:N131">G132+G133</f>
        <v>0</v>
      </c>
      <c r="H131" s="12">
        <f t="shared" si="46"/>
        <v>0</v>
      </c>
      <c r="I131" s="12">
        <f t="shared" si="46"/>
        <v>0</v>
      </c>
      <c r="J131" s="12">
        <f t="shared" si="46"/>
        <v>0</v>
      </c>
      <c r="K131" s="12">
        <f t="shared" si="46"/>
        <v>1305.1</v>
      </c>
      <c r="L131" s="12">
        <f t="shared" si="46"/>
        <v>1305.1</v>
      </c>
      <c r="M131" s="12">
        <f t="shared" si="46"/>
        <v>0</v>
      </c>
      <c r="N131" s="12">
        <f t="shared" si="46"/>
        <v>0</v>
      </c>
      <c r="O131" s="30" t="s">
        <v>225</v>
      </c>
      <c r="P131" s="30" t="s">
        <v>122</v>
      </c>
      <c r="Q131" s="30" t="s">
        <v>390</v>
      </c>
      <c r="R131" s="26"/>
      <c r="S131" s="27"/>
      <c r="T131" s="27"/>
      <c r="U131" s="27"/>
    </row>
    <row r="132" spans="1:21" s="17" customFormat="1" ht="60" customHeight="1">
      <c r="A132" s="29"/>
      <c r="B132" s="30"/>
      <c r="C132" s="30"/>
      <c r="D132" s="11">
        <v>2018</v>
      </c>
      <c r="E132" s="15">
        <f>G132+I132+K132+M132</f>
        <v>1305.1</v>
      </c>
      <c r="F132" s="15">
        <f>H132+J132+L132+N132</f>
        <v>1305.1</v>
      </c>
      <c r="G132" s="15">
        <v>0</v>
      </c>
      <c r="H132" s="15">
        <v>0</v>
      </c>
      <c r="I132" s="15">
        <v>0</v>
      </c>
      <c r="J132" s="15">
        <v>0</v>
      </c>
      <c r="K132" s="15">
        <v>1305.1</v>
      </c>
      <c r="L132" s="15">
        <v>1305.1</v>
      </c>
      <c r="M132" s="15">
        <v>0</v>
      </c>
      <c r="N132" s="15">
        <v>0</v>
      </c>
      <c r="O132" s="30"/>
      <c r="P132" s="30"/>
      <c r="Q132" s="30"/>
      <c r="R132" s="26"/>
      <c r="S132" s="27"/>
      <c r="T132" s="27"/>
      <c r="U132" s="27"/>
    </row>
    <row r="133" spans="1:21" s="17" customFormat="1" ht="144" customHeight="1">
      <c r="A133" s="29"/>
      <c r="B133" s="30"/>
      <c r="C133" s="30"/>
      <c r="D133" s="11">
        <v>2019</v>
      </c>
      <c r="E133" s="15">
        <f>G133+I133+K133+M133</f>
        <v>0</v>
      </c>
      <c r="F133" s="15">
        <f>H133+J133+L133+N133</f>
        <v>0</v>
      </c>
      <c r="G133" s="15">
        <v>0</v>
      </c>
      <c r="H133" s="15">
        <v>0</v>
      </c>
      <c r="I133" s="15">
        <v>0</v>
      </c>
      <c r="J133" s="15">
        <v>0</v>
      </c>
      <c r="K133" s="15">
        <v>0</v>
      </c>
      <c r="L133" s="15">
        <v>0</v>
      </c>
      <c r="M133" s="15">
        <v>0</v>
      </c>
      <c r="N133" s="15">
        <v>0</v>
      </c>
      <c r="O133" s="30"/>
      <c r="P133" s="30"/>
      <c r="Q133" s="30"/>
      <c r="R133" s="26"/>
      <c r="S133" s="27"/>
      <c r="T133" s="27"/>
      <c r="U133" s="27"/>
    </row>
    <row r="134" spans="1:21" s="17" customFormat="1" ht="60" customHeight="1">
      <c r="A134" s="29" t="s">
        <v>401</v>
      </c>
      <c r="B134" s="30" t="s">
        <v>380</v>
      </c>
      <c r="C134" s="30" t="s">
        <v>94</v>
      </c>
      <c r="D134" s="11" t="s">
        <v>1</v>
      </c>
      <c r="E134" s="12">
        <f>E135+E136</f>
        <v>722.8</v>
      </c>
      <c r="F134" s="12">
        <f>F135+F136</f>
        <v>722.8</v>
      </c>
      <c r="G134" s="12">
        <f aca="true" t="shared" si="47" ref="G134:N134">G135+G136</f>
        <v>0</v>
      </c>
      <c r="H134" s="12">
        <f t="shared" si="47"/>
        <v>0</v>
      </c>
      <c r="I134" s="12">
        <f t="shared" si="47"/>
        <v>0</v>
      </c>
      <c r="J134" s="12">
        <f t="shared" si="47"/>
        <v>0</v>
      </c>
      <c r="K134" s="12">
        <f t="shared" si="47"/>
        <v>722.8</v>
      </c>
      <c r="L134" s="12">
        <f t="shared" si="47"/>
        <v>722.8</v>
      </c>
      <c r="M134" s="12">
        <f t="shared" si="47"/>
        <v>0</v>
      </c>
      <c r="N134" s="12">
        <f t="shared" si="47"/>
        <v>0</v>
      </c>
      <c r="O134" s="30" t="s">
        <v>225</v>
      </c>
      <c r="P134" s="30" t="s">
        <v>122</v>
      </c>
      <c r="Q134" s="30" t="s">
        <v>390</v>
      </c>
      <c r="R134" s="26"/>
      <c r="S134" s="27"/>
      <c r="T134" s="27"/>
      <c r="U134" s="27"/>
    </row>
    <row r="135" spans="1:21" s="17" customFormat="1" ht="60" customHeight="1">
      <c r="A135" s="29"/>
      <c r="B135" s="30"/>
      <c r="C135" s="30"/>
      <c r="D135" s="11">
        <v>2018</v>
      </c>
      <c r="E135" s="15">
        <f>G135+I135+K135+M135</f>
        <v>722.8</v>
      </c>
      <c r="F135" s="15">
        <f>H135+J135+L135+N135</f>
        <v>722.8</v>
      </c>
      <c r="G135" s="15">
        <v>0</v>
      </c>
      <c r="H135" s="15">
        <v>0</v>
      </c>
      <c r="I135" s="15">
        <v>0</v>
      </c>
      <c r="J135" s="15">
        <v>0</v>
      </c>
      <c r="K135" s="15">
        <v>722.8</v>
      </c>
      <c r="L135" s="15">
        <v>722.8</v>
      </c>
      <c r="M135" s="15">
        <v>0</v>
      </c>
      <c r="N135" s="15">
        <v>0</v>
      </c>
      <c r="O135" s="30"/>
      <c r="P135" s="30"/>
      <c r="Q135" s="30"/>
      <c r="R135" s="26"/>
      <c r="S135" s="27"/>
      <c r="T135" s="27"/>
      <c r="U135" s="27"/>
    </row>
    <row r="136" spans="1:21" s="17" customFormat="1" ht="132" customHeight="1">
      <c r="A136" s="29"/>
      <c r="B136" s="30"/>
      <c r="C136" s="30"/>
      <c r="D136" s="11">
        <v>2019</v>
      </c>
      <c r="E136" s="15">
        <f>G136+I136+K136+M136</f>
        <v>0</v>
      </c>
      <c r="F136" s="15">
        <f>H136+J136+L136+N136</f>
        <v>0</v>
      </c>
      <c r="G136" s="15">
        <v>0</v>
      </c>
      <c r="H136" s="15">
        <v>0</v>
      </c>
      <c r="I136" s="15">
        <v>0</v>
      </c>
      <c r="J136" s="15">
        <v>0</v>
      </c>
      <c r="K136" s="15">
        <v>0</v>
      </c>
      <c r="L136" s="15">
        <v>0</v>
      </c>
      <c r="M136" s="15">
        <v>0</v>
      </c>
      <c r="N136" s="15">
        <v>0</v>
      </c>
      <c r="O136" s="30"/>
      <c r="P136" s="30"/>
      <c r="Q136" s="30"/>
      <c r="R136" s="26"/>
      <c r="S136" s="27"/>
      <c r="T136" s="27"/>
      <c r="U136" s="27"/>
    </row>
    <row r="137" spans="1:21" s="17" customFormat="1" ht="60" customHeight="1">
      <c r="A137" s="29" t="s">
        <v>402</v>
      </c>
      <c r="B137" s="30" t="s">
        <v>381</v>
      </c>
      <c r="C137" s="30" t="s">
        <v>94</v>
      </c>
      <c r="D137" s="11" t="s">
        <v>1</v>
      </c>
      <c r="E137" s="12">
        <f>E138+E139</f>
        <v>1542.6</v>
      </c>
      <c r="F137" s="12">
        <f>F138+F139</f>
        <v>1542.6</v>
      </c>
      <c r="G137" s="12">
        <f aca="true" t="shared" si="48" ref="G137:N137">G138+G139</f>
        <v>0</v>
      </c>
      <c r="H137" s="12">
        <f t="shared" si="48"/>
        <v>0</v>
      </c>
      <c r="I137" s="12">
        <f t="shared" si="48"/>
        <v>0</v>
      </c>
      <c r="J137" s="12">
        <f t="shared" si="48"/>
        <v>0</v>
      </c>
      <c r="K137" s="12">
        <f t="shared" si="48"/>
        <v>1542.6</v>
      </c>
      <c r="L137" s="12">
        <f t="shared" si="48"/>
        <v>1542.6</v>
      </c>
      <c r="M137" s="12">
        <f t="shared" si="48"/>
        <v>0</v>
      </c>
      <c r="N137" s="12">
        <f t="shared" si="48"/>
        <v>0</v>
      </c>
      <c r="O137" s="30" t="s">
        <v>225</v>
      </c>
      <c r="P137" s="30" t="s">
        <v>122</v>
      </c>
      <c r="Q137" s="30" t="s">
        <v>390</v>
      </c>
      <c r="R137" s="26"/>
      <c r="S137" s="27"/>
      <c r="T137" s="27"/>
      <c r="U137" s="27"/>
    </row>
    <row r="138" spans="1:21" s="17" customFormat="1" ht="60" customHeight="1">
      <c r="A138" s="29"/>
      <c r="B138" s="30"/>
      <c r="C138" s="30"/>
      <c r="D138" s="11">
        <v>2018</v>
      </c>
      <c r="E138" s="15">
        <f>G138+I138+K138+M138</f>
        <v>1542.6</v>
      </c>
      <c r="F138" s="15">
        <f>H138+J138+L138+N138</f>
        <v>1542.6</v>
      </c>
      <c r="G138" s="15">
        <v>0</v>
      </c>
      <c r="H138" s="15">
        <v>0</v>
      </c>
      <c r="I138" s="15">
        <v>0</v>
      </c>
      <c r="J138" s="15">
        <v>0</v>
      </c>
      <c r="K138" s="15">
        <v>1542.6</v>
      </c>
      <c r="L138" s="15">
        <v>1542.6</v>
      </c>
      <c r="M138" s="15">
        <v>0</v>
      </c>
      <c r="N138" s="15">
        <v>0</v>
      </c>
      <c r="O138" s="30"/>
      <c r="P138" s="30"/>
      <c r="Q138" s="30"/>
      <c r="R138" s="26"/>
      <c r="S138" s="27"/>
      <c r="T138" s="27"/>
      <c r="U138" s="27"/>
    </row>
    <row r="139" spans="1:21" s="17" customFormat="1" ht="135" customHeight="1">
      <c r="A139" s="29"/>
      <c r="B139" s="30"/>
      <c r="C139" s="30"/>
      <c r="D139" s="11">
        <v>2019</v>
      </c>
      <c r="E139" s="15">
        <f>G139+I139+K139+M139</f>
        <v>0</v>
      </c>
      <c r="F139" s="15">
        <f>H139+J139+L139+N139</f>
        <v>0</v>
      </c>
      <c r="G139" s="15">
        <v>0</v>
      </c>
      <c r="H139" s="15">
        <v>0</v>
      </c>
      <c r="I139" s="15">
        <v>0</v>
      </c>
      <c r="J139" s="15">
        <v>0</v>
      </c>
      <c r="K139" s="15">
        <v>0</v>
      </c>
      <c r="L139" s="15">
        <v>0</v>
      </c>
      <c r="M139" s="15">
        <v>0</v>
      </c>
      <c r="N139" s="15">
        <v>0</v>
      </c>
      <c r="O139" s="30"/>
      <c r="P139" s="30"/>
      <c r="Q139" s="30"/>
      <c r="R139" s="26"/>
      <c r="S139" s="27"/>
      <c r="T139" s="27"/>
      <c r="U139" s="27"/>
    </row>
    <row r="140" spans="1:21" s="17" customFormat="1" ht="60" customHeight="1">
      <c r="A140" s="38" t="s">
        <v>403</v>
      </c>
      <c r="B140" s="30" t="s">
        <v>382</v>
      </c>
      <c r="C140" s="30" t="s">
        <v>96</v>
      </c>
      <c r="D140" s="11" t="s">
        <v>1</v>
      </c>
      <c r="E140" s="12">
        <f>E141+E142</f>
        <v>442.1</v>
      </c>
      <c r="F140" s="12">
        <f>F141+F142</f>
        <v>442.1</v>
      </c>
      <c r="G140" s="12">
        <f aca="true" t="shared" si="49" ref="G140:N140">G141+G142</f>
        <v>0</v>
      </c>
      <c r="H140" s="12">
        <f t="shared" si="49"/>
        <v>0</v>
      </c>
      <c r="I140" s="12">
        <f t="shared" si="49"/>
        <v>0</v>
      </c>
      <c r="J140" s="12">
        <f t="shared" si="49"/>
        <v>0</v>
      </c>
      <c r="K140" s="12">
        <f t="shared" si="49"/>
        <v>442.1</v>
      </c>
      <c r="L140" s="12">
        <f t="shared" si="49"/>
        <v>442.1</v>
      </c>
      <c r="M140" s="12">
        <f t="shared" si="49"/>
        <v>0</v>
      </c>
      <c r="N140" s="12">
        <f t="shared" si="49"/>
        <v>0</v>
      </c>
      <c r="O140" s="30" t="s">
        <v>225</v>
      </c>
      <c r="P140" s="30" t="s">
        <v>122</v>
      </c>
      <c r="Q140" s="30" t="s">
        <v>390</v>
      </c>
      <c r="R140" s="26"/>
      <c r="S140" s="27"/>
      <c r="T140" s="27"/>
      <c r="U140" s="27"/>
    </row>
    <row r="141" spans="1:21" s="17" customFormat="1" ht="60" customHeight="1">
      <c r="A141" s="38"/>
      <c r="B141" s="30"/>
      <c r="C141" s="30"/>
      <c r="D141" s="11">
        <v>2018</v>
      </c>
      <c r="E141" s="15">
        <f>G141+I141+K141+M141</f>
        <v>442.1</v>
      </c>
      <c r="F141" s="15">
        <f>H141+J141+L141+N141</f>
        <v>442.1</v>
      </c>
      <c r="G141" s="15">
        <v>0</v>
      </c>
      <c r="H141" s="15">
        <v>0</v>
      </c>
      <c r="I141" s="15">
        <v>0</v>
      </c>
      <c r="J141" s="15">
        <v>0</v>
      </c>
      <c r="K141" s="15">
        <v>442.1</v>
      </c>
      <c r="L141" s="15">
        <v>442.1</v>
      </c>
      <c r="M141" s="15">
        <v>0</v>
      </c>
      <c r="N141" s="15">
        <v>0</v>
      </c>
      <c r="O141" s="30"/>
      <c r="P141" s="30"/>
      <c r="Q141" s="30"/>
      <c r="R141" s="26"/>
      <c r="S141" s="27"/>
      <c r="T141" s="27"/>
      <c r="U141" s="27"/>
    </row>
    <row r="142" spans="1:21" s="17" customFormat="1" ht="153" customHeight="1">
      <c r="A142" s="38"/>
      <c r="B142" s="30"/>
      <c r="C142" s="30"/>
      <c r="D142" s="11">
        <v>2019</v>
      </c>
      <c r="E142" s="15">
        <f>G142+I142+K142+M142</f>
        <v>0</v>
      </c>
      <c r="F142" s="15">
        <f>H142+J142+L142+N142</f>
        <v>0</v>
      </c>
      <c r="G142" s="15">
        <v>0</v>
      </c>
      <c r="H142" s="15">
        <v>0</v>
      </c>
      <c r="I142" s="15">
        <v>0</v>
      </c>
      <c r="J142" s="15">
        <v>0</v>
      </c>
      <c r="K142" s="15">
        <v>0</v>
      </c>
      <c r="L142" s="15">
        <v>0</v>
      </c>
      <c r="M142" s="15">
        <v>0</v>
      </c>
      <c r="N142" s="15">
        <v>0</v>
      </c>
      <c r="O142" s="30"/>
      <c r="P142" s="30"/>
      <c r="Q142" s="30"/>
      <c r="R142" s="26"/>
      <c r="S142" s="27"/>
      <c r="T142" s="27"/>
      <c r="U142" s="27"/>
    </row>
    <row r="143" spans="1:21" s="17" customFormat="1" ht="60" customHeight="1">
      <c r="A143" s="29" t="s">
        <v>404</v>
      </c>
      <c r="B143" s="30" t="s">
        <v>383</v>
      </c>
      <c r="C143" s="30" t="s">
        <v>126</v>
      </c>
      <c r="D143" s="11" t="s">
        <v>1</v>
      </c>
      <c r="E143" s="12">
        <f>E144+E145</f>
        <v>827.4</v>
      </c>
      <c r="F143" s="12">
        <f>F144+F145</f>
        <v>827.4</v>
      </c>
      <c r="G143" s="12">
        <f aca="true" t="shared" si="50" ref="G143:N143">G144+G145</f>
        <v>0</v>
      </c>
      <c r="H143" s="12">
        <f t="shared" si="50"/>
        <v>0</v>
      </c>
      <c r="I143" s="12">
        <f t="shared" si="50"/>
        <v>0</v>
      </c>
      <c r="J143" s="12">
        <f t="shared" si="50"/>
        <v>0</v>
      </c>
      <c r="K143" s="12">
        <f t="shared" si="50"/>
        <v>827.4</v>
      </c>
      <c r="L143" s="12">
        <f t="shared" si="50"/>
        <v>827.4</v>
      </c>
      <c r="M143" s="12">
        <f t="shared" si="50"/>
        <v>0</v>
      </c>
      <c r="N143" s="12">
        <f t="shared" si="50"/>
        <v>0</v>
      </c>
      <c r="O143" s="30" t="s">
        <v>225</v>
      </c>
      <c r="P143" s="30" t="s">
        <v>122</v>
      </c>
      <c r="Q143" s="30" t="s">
        <v>390</v>
      </c>
      <c r="S143" s="27"/>
      <c r="T143" s="27"/>
      <c r="U143" s="27"/>
    </row>
    <row r="144" spans="1:21" s="17" customFormat="1" ht="60" customHeight="1">
      <c r="A144" s="29"/>
      <c r="B144" s="30"/>
      <c r="C144" s="30"/>
      <c r="D144" s="11">
        <v>2018</v>
      </c>
      <c r="E144" s="15">
        <f>G144+I144+K144+M144</f>
        <v>827.4</v>
      </c>
      <c r="F144" s="15">
        <f>H144+J144+L144+N144</f>
        <v>827.4</v>
      </c>
      <c r="G144" s="15">
        <v>0</v>
      </c>
      <c r="H144" s="15">
        <v>0</v>
      </c>
      <c r="I144" s="15">
        <v>0</v>
      </c>
      <c r="J144" s="15">
        <v>0</v>
      </c>
      <c r="K144" s="15">
        <v>827.4</v>
      </c>
      <c r="L144" s="15">
        <v>827.4</v>
      </c>
      <c r="M144" s="15">
        <v>0</v>
      </c>
      <c r="N144" s="15">
        <v>0</v>
      </c>
      <c r="O144" s="30"/>
      <c r="P144" s="30"/>
      <c r="Q144" s="30"/>
      <c r="S144" s="27"/>
      <c r="T144" s="27"/>
      <c r="U144" s="27"/>
    </row>
    <row r="145" spans="1:21" s="17" customFormat="1" ht="150" customHeight="1">
      <c r="A145" s="29"/>
      <c r="B145" s="30"/>
      <c r="C145" s="30"/>
      <c r="D145" s="11">
        <v>2019</v>
      </c>
      <c r="E145" s="15">
        <f>G145+I145+K145+M145</f>
        <v>0</v>
      </c>
      <c r="F145" s="15">
        <f>H145+J145+L145+N145</f>
        <v>0</v>
      </c>
      <c r="G145" s="15">
        <v>0</v>
      </c>
      <c r="H145" s="15">
        <v>0</v>
      </c>
      <c r="I145" s="15">
        <v>0</v>
      </c>
      <c r="J145" s="15">
        <v>0</v>
      </c>
      <c r="K145" s="15">
        <v>0</v>
      </c>
      <c r="L145" s="15">
        <v>0</v>
      </c>
      <c r="M145" s="15">
        <v>0</v>
      </c>
      <c r="N145" s="15">
        <v>0</v>
      </c>
      <c r="O145" s="30"/>
      <c r="P145" s="30"/>
      <c r="Q145" s="30"/>
      <c r="S145" s="27"/>
      <c r="T145" s="27"/>
      <c r="U145" s="27"/>
    </row>
    <row r="146" spans="1:21" s="21" customFormat="1" ht="60" customHeight="1">
      <c r="A146" s="38" t="s">
        <v>405</v>
      </c>
      <c r="B146" s="34" t="s">
        <v>384</v>
      </c>
      <c r="C146" s="39" t="s">
        <v>63</v>
      </c>
      <c r="D146" s="16" t="s">
        <v>1</v>
      </c>
      <c r="E146" s="12">
        <f>E147+E148</f>
        <v>136.4</v>
      </c>
      <c r="F146" s="12">
        <f>F147+F148</f>
        <v>136.4</v>
      </c>
      <c r="G146" s="19">
        <f aca="true" t="shared" si="51" ref="G146:N146">G147+G148</f>
        <v>0</v>
      </c>
      <c r="H146" s="19">
        <f t="shared" si="51"/>
        <v>0</v>
      </c>
      <c r="I146" s="19">
        <f t="shared" si="51"/>
        <v>0</v>
      </c>
      <c r="J146" s="19">
        <f t="shared" si="51"/>
        <v>0</v>
      </c>
      <c r="K146" s="19">
        <f t="shared" si="51"/>
        <v>136.4</v>
      </c>
      <c r="L146" s="19">
        <f t="shared" si="51"/>
        <v>136.4</v>
      </c>
      <c r="M146" s="19">
        <f t="shared" si="51"/>
        <v>0</v>
      </c>
      <c r="N146" s="19">
        <f t="shared" si="51"/>
        <v>0</v>
      </c>
      <c r="O146" s="34" t="s">
        <v>225</v>
      </c>
      <c r="P146" s="34" t="s">
        <v>122</v>
      </c>
      <c r="Q146" s="34" t="s">
        <v>390</v>
      </c>
      <c r="S146" s="25"/>
      <c r="T146" s="25"/>
      <c r="U146" s="25"/>
    </row>
    <row r="147" spans="1:21" s="21" customFormat="1" ht="60" customHeight="1">
      <c r="A147" s="38"/>
      <c r="B147" s="34"/>
      <c r="C147" s="39"/>
      <c r="D147" s="16">
        <v>2018</v>
      </c>
      <c r="E147" s="15">
        <f>G147+I147+K147+M147</f>
        <v>136.4</v>
      </c>
      <c r="F147" s="15">
        <f>H147+J147+L147+N147</f>
        <v>136.4</v>
      </c>
      <c r="G147" s="22">
        <v>0</v>
      </c>
      <c r="H147" s="22">
        <v>0</v>
      </c>
      <c r="I147" s="22">
        <v>0</v>
      </c>
      <c r="J147" s="22">
        <v>0</v>
      </c>
      <c r="K147" s="22">
        <v>136.4</v>
      </c>
      <c r="L147" s="22">
        <v>136.4</v>
      </c>
      <c r="M147" s="22">
        <v>0</v>
      </c>
      <c r="N147" s="22">
        <v>0</v>
      </c>
      <c r="O147" s="34"/>
      <c r="P147" s="34"/>
      <c r="Q147" s="34"/>
      <c r="S147" s="25"/>
      <c r="T147" s="25"/>
      <c r="U147" s="25"/>
    </row>
    <row r="148" spans="1:21" s="21" customFormat="1" ht="135" customHeight="1">
      <c r="A148" s="38"/>
      <c r="B148" s="34"/>
      <c r="C148" s="39"/>
      <c r="D148" s="16">
        <v>2019</v>
      </c>
      <c r="E148" s="15">
        <f>G148+I148+K148+M148</f>
        <v>0</v>
      </c>
      <c r="F148" s="15">
        <f>H148+J148+L148+N148</f>
        <v>0</v>
      </c>
      <c r="G148" s="22">
        <v>0</v>
      </c>
      <c r="H148" s="22">
        <v>0</v>
      </c>
      <c r="I148" s="22">
        <v>0</v>
      </c>
      <c r="J148" s="22">
        <v>0</v>
      </c>
      <c r="K148" s="22">
        <v>0</v>
      </c>
      <c r="L148" s="22">
        <v>0</v>
      </c>
      <c r="M148" s="22">
        <v>0</v>
      </c>
      <c r="N148" s="22">
        <v>0</v>
      </c>
      <c r="O148" s="34"/>
      <c r="P148" s="34"/>
      <c r="Q148" s="34"/>
      <c r="S148" s="25"/>
      <c r="T148" s="25"/>
      <c r="U148" s="25"/>
    </row>
    <row r="149" spans="1:21" s="17" customFormat="1" ht="60" customHeight="1">
      <c r="A149" s="38" t="s">
        <v>406</v>
      </c>
      <c r="B149" s="30" t="s">
        <v>385</v>
      </c>
      <c r="C149" s="30" t="s">
        <v>126</v>
      </c>
      <c r="D149" s="11" t="s">
        <v>1</v>
      </c>
      <c r="E149" s="12">
        <f>E150+E151</f>
        <v>554.4</v>
      </c>
      <c r="F149" s="12">
        <f>F150+F151</f>
        <v>554.4</v>
      </c>
      <c r="G149" s="12">
        <f aca="true" t="shared" si="52" ref="G149:N149">G150+G151</f>
        <v>0</v>
      </c>
      <c r="H149" s="12">
        <f t="shared" si="52"/>
        <v>0</v>
      </c>
      <c r="I149" s="12">
        <f t="shared" si="52"/>
        <v>0</v>
      </c>
      <c r="J149" s="12">
        <f t="shared" si="52"/>
        <v>0</v>
      </c>
      <c r="K149" s="12">
        <f t="shared" si="52"/>
        <v>554.4</v>
      </c>
      <c r="L149" s="12">
        <f t="shared" si="52"/>
        <v>554.4</v>
      </c>
      <c r="M149" s="12">
        <f t="shared" si="52"/>
        <v>0</v>
      </c>
      <c r="N149" s="12">
        <f t="shared" si="52"/>
        <v>0</v>
      </c>
      <c r="O149" s="30" t="s">
        <v>225</v>
      </c>
      <c r="P149" s="30" t="s">
        <v>122</v>
      </c>
      <c r="Q149" s="34" t="s">
        <v>390</v>
      </c>
      <c r="R149" s="26"/>
      <c r="S149" s="27"/>
      <c r="T149" s="27"/>
      <c r="U149" s="27"/>
    </row>
    <row r="150" spans="1:21" s="17" customFormat="1" ht="60" customHeight="1">
      <c r="A150" s="38"/>
      <c r="B150" s="30"/>
      <c r="C150" s="30"/>
      <c r="D150" s="11">
        <v>2018</v>
      </c>
      <c r="E150" s="15">
        <f>G150+I150+K150+M150</f>
        <v>554.4</v>
      </c>
      <c r="F150" s="15">
        <f>H150+J150+L150+N150</f>
        <v>554.4</v>
      </c>
      <c r="G150" s="15">
        <v>0</v>
      </c>
      <c r="H150" s="15">
        <v>0</v>
      </c>
      <c r="I150" s="15">
        <v>0</v>
      </c>
      <c r="J150" s="15">
        <v>0</v>
      </c>
      <c r="K150" s="15">
        <v>554.4</v>
      </c>
      <c r="L150" s="15">
        <v>554.4</v>
      </c>
      <c r="M150" s="15">
        <v>0</v>
      </c>
      <c r="N150" s="15">
        <v>0</v>
      </c>
      <c r="O150" s="30"/>
      <c r="P150" s="30"/>
      <c r="Q150" s="34"/>
      <c r="R150" s="26"/>
      <c r="S150" s="27"/>
      <c r="T150" s="27"/>
      <c r="U150" s="27"/>
    </row>
    <row r="151" spans="1:21" s="17" customFormat="1" ht="144" customHeight="1">
      <c r="A151" s="38"/>
      <c r="B151" s="30"/>
      <c r="C151" s="30"/>
      <c r="D151" s="11">
        <v>2019</v>
      </c>
      <c r="E151" s="15">
        <f>G151+I151+K151+M151</f>
        <v>0</v>
      </c>
      <c r="F151" s="15">
        <f>H151+J151+L151+N151</f>
        <v>0</v>
      </c>
      <c r="G151" s="15">
        <v>0</v>
      </c>
      <c r="H151" s="15">
        <v>0</v>
      </c>
      <c r="I151" s="15">
        <v>0</v>
      </c>
      <c r="J151" s="15">
        <v>0</v>
      </c>
      <c r="K151" s="15">
        <v>0</v>
      </c>
      <c r="L151" s="15">
        <v>0</v>
      </c>
      <c r="M151" s="15">
        <v>0</v>
      </c>
      <c r="N151" s="15">
        <v>0</v>
      </c>
      <c r="O151" s="30"/>
      <c r="P151" s="30"/>
      <c r="Q151" s="34"/>
      <c r="R151" s="26"/>
      <c r="S151" s="27"/>
      <c r="T151" s="27"/>
      <c r="U151" s="27"/>
    </row>
    <row r="152" spans="1:21" s="17" customFormat="1" ht="60" customHeight="1">
      <c r="A152" s="29" t="s">
        <v>407</v>
      </c>
      <c r="B152" s="30" t="s">
        <v>465</v>
      </c>
      <c r="C152" s="30" t="s">
        <v>183</v>
      </c>
      <c r="D152" s="11" t="s">
        <v>1</v>
      </c>
      <c r="E152" s="12">
        <f>E153+E154</f>
        <v>3966.1</v>
      </c>
      <c r="F152" s="12">
        <f>F153+F154</f>
        <v>3966.1</v>
      </c>
      <c r="G152" s="12">
        <f aca="true" t="shared" si="53" ref="G152:N152">G153+G154</f>
        <v>0</v>
      </c>
      <c r="H152" s="12">
        <f t="shared" si="53"/>
        <v>0</v>
      </c>
      <c r="I152" s="12">
        <f t="shared" si="53"/>
        <v>0</v>
      </c>
      <c r="J152" s="12">
        <f t="shared" si="53"/>
        <v>0</v>
      </c>
      <c r="K152" s="12">
        <f t="shared" si="53"/>
        <v>3966.1</v>
      </c>
      <c r="L152" s="12">
        <f t="shared" si="53"/>
        <v>3966.1</v>
      </c>
      <c r="M152" s="12">
        <f t="shared" si="53"/>
        <v>0</v>
      </c>
      <c r="N152" s="12">
        <f t="shared" si="53"/>
        <v>0</v>
      </c>
      <c r="O152" s="30" t="s">
        <v>225</v>
      </c>
      <c r="P152" s="30" t="s">
        <v>122</v>
      </c>
      <c r="Q152" s="34" t="s">
        <v>390</v>
      </c>
      <c r="R152" s="26"/>
      <c r="S152" s="27"/>
      <c r="T152" s="27"/>
      <c r="U152" s="27"/>
    </row>
    <row r="153" spans="1:21" s="17" customFormat="1" ht="60" customHeight="1">
      <c r="A153" s="29"/>
      <c r="B153" s="30"/>
      <c r="C153" s="30"/>
      <c r="D153" s="11">
        <v>2018</v>
      </c>
      <c r="E153" s="15">
        <f>G153+I153+K153+M153</f>
        <v>3966.1</v>
      </c>
      <c r="F153" s="15">
        <f>H153+J153+L153+N153</f>
        <v>3966.1</v>
      </c>
      <c r="G153" s="15">
        <v>0</v>
      </c>
      <c r="H153" s="15">
        <v>0</v>
      </c>
      <c r="I153" s="15">
        <v>0</v>
      </c>
      <c r="J153" s="15">
        <v>0</v>
      </c>
      <c r="K153" s="15">
        <v>3966.1</v>
      </c>
      <c r="L153" s="15">
        <v>3966.1</v>
      </c>
      <c r="M153" s="15">
        <v>0</v>
      </c>
      <c r="N153" s="15">
        <v>0</v>
      </c>
      <c r="O153" s="30"/>
      <c r="P153" s="30"/>
      <c r="Q153" s="34"/>
      <c r="R153" s="26"/>
      <c r="S153" s="27"/>
      <c r="T153" s="27"/>
      <c r="U153" s="27"/>
    </row>
    <row r="154" spans="1:21" s="17" customFormat="1" ht="153" customHeight="1">
      <c r="A154" s="29"/>
      <c r="B154" s="30"/>
      <c r="C154" s="30"/>
      <c r="D154" s="11">
        <v>2019</v>
      </c>
      <c r="E154" s="15">
        <f>G154+I154+K154+M154</f>
        <v>0</v>
      </c>
      <c r="F154" s="15">
        <f>H154+J154+L154+N154</f>
        <v>0</v>
      </c>
      <c r="G154" s="15">
        <v>0</v>
      </c>
      <c r="H154" s="15">
        <v>0</v>
      </c>
      <c r="I154" s="15">
        <v>0</v>
      </c>
      <c r="J154" s="15">
        <v>0</v>
      </c>
      <c r="K154" s="15">
        <v>0</v>
      </c>
      <c r="L154" s="15">
        <v>0</v>
      </c>
      <c r="M154" s="15">
        <v>0</v>
      </c>
      <c r="N154" s="15">
        <v>0</v>
      </c>
      <c r="O154" s="30"/>
      <c r="P154" s="30"/>
      <c r="Q154" s="34"/>
      <c r="R154" s="26"/>
      <c r="S154" s="27"/>
      <c r="T154" s="27"/>
      <c r="U154" s="27"/>
    </row>
    <row r="155" spans="1:21" s="21" customFormat="1" ht="60" customHeight="1">
      <c r="A155" s="29" t="s">
        <v>308</v>
      </c>
      <c r="B155" s="34" t="s">
        <v>1061</v>
      </c>
      <c r="C155" s="39" t="s">
        <v>226</v>
      </c>
      <c r="D155" s="16" t="s">
        <v>1</v>
      </c>
      <c r="E155" s="12">
        <f>E156+E157</f>
        <v>3105.8</v>
      </c>
      <c r="F155" s="12">
        <f>F156+F157</f>
        <v>3105.8</v>
      </c>
      <c r="G155" s="19">
        <f aca="true" t="shared" si="54" ref="G155:N155">G156+G157</f>
        <v>0</v>
      </c>
      <c r="H155" s="19">
        <f t="shared" si="54"/>
        <v>0</v>
      </c>
      <c r="I155" s="19">
        <f t="shared" si="54"/>
        <v>0</v>
      </c>
      <c r="J155" s="19">
        <f t="shared" si="54"/>
        <v>0</v>
      </c>
      <c r="K155" s="19">
        <f t="shared" si="54"/>
        <v>3105.8</v>
      </c>
      <c r="L155" s="19">
        <f t="shared" si="54"/>
        <v>3105.8</v>
      </c>
      <c r="M155" s="19">
        <f t="shared" si="54"/>
        <v>0</v>
      </c>
      <c r="N155" s="19">
        <f t="shared" si="54"/>
        <v>0</v>
      </c>
      <c r="O155" s="34" t="s">
        <v>225</v>
      </c>
      <c r="P155" s="34" t="s">
        <v>122</v>
      </c>
      <c r="Q155" s="34" t="s">
        <v>1062</v>
      </c>
      <c r="R155" s="24"/>
      <c r="S155" s="25"/>
      <c r="T155" s="25"/>
      <c r="U155" s="25"/>
    </row>
    <row r="156" spans="1:21" s="21" customFormat="1" ht="60" customHeight="1">
      <c r="A156" s="29"/>
      <c r="B156" s="34"/>
      <c r="C156" s="39"/>
      <c r="D156" s="16">
        <v>2018</v>
      </c>
      <c r="E156" s="15">
        <f>G156+I156+K156+M156</f>
        <v>1553.4</v>
      </c>
      <c r="F156" s="15">
        <f>H156+J156+L156+N156</f>
        <v>1553.4</v>
      </c>
      <c r="G156" s="22">
        <v>0</v>
      </c>
      <c r="H156" s="22">
        <v>0</v>
      </c>
      <c r="I156" s="22">
        <v>0</v>
      </c>
      <c r="J156" s="22">
        <v>0</v>
      </c>
      <c r="K156" s="22">
        <v>1553.4</v>
      </c>
      <c r="L156" s="22">
        <v>1553.4</v>
      </c>
      <c r="M156" s="22">
        <v>0</v>
      </c>
      <c r="N156" s="22">
        <v>0</v>
      </c>
      <c r="O156" s="34"/>
      <c r="P156" s="34"/>
      <c r="Q156" s="34"/>
      <c r="R156" s="24"/>
      <c r="S156" s="25"/>
      <c r="T156" s="25"/>
      <c r="U156" s="25"/>
    </row>
    <row r="157" spans="1:21" s="21" customFormat="1" ht="291" customHeight="1">
      <c r="A157" s="29"/>
      <c r="B157" s="34"/>
      <c r="C157" s="39"/>
      <c r="D157" s="16">
        <v>2019</v>
      </c>
      <c r="E157" s="15">
        <f>G157+I157+K157+M157</f>
        <v>1552.4</v>
      </c>
      <c r="F157" s="15">
        <f>H157+J157+L157+N157</f>
        <v>1552.4</v>
      </c>
      <c r="G157" s="22">
        <v>0</v>
      </c>
      <c r="H157" s="22">
        <v>0</v>
      </c>
      <c r="I157" s="22">
        <v>0</v>
      </c>
      <c r="J157" s="22">
        <v>0</v>
      </c>
      <c r="K157" s="22">
        <v>1552.4</v>
      </c>
      <c r="L157" s="22">
        <v>1552.4</v>
      </c>
      <c r="M157" s="22">
        <v>0</v>
      </c>
      <c r="N157" s="22">
        <v>0</v>
      </c>
      <c r="O157" s="34"/>
      <c r="P157" s="34"/>
      <c r="Q157" s="34"/>
      <c r="R157" s="24"/>
      <c r="S157" s="25"/>
      <c r="T157" s="25"/>
      <c r="U157" s="25"/>
    </row>
    <row r="158" spans="1:17" s="21" customFormat="1" ht="60" customHeight="1">
      <c r="A158" s="29" t="s">
        <v>408</v>
      </c>
      <c r="B158" s="34" t="s">
        <v>562</v>
      </c>
      <c r="C158" s="34" t="s">
        <v>226</v>
      </c>
      <c r="D158" s="16" t="s">
        <v>1</v>
      </c>
      <c r="E158" s="12">
        <f>E159+E160</f>
        <v>43021.6</v>
      </c>
      <c r="F158" s="12">
        <f>F159+F160</f>
        <v>43021.6</v>
      </c>
      <c r="G158" s="19">
        <f aca="true" t="shared" si="55" ref="G158:N158">G159+G160</f>
        <v>0</v>
      </c>
      <c r="H158" s="19">
        <f t="shared" si="55"/>
        <v>0</v>
      </c>
      <c r="I158" s="19">
        <f t="shared" si="55"/>
        <v>0</v>
      </c>
      <c r="J158" s="19">
        <f t="shared" si="55"/>
        <v>0</v>
      </c>
      <c r="K158" s="19">
        <f t="shared" si="55"/>
        <v>43021.6</v>
      </c>
      <c r="L158" s="19">
        <f t="shared" si="55"/>
        <v>43021.6</v>
      </c>
      <c r="M158" s="19">
        <f t="shared" si="55"/>
        <v>0</v>
      </c>
      <c r="N158" s="19">
        <f t="shared" si="55"/>
        <v>0</v>
      </c>
      <c r="O158" s="34" t="s">
        <v>225</v>
      </c>
      <c r="P158" s="34" t="s">
        <v>122</v>
      </c>
      <c r="Q158" s="16"/>
    </row>
    <row r="159" spans="1:17" ht="183" customHeight="1">
      <c r="A159" s="29"/>
      <c r="B159" s="34"/>
      <c r="C159" s="34"/>
      <c r="D159" s="11">
        <v>2018</v>
      </c>
      <c r="E159" s="15">
        <f>G159+I159+K159+M159</f>
        <v>27063.1</v>
      </c>
      <c r="F159" s="15">
        <f>H159+J159+L159+N159</f>
        <v>27063.1</v>
      </c>
      <c r="G159" s="15">
        <v>0</v>
      </c>
      <c r="H159" s="15">
        <v>0</v>
      </c>
      <c r="I159" s="15">
        <v>0</v>
      </c>
      <c r="J159" s="15">
        <v>0</v>
      </c>
      <c r="K159" s="15">
        <v>27063.1</v>
      </c>
      <c r="L159" s="15">
        <v>27063.1</v>
      </c>
      <c r="M159" s="15">
        <v>0</v>
      </c>
      <c r="N159" s="15">
        <v>0</v>
      </c>
      <c r="O159" s="34"/>
      <c r="P159" s="34"/>
      <c r="Q159" s="16" t="s">
        <v>1063</v>
      </c>
    </row>
    <row r="160" spans="1:17" s="21" customFormat="1" ht="213" customHeight="1">
      <c r="A160" s="29"/>
      <c r="B160" s="34"/>
      <c r="C160" s="34"/>
      <c r="D160" s="16">
        <v>2019</v>
      </c>
      <c r="E160" s="15">
        <f>G160+I160+K160+M160</f>
        <v>15958.5</v>
      </c>
      <c r="F160" s="15">
        <f>H160+J160+L160+N160</f>
        <v>15958.5</v>
      </c>
      <c r="G160" s="22">
        <v>0</v>
      </c>
      <c r="H160" s="22">
        <v>0</v>
      </c>
      <c r="I160" s="22">
        <v>0</v>
      </c>
      <c r="J160" s="22">
        <v>0</v>
      </c>
      <c r="K160" s="22">
        <v>15958.5</v>
      </c>
      <c r="L160" s="22">
        <v>15958.5</v>
      </c>
      <c r="M160" s="22">
        <v>0</v>
      </c>
      <c r="N160" s="22">
        <v>0</v>
      </c>
      <c r="O160" s="34"/>
      <c r="P160" s="34"/>
      <c r="Q160" s="16" t="s">
        <v>1064</v>
      </c>
    </row>
    <row r="161" spans="1:17" s="17" customFormat="1" ht="60" customHeight="1">
      <c r="A161" s="29" t="s">
        <v>409</v>
      </c>
      <c r="B161" s="30" t="s">
        <v>1065</v>
      </c>
      <c r="C161" s="30" t="s">
        <v>226</v>
      </c>
      <c r="D161" s="11" t="s">
        <v>1</v>
      </c>
      <c r="E161" s="12">
        <f>E162+E163</f>
        <v>3531.2</v>
      </c>
      <c r="F161" s="12">
        <f>F162+F163</f>
        <v>3531.2</v>
      </c>
      <c r="G161" s="12">
        <f aca="true" t="shared" si="56" ref="G161:N161">G162+G163</f>
        <v>0</v>
      </c>
      <c r="H161" s="12">
        <f t="shared" si="56"/>
        <v>0</v>
      </c>
      <c r="I161" s="12">
        <f t="shared" si="56"/>
        <v>0</v>
      </c>
      <c r="J161" s="12">
        <f t="shared" si="56"/>
        <v>0</v>
      </c>
      <c r="K161" s="12">
        <f t="shared" si="56"/>
        <v>3531.2</v>
      </c>
      <c r="L161" s="12">
        <f t="shared" si="56"/>
        <v>3531.2</v>
      </c>
      <c r="M161" s="12">
        <f t="shared" si="56"/>
        <v>0</v>
      </c>
      <c r="N161" s="12">
        <f t="shared" si="56"/>
        <v>0</v>
      </c>
      <c r="O161" s="30" t="s">
        <v>225</v>
      </c>
      <c r="P161" s="30" t="s">
        <v>122</v>
      </c>
      <c r="Q161" s="34" t="s">
        <v>390</v>
      </c>
    </row>
    <row r="162" spans="1:17" s="17" customFormat="1" ht="60" customHeight="1">
      <c r="A162" s="29"/>
      <c r="B162" s="30"/>
      <c r="C162" s="30"/>
      <c r="D162" s="11">
        <v>2018</v>
      </c>
      <c r="E162" s="15">
        <f>G162+I162+K162+M162</f>
        <v>3531.2</v>
      </c>
      <c r="F162" s="15">
        <f>H162+J162+L162+N162</f>
        <v>3531.2</v>
      </c>
      <c r="G162" s="15">
        <v>0</v>
      </c>
      <c r="H162" s="15">
        <v>0</v>
      </c>
      <c r="I162" s="15">
        <v>0</v>
      </c>
      <c r="J162" s="15">
        <v>0</v>
      </c>
      <c r="K162" s="15">
        <v>3531.2</v>
      </c>
      <c r="L162" s="15">
        <v>3531.2</v>
      </c>
      <c r="M162" s="15">
        <v>0</v>
      </c>
      <c r="N162" s="15">
        <v>0</v>
      </c>
      <c r="O162" s="30"/>
      <c r="P162" s="30"/>
      <c r="Q162" s="34"/>
    </row>
    <row r="163" spans="1:17" s="17" customFormat="1" ht="138" customHeight="1">
      <c r="A163" s="29"/>
      <c r="B163" s="30"/>
      <c r="C163" s="30"/>
      <c r="D163" s="11">
        <v>2019</v>
      </c>
      <c r="E163" s="15">
        <f>G163+I163+K163+M163</f>
        <v>0</v>
      </c>
      <c r="F163" s="15">
        <f>H163+J163+L163+N163</f>
        <v>0</v>
      </c>
      <c r="G163" s="15">
        <v>0</v>
      </c>
      <c r="H163" s="15">
        <v>0</v>
      </c>
      <c r="I163" s="15">
        <v>0</v>
      </c>
      <c r="J163" s="15">
        <v>0</v>
      </c>
      <c r="K163" s="15">
        <v>0</v>
      </c>
      <c r="L163" s="15">
        <v>0</v>
      </c>
      <c r="M163" s="15">
        <v>0</v>
      </c>
      <c r="N163" s="15">
        <v>0</v>
      </c>
      <c r="O163" s="30"/>
      <c r="P163" s="30"/>
      <c r="Q163" s="34"/>
    </row>
    <row r="164" spans="1:17" s="17" customFormat="1" ht="60" customHeight="1">
      <c r="A164" s="29" t="s">
        <v>410</v>
      </c>
      <c r="B164" s="30" t="s">
        <v>227</v>
      </c>
      <c r="C164" s="30" t="s">
        <v>98</v>
      </c>
      <c r="D164" s="11" t="s">
        <v>1</v>
      </c>
      <c r="E164" s="12">
        <f>E165+E166</f>
        <v>658.4</v>
      </c>
      <c r="F164" s="12">
        <f>F165+F166</f>
        <v>658.4</v>
      </c>
      <c r="G164" s="12">
        <f aca="true" t="shared" si="57" ref="G164:N164">G165+G166</f>
        <v>0</v>
      </c>
      <c r="H164" s="12">
        <f t="shared" si="57"/>
        <v>0</v>
      </c>
      <c r="I164" s="12">
        <f t="shared" si="57"/>
        <v>0</v>
      </c>
      <c r="J164" s="12">
        <f t="shared" si="57"/>
        <v>0</v>
      </c>
      <c r="K164" s="12">
        <f t="shared" si="57"/>
        <v>658.4</v>
      </c>
      <c r="L164" s="12">
        <f t="shared" si="57"/>
        <v>658.4</v>
      </c>
      <c r="M164" s="12">
        <f t="shared" si="57"/>
        <v>0</v>
      </c>
      <c r="N164" s="12">
        <f t="shared" si="57"/>
        <v>0</v>
      </c>
      <c r="O164" s="30" t="s">
        <v>225</v>
      </c>
      <c r="P164" s="30" t="s">
        <v>122</v>
      </c>
      <c r="Q164" s="34" t="s">
        <v>390</v>
      </c>
    </row>
    <row r="165" spans="1:17" s="17" customFormat="1" ht="60" customHeight="1">
      <c r="A165" s="29"/>
      <c r="B165" s="30"/>
      <c r="C165" s="30"/>
      <c r="D165" s="11">
        <v>2018</v>
      </c>
      <c r="E165" s="15">
        <f>G165+I165+K165+M165</f>
        <v>658.4</v>
      </c>
      <c r="F165" s="15">
        <f>H165+J165+L165+N165</f>
        <v>658.4</v>
      </c>
      <c r="G165" s="12">
        <v>0</v>
      </c>
      <c r="H165" s="12">
        <v>0</v>
      </c>
      <c r="I165" s="12">
        <v>0</v>
      </c>
      <c r="J165" s="12">
        <v>0</v>
      </c>
      <c r="K165" s="12">
        <v>658.4</v>
      </c>
      <c r="L165" s="12">
        <v>658.4</v>
      </c>
      <c r="M165" s="12">
        <v>0</v>
      </c>
      <c r="N165" s="12">
        <v>0</v>
      </c>
      <c r="O165" s="30"/>
      <c r="P165" s="30"/>
      <c r="Q165" s="34"/>
    </row>
    <row r="166" spans="1:17" s="17" customFormat="1" ht="141" customHeight="1">
      <c r="A166" s="29"/>
      <c r="B166" s="30"/>
      <c r="C166" s="30"/>
      <c r="D166" s="11">
        <v>2019</v>
      </c>
      <c r="E166" s="15">
        <f>G166+I166+K166+M166</f>
        <v>0</v>
      </c>
      <c r="F166" s="15">
        <f>H166+J166+L166+N166</f>
        <v>0</v>
      </c>
      <c r="G166" s="12">
        <v>0</v>
      </c>
      <c r="H166" s="12">
        <v>0</v>
      </c>
      <c r="I166" s="12">
        <v>0</v>
      </c>
      <c r="J166" s="12">
        <v>0</v>
      </c>
      <c r="K166" s="12">
        <v>0</v>
      </c>
      <c r="L166" s="12">
        <v>0</v>
      </c>
      <c r="M166" s="12">
        <v>0</v>
      </c>
      <c r="N166" s="12">
        <v>0</v>
      </c>
      <c r="O166" s="30"/>
      <c r="P166" s="30"/>
      <c r="Q166" s="34"/>
    </row>
    <row r="167" spans="1:17" s="17" customFormat="1" ht="60" customHeight="1">
      <c r="A167" s="29" t="s">
        <v>411</v>
      </c>
      <c r="B167" s="30" t="s">
        <v>1066</v>
      </c>
      <c r="C167" s="30" t="s">
        <v>386</v>
      </c>
      <c r="D167" s="11" t="s">
        <v>1</v>
      </c>
      <c r="E167" s="12">
        <f>E168+E169</f>
        <v>3886.7</v>
      </c>
      <c r="F167" s="12">
        <f>F168+F169</f>
        <v>3886.7</v>
      </c>
      <c r="G167" s="12">
        <f aca="true" t="shared" si="58" ref="G167:N167">G168+G169</f>
        <v>0</v>
      </c>
      <c r="H167" s="12">
        <f t="shared" si="58"/>
        <v>0</v>
      </c>
      <c r="I167" s="12">
        <f t="shared" si="58"/>
        <v>0</v>
      </c>
      <c r="J167" s="12">
        <f t="shared" si="58"/>
        <v>0</v>
      </c>
      <c r="K167" s="12">
        <f t="shared" si="58"/>
        <v>3886.7</v>
      </c>
      <c r="L167" s="12">
        <f t="shared" si="58"/>
        <v>3886.7</v>
      </c>
      <c r="M167" s="12">
        <f t="shared" si="58"/>
        <v>0</v>
      </c>
      <c r="N167" s="12">
        <f t="shared" si="58"/>
        <v>0</v>
      </c>
      <c r="O167" s="30" t="s">
        <v>225</v>
      </c>
      <c r="P167" s="30" t="s">
        <v>122</v>
      </c>
      <c r="Q167" s="34" t="s">
        <v>390</v>
      </c>
    </row>
    <row r="168" spans="1:17" s="17" customFormat="1" ht="60" customHeight="1">
      <c r="A168" s="29"/>
      <c r="B168" s="30"/>
      <c r="C168" s="30"/>
      <c r="D168" s="11">
        <v>2018</v>
      </c>
      <c r="E168" s="15">
        <f>G168+I168+K168+M168</f>
        <v>3886.7</v>
      </c>
      <c r="F168" s="15">
        <f>H168+J168+L168+N168</f>
        <v>3886.7</v>
      </c>
      <c r="G168" s="12">
        <v>0</v>
      </c>
      <c r="H168" s="12">
        <v>0</v>
      </c>
      <c r="I168" s="12">
        <v>0</v>
      </c>
      <c r="J168" s="12">
        <v>0</v>
      </c>
      <c r="K168" s="12">
        <v>3886.7</v>
      </c>
      <c r="L168" s="12">
        <v>3886.7</v>
      </c>
      <c r="M168" s="12">
        <v>0</v>
      </c>
      <c r="N168" s="12">
        <v>0</v>
      </c>
      <c r="O168" s="30"/>
      <c r="P168" s="30"/>
      <c r="Q168" s="34"/>
    </row>
    <row r="169" spans="1:17" s="17" customFormat="1" ht="147" customHeight="1">
      <c r="A169" s="29"/>
      <c r="B169" s="30"/>
      <c r="C169" s="30"/>
      <c r="D169" s="11">
        <v>2019</v>
      </c>
      <c r="E169" s="15">
        <f>G169+I169+K169+M169</f>
        <v>0</v>
      </c>
      <c r="F169" s="15">
        <f>H169+J169+L169+N169</f>
        <v>0</v>
      </c>
      <c r="G169" s="12">
        <v>0</v>
      </c>
      <c r="H169" s="12">
        <v>0</v>
      </c>
      <c r="I169" s="12">
        <v>0</v>
      </c>
      <c r="J169" s="12">
        <v>0</v>
      </c>
      <c r="K169" s="12">
        <v>0</v>
      </c>
      <c r="L169" s="12">
        <v>0</v>
      </c>
      <c r="M169" s="12">
        <v>0</v>
      </c>
      <c r="N169" s="12">
        <v>0</v>
      </c>
      <c r="O169" s="30"/>
      <c r="P169" s="30"/>
      <c r="Q169" s="34"/>
    </row>
    <row r="170" spans="1:17" s="17" customFormat="1" ht="60" customHeight="1">
      <c r="A170" s="29" t="s">
        <v>412</v>
      </c>
      <c r="B170" s="30" t="s">
        <v>228</v>
      </c>
      <c r="C170" s="30" t="s">
        <v>96</v>
      </c>
      <c r="D170" s="11" t="s">
        <v>1</v>
      </c>
      <c r="E170" s="12">
        <f>E171+E172</f>
        <v>1150.6</v>
      </c>
      <c r="F170" s="12">
        <f>F171+F172</f>
        <v>1150.6</v>
      </c>
      <c r="G170" s="12">
        <f aca="true" t="shared" si="59" ref="G170:N170">G171+G172</f>
        <v>0</v>
      </c>
      <c r="H170" s="12">
        <f t="shared" si="59"/>
        <v>0</v>
      </c>
      <c r="I170" s="12">
        <f t="shared" si="59"/>
        <v>0</v>
      </c>
      <c r="J170" s="12">
        <f t="shared" si="59"/>
        <v>0</v>
      </c>
      <c r="K170" s="12">
        <f t="shared" si="59"/>
        <v>1150.6</v>
      </c>
      <c r="L170" s="12">
        <f t="shared" si="59"/>
        <v>1150.6</v>
      </c>
      <c r="M170" s="12">
        <f t="shared" si="59"/>
        <v>0</v>
      </c>
      <c r="N170" s="12">
        <f t="shared" si="59"/>
        <v>0</v>
      </c>
      <c r="O170" s="30" t="s">
        <v>225</v>
      </c>
      <c r="P170" s="30" t="s">
        <v>122</v>
      </c>
      <c r="Q170" s="34" t="s">
        <v>390</v>
      </c>
    </row>
    <row r="171" spans="1:17" s="17" customFormat="1" ht="60" customHeight="1">
      <c r="A171" s="29"/>
      <c r="B171" s="30"/>
      <c r="C171" s="30"/>
      <c r="D171" s="11">
        <v>2018</v>
      </c>
      <c r="E171" s="15">
        <f>G171+I171+K171+M171</f>
        <v>1150.6</v>
      </c>
      <c r="F171" s="15">
        <f>H171+J171+L171+N171</f>
        <v>1150.6</v>
      </c>
      <c r="G171" s="12">
        <v>0</v>
      </c>
      <c r="H171" s="12">
        <v>0</v>
      </c>
      <c r="I171" s="12">
        <v>0</v>
      </c>
      <c r="J171" s="12">
        <v>0</v>
      </c>
      <c r="K171" s="12">
        <v>1150.6</v>
      </c>
      <c r="L171" s="12">
        <v>1150.6</v>
      </c>
      <c r="M171" s="12">
        <v>0</v>
      </c>
      <c r="N171" s="12">
        <v>0</v>
      </c>
      <c r="O171" s="30"/>
      <c r="P171" s="30"/>
      <c r="Q171" s="34"/>
    </row>
    <row r="172" spans="1:17" s="17" customFormat="1" ht="147" customHeight="1">
      <c r="A172" s="29"/>
      <c r="B172" s="30"/>
      <c r="C172" s="30"/>
      <c r="D172" s="11">
        <v>2019</v>
      </c>
      <c r="E172" s="15">
        <f>G172+I172+K172+M172</f>
        <v>0</v>
      </c>
      <c r="F172" s="15">
        <f>H172+J172+L172+N172</f>
        <v>0</v>
      </c>
      <c r="G172" s="12">
        <v>0</v>
      </c>
      <c r="H172" s="12">
        <v>0</v>
      </c>
      <c r="I172" s="12">
        <v>0</v>
      </c>
      <c r="J172" s="12">
        <v>0</v>
      </c>
      <c r="K172" s="12">
        <v>0</v>
      </c>
      <c r="L172" s="12">
        <v>0</v>
      </c>
      <c r="M172" s="12">
        <v>0</v>
      </c>
      <c r="N172" s="12">
        <v>0</v>
      </c>
      <c r="O172" s="30"/>
      <c r="P172" s="30"/>
      <c r="Q172" s="34"/>
    </row>
    <row r="173" spans="1:17" s="17" customFormat="1" ht="60" customHeight="1">
      <c r="A173" s="38" t="s">
        <v>413</v>
      </c>
      <c r="B173" s="30" t="s">
        <v>387</v>
      </c>
      <c r="C173" s="30" t="s">
        <v>388</v>
      </c>
      <c r="D173" s="11" t="s">
        <v>1</v>
      </c>
      <c r="E173" s="12">
        <f>E174+E175</f>
        <v>2429.02</v>
      </c>
      <c r="F173" s="12">
        <f>F174+F175</f>
        <v>2429</v>
      </c>
      <c r="G173" s="12">
        <f aca="true" t="shared" si="60" ref="G173:N173">G174+G175</f>
        <v>0</v>
      </c>
      <c r="H173" s="12">
        <f t="shared" si="60"/>
        <v>0</v>
      </c>
      <c r="I173" s="12">
        <f t="shared" si="60"/>
        <v>0</v>
      </c>
      <c r="J173" s="12">
        <f t="shared" si="60"/>
        <v>0</v>
      </c>
      <c r="K173" s="12">
        <f t="shared" si="60"/>
        <v>2429.02</v>
      </c>
      <c r="L173" s="12">
        <f t="shared" si="60"/>
        <v>2429</v>
      </c>
      <c r="M173" s="12">
        <f t="shared" si="60"/>
        <v>0</v>
      </c>
      <c r="N173" s="12">
        <f t="shared" si="60"/>
        <v>0</v>
      </c>
      <c r="O173" s="30" t="s">
        <v>225</v>
      </c>
      <c r="P173" s="30" t="s">
        <v>122</v>
      </c>
      <c r="Q173" s="34" t="s">
        <v>390</v>
      </c>
    </row>
    <row r="174" spans="1:17" s="17" customFormat="1" ht="60" customHeight="1">
      <c r="A174" s="38"/>
      <c r="B174" s="30"/>
      <c r="C174" s="30"/>
      <c r="D174" s="11">
        <v>2018</v>
      </c>
      <c r="E174" s="15">
        <f>G174+I174+K174+M174</f>
        <v>2429.02</v>
      </c>
      <c r="F174" s="15">
        <f>H174+J174+L174+N174</f>
        <v>2429</v>
      </c>
      <c r="G174" s="12">
        <v>0</v>
      </c>
      <c r="H174" s="12">
        <v>0</v>
      </c>
      <c r="I174" s="12">
        <v>0</v>
      </c>
      <c r="J174" s="12">
        <v>0</v>
      </c>
      <c r="K174" s="12">
        <v>2429.02</v>
      </c>
      <c r="L174" s="12">
        <v>2429</v>
      </c>
      <c r="M174" s="12">
        <v>0</v>
      </c>
      <c r="N174" s="12">
        <v>0</v>
      </c>
      <c r="O174" s="30"/>
      <c r="P174" s="30"/>
      <c r="Q174" s="34"/>
    </row>
    <row r="175" spans="1:17" s="17" customFormat="1" ht="153" customHeight="1">
      <c r="A175" s="38"/>
      <c r="B175" s="30"/>
      <c r="C175" s="30"/>
      <c r="D175" s="11">
        <v>2019</v>
      </c>
      <c r="E175" s="15">
        <f>G175+I175+K175+M175</f>
        <v>0</v>
      </c>
      <c r="F175" s="15">
        <f>H175+J175+L175+N175</f>
        <v>0</v>
      </c>
      <c r="G175" s="12">
        <v>0</v>
      </c>
      <c r="H175" s="12">
        <v>0</v>
      </c>
      <c r="I175" s="12">
        <v>0</v>
      </c>
      <c r="J175" s="12">
        <v>0</v>
      </c>
      <c r="K175" s="12">
        <v>0</v>
      </c>
      <c r="L175" s="12">
        <v>0</v>
      </c>
      <c r="M175" s="12">
        <v>0</v>
      </c>
      <c r="N175" s="12">
        <v>0</v>
      </c>
      <c r="O175" s="30"/>
      <c r="P175" s="30"/>
      <c r="Q175" s="34"/>
    </row>
    <row r="176" spans="1:17" s="17" customFormat="1" ht="60" customHeight="1">
      <c r="A176" s="38" t="s">
        <v>414</v>
      </c>
      <c r="B176" s="30" t="s">
        <v>389</v>
      </c>
      <c r="C176" s="30" t="s">
        <v>94</v>
      </c>
      <c r="D176" s="11" t="s">
        <v>1</v>
      </c>
      <c r="E176" s="12">
        <f>E177+E178</f>
        <v>1387.9</v>
      </c>
      <c r="F176" s="12">
        <f>F177+F178</f>
        <v>1387.9</v>
      </c>
      <c r="G176" s="12">
        <f aca="true" t="shared" si="61" ref="G176:N176">G177+G178</f>
        <v>0</v>
      </c>
      <c r="H176" s="12">
        <f t="shared" si="61"/>
        <v>0</v>
      </c>
      <c r="I176" s="12">
        <f t="shared" si="61"/>
        <v>0</v>
      </c>
      <c r="J176" s="12">
        <f t="shared" si="61"/>
        <v>0</v>
      </c>
      <c r="K176" s="12">
        <f t="shared" si="61"/>
        <v>1387.9</v>
      </c>
      <c r="L176" s="12">
        <f t="shared" si="61"/>
        <v>1387.9</v>
      </c>
      <c r="M176" s="12">
        <f t="shared" si="61"/>
        <v>0</v>
      </c>
      <c r="N176" s="12">
        <f t="shared" si="61"/>
        <v>0</v>
      </c>
      <c r="O176" s="30" t="s">
        <v>225</v>
      </c>
      <c r="P176" s="30" t="s">
        <v>122</v>
      </c>
      <c r="Q176" s="34" t="s">
        <v>390</v>
      </c>
    </row>
    <row r="177" spans="1:17" s="17" customFormat="1" ht="60" customHeight="1">
      <c r="A177" s="38"/>
      <c r="B177" s="30"/>
      <c r="C177" s="30"/>
      <c r="D177" s="11">
        <v>2018</v>
      </c>
      <c r="E177" s="15">
        <f>G177+I177+K177+M177</f>
        <v>1387.9</v>
      </c>
      <c r="F177" s="15">
        <f>H177+J177+L177+N177</f>
        <v>1387.9</v>
      </c>
      <c r="G177" s="12">
        <v>0</v>
      </c>
      <c r="H177" s="12">
        <v>0</v>
      </c>
      <c r="I177" s="12">
        <v>0</v>
      </c>
      <c r="J177" s="12">
        <v>0</v>
      </c>
      <c r="K177" s="12">
        <v>1387.9</v>
      </c>
      <c r="L177" s="12">
        <v>1387.9</v>
      </c>
      <c r="M177" s="12">
        <v>0</v>
      </c>
      <c r="N177" s="12">
        <v>0</v>
      </c>
      <c r="O177" s="30"/>
      <c r="P177" s="30"/>
      <c r="Q177" s="34"/>
    </row>
    <row r="178" spans="1:17" s="17" customFormat="1" ht="156" customHeight="1">
      <c r="A178" s="38"/>
      <c r="B178" s="30"/>
      <c r="C178" s="30"/>
      <c r="D178" s="11">
        <v>2019</v>
      </c>
      <c r="E178" s="15">
        <f>G178+I178+K178+M178</f>
        <v>0</v>
      </c>
      <c r="F178" s="15">
        <f>H178+J178+L178+N178</f>
        <v>0</v>
      </c>
      <c r="G178" s="12">
        <v>0</v>
      </c>
      <c r="H178" s="12">
        <v>0</v>
      </c>
      <c r="I178" s="12">
        <v>0</v>
      </c>
      <c r="J178" s="12">
        <v>0</v>
      </c>
      <c r="K178" s="12">
        <v>0</v>
      </c>
      <c r="L178" s="12">
        <v>0</v>
      </c>
      <c r="M178" s="12">
        <v>0</v>
      </c>
      <c r="N178" s="12">
        <v>0</v>
      </c>
      <c r="O178" s="30"/>
      <c r="P178" s="30"/>
      <c r="Q178" s="34"/>
    </row>
    <row r="179" spans="1:17" s="17" customFormat="1" ht="60" customHeight="1">
      <c r="A179" s="29" t="s">
        <v>415</v>
      </c>
      <c r="B179" s="30" t="s">
        <v>1067</v>
      </c>
      <c r="C179" s="30" t="s">
        <v>131</v>
      </c>
      <c r="D179" s="11" t="s">
        <v>1</v>
      </c>
      <c r="E179" s="12">
        <f>E180+E181</f>
        <v>3036.4</v>
      </c>
      <c r="F179" s="12">
        <f>F180+F181</f>
        <v>3036.4</v>
      </c>
      <c r="G179" s="12">
        <f aca="true" t="shared" si="62" ref="G179:N179">G180+G181</f>
        <v>0</v>
      </c>
      <c r="H179" s="12">
        <f t="shared" si="62"/>
        <v>0</v>
      </c>
      <c r="I179" s="12">
        <f t="shared" si="62"/>
        <v>0</v>
      </c>
      <c r="J179" s="12">
        <f t="shared" si="62"/>
        <v>0</v>
      </c>
      <c r="K179" s="12">
        <f t="shared" si="62"/>
        <v>3036.4</v>
      </c>
      <c r="L179" s="12">
        <f t="shared" si="62"/>
        <v>3036.4</v>
      </c>
      <c r="M179" s="12">
        <f t="shared" si="62"/>
        <v>0</v>
      </c>
      <c r="N179" s="12">
        <f t="shared" si="62"/>
        <v>0</v>
      </c>
      <c r="O179" s="30" t="s">
        <v>225</v>
      </c>
      <c r="P179" s="30" t="s">
        <v>122</v>
      </c>
      <c r="Q179" s="34" t="s">
        <v>390</v>
      </c>
    </row>
    <row r="180" spans="1:17" s="17" customFormat="1" ht="60" customHeight="1">
      <c r="A180" s="29"/>
      <c r="B180" s="30"/>
      <c r="C180" s="30"/>
      <c r="D180" s="11">
        <v>2018</v>
      </c>
      <c r="E180" s="15">
        <f>G180+I180+K180+M180</f>
        <v>3036.4</v>
      </c>
      <c r="F180" s="15">
        <f>H180+J180+L180+N180</f>
        <v>3036.4</v>
      </c>
      <c r="G180" s="12">
        <v>0</v>
      </c>
      <c r="H180" s="12">
        <v>0</v>
      </c>
      <c r="I180" s="12">
        <v>0</v>
      </c>
      <c r="J180" s="12">
        <v>0</v>
      </c>
      <c r="K180" s="12">
        <v>3036.4</v>
      </c>
      <c r="L180" s="12">
        <v>3036.4</v>
      </c>
      <c r="M180" s="12">
        <v>0</v>
      </c>
      <c r="N180" s="12">
        <v>0</v>
      </c>
      <c r="O180" s="30"/>
      <c r="P180" s="30"/>
      <c r="Q180" s="34"/>
    </row>
    <row r="181" spans="1:17" s="17" customFormat="1" ht="135" customHeight="1">
      <c r="A181" s="29"/>
      <c r="B181" s="30"/>
      <c r="C181" s="30"/>
      <c r="D181" s="11">
        <v>2019</v>
      </c>
      <c r="E181" s="15">
        <f>G181+I181+K181+M181</f>
        <v>0</v>
      </c>
      <c r="F181" s="15">
        <f>H181+J181+L181+N181</f>
        <v>0</v>
      </c>
      <c r="G181" s="12">
        <v>0</v>
      </c>
      <c r="H181" s="12">
        <v>0</v>
      </c>
      <c r="I181" s="12">
        <v>0</v>
      </c>
      <c r="J181" s="12">
        <v>0</v>
      </c>
      <c r="K181" s="12">
        <v>0</v>
      </c>
      <c r="L181" s="12">
        <v>0</v>
      </c>
      <c r="M181" s="12">
        <v>0</v>
      </c>
      <c r="N181" s="12">
        <v>0</v>
      </c>
      <c r="O181" s="30"/>
      <c r="P181" s="30"/>
      <c r="Q181" s="34"/>
    </row>
    <row r="182" spans="1:17" s="21" customFormat="1" ht="60" customHeight="1">
      <c r="A182" s="38" t="s">
        <v>416</v>
      </c>
      <c r="B182" s="34" t="s">
        <v>563</v>
      </c>
      <c r="C182" s="39" t="s">
        <v>226</v>
      </c>
      <c r="D182" s="16" t="s">
        <v>1</v>
      </c>
      <c r="E182" s="12">
        <f>E183+E184</f>
        <v>583.6</v>
      </c>
      <c r="F182" s="12">
        <f>F183+F184</f>
        <v>583.6</v>
      </c>
      <c r="G182" s="19">
        <f aca="true" t="shared" si="63" ref="G182:N182">G183+G184</f>
        <v>0</v>
      </c>
      <c r="H182" s="19">
        <f t="shared" si="63"/>
        <v>0</v>
      </c>
      <c r="I182" s="19">
        <f t="shared" si="63"/>
        <v>0</v>
      </c>
      <c r="J182" s="19">
        <f t="shared" si="63"/>
        <v>0</v>
      </c>
      <c r="K182" s="19">
        <f t="shared" si="63"/>
        <v>583.6</v>
      </c>
      <c r="L182" s="19">
        <f t="shared" si="63"/>
        <v>583.6</v>
      </c>
      <c r="M182" s="19">
        <f t="shared" si="63"/>
        <v>0</v>
      </c>
      <c r="N182" s="19">
        <f t="shared" si="63"/>
        <v>0</v>
      </c>
      <c r="O182" s="34" t="s">
        <v>225</v>
      </c>
      <c r="P182" s="34" t="s">
        <v>122</v>
      </c>
      <c r="Q182" s="34" t="s">
        <v>390</v>
      </c>
    </row>
    <row r="183" spans="1:17" s="21" customFormat="1" ht="60" customHeight="1">
      <c r="A183" s="38"/>
      <c r="B183" s="34"/>
      <c r="C183" s="39"/>
      <c r="D183" s="16">
        <v>2018</v>
      </c>
      <c r="E183" s="15">
        <f>G183+I183+K183+M183</f>
        <v>583.6</v>
      </c>
      <c r="F183" s="15">
        <f>H183+J183+L183+N183</f>
        <v>583.6</v>
      </c>
      <c r="G183" s="19">
        <v>0</v>
      </c>
      <c r="H183" s="19">
        <v>0</v>
      </c>
      <c r="I183" s="19">
        <v>0</v>
      </c>
      <c r="J183" s="19">
        <v>0</v>
      </c>
      <c r="K183" s="19">
        <v>583.6</v>
      </c>
      <c r="L183" s="19">
        <v>583.6</v>
      </c>
      <c r="M183" s="19">
        <v>0</v>
      </c>
      <c r="N183" s="19">
        <v>0</v>
      </c>
      <c r="O183" s="34"/>
      <c r="P183" s="34"/>
      <c r="Q183" s="34"/>
    </row>
    <row r="184" spans="1:17" s="21" customFormat="1" ht="138" customHeight="1">
      <c r="A184" s="38"/>
      <c r="B184" s="34"/>
      <c r="C184" s="39"/>
      <c r="D184" s="16">
        <v>2019</v>
      </c>
      <c r="E184" s="15">
        <f>G184+I184+K184+M184</f>
        <v>0</v>
      </c>
      <c r="F184" s="15">
        <f>H184+J184+L184+N184</f>
        <v>0</v>
      </c>
      <c r="G184" s="19">
        <v>0</v>
      </c>
      <c r="H184" s="19">
        <v>0</v>
      </c>
      <c r="I184" s="19">
        <v>0</v>
      </c>
      <c r="J184" s="19">
        <v>0</v>
      </c>
      <c r="K184" s="19">
        <v>0</v>
      </c>
      <c r="L184" s="19">
        <v>0</v>
      </c>
      <c r="M184" s="19">
        <v>0</v>
      </c>
      <c r="N184" s="19">
        <v>0</v>
      </c>
      <c r="O184" s="34"/>
      <c r="P184" s="34"/>
      <c r="Q184" s="34"/>
    </row>
    <row r="185" spans="1:17" s="21" customFormat="1" ht="60" customHeight="1">
      <c r="A185" s="38" t="s">
        <v>417</v>
      </c>
      <c r="B185" s="34" t="s">
        <v>391</v>
      </c>
      <c r="C185" s="39" t="s">
        <v>63</v>
      </c>
      <c r="D185" s="16" t="s">
        <v>1</v>
      </c>
      <c r="E185" s="12">
        <f>E186+E187</f>
        <v>367.8</v>
      </c>
      <c r="F185" s="12">
        <f>F186+F187</f>
        <v>367.8</v>
      </c>
      <c r="G185" s="19">
        <f aca="true" t="shared" si="64" ref="G185:N185">G186+G187</f>
        <v>0</v>
      </c>
      <c r="H185" s="19">
        <f t="shared" si="64"/>
        <v>0</v>
      </c>
      <c r="I185" s="19">
        <f t="shared" si="64"/>
        <v>0</v>
      </c>
      <c r="J185" s="19">
        <f t="shared" si="64"/>
        <v>0</v>
      </c>
      <c r="K185" s="19">
        <f t="shared" si="64"/>
        <v>367.8</v>
      </c>
      <c r="L185" s="19">
        <f t="shared" si="64"/>
        <v>367.8</v>
      </c>
      <c r="M185" s="19">
        <f t="shared" si="64"/>
        <v>0</v>
      </c>
      <c r="N185" s="19">
        <f t="shared" si="64"/>
        <v>0</v>
      </c>
      <c r="O185" s="34" t="s">
        <v>225</v>
      </c>
      <c r="P185" s="34" t="s">
        <v>122</v>
      </c>
      <c r="Q185" s="39" t="s">
        <v>390</v>
      </c>
    </row>
    <row r="186" spans="1:17" s="21" customFormat="1" ht="60" customHeight="1">
      <c r="A186" s="38"/>
      <c r="B186" s="34"/>
      <c r="C186" s="39"/>
      <c r="D186" s="16">
        <v>2018</v>
      </c>
      <c r="E186" s="15">
        <f>G186+I186+K186+M186</f>
        <v>367.8</v>
      </c>
      <c r="F186" s="15">
        <f>H186+J186+L186+N186</f>
        <v>367.8</v>
      </c>
      <c r="G186" s="19">
        <v>0</v>
      </c>
      <c r="H186" s="19">
        <v>0</v>
      </c>
      <c r="I186" s="19">
        <v>0</v>
      </c>
      <c r="J186" s="19">
        <v>0</v>
      </c>
      <c r="K186" s="19">
        <v>367.8</v>
      </c>
      <c r="L186" s="19">
        <v>367.8</v>
      </c>
      <c r="M186" s="19">
        <v>0</v>
      </c>
      <c r="N186" s="19">
        <v>0</v>
      </c>
      <c r="O186" s="34"/>
      <c r="P186" s="34"/>
      <c r="Q186" s="39"/>
    </row>
    <row r="187" spans="1:17" s="21" customFormat="1" ht="144" customHeight="1">
      <c r="A187" s="38"/>
      <c r="B187" s="34"/>
      <c r="C187" s="39"/>
      <c r="D187" s="16">
        <v>2019</v>
      </c>
      <c r="E187" s="15">
        <f>G187+I187+K187+M187</f>
        <v>0</v>
      </c>
      <c r="F187" s="15">
        <f>H187+J187+L187+N187</f>
        <v>0</v>
      </c>
      <c r="G187" s="19">
        <v>0</v>
      </c>
      <c r="H187" s="19">
        <v>0</v>
      </c>
      <c r="I187" s="19">
        <v>0</v>
      </c>
      <c r="J187" s="19">
        <v>0</v>
      </c>
      <c r="K187" s="19">
        <v>0</v>
      </c>
      <c r="L187" s="19">
        <v>0</v>
      </c>
      <c r="M187" s="19">
        <v>0</v>
      </c>
      <c r="N187" s="19">
        <v>0</v>
      </c>
      <c r="O187" s="34"/>
      <c r="P187" s="34"/>
      <c r="Q187" s="39"/>
    </row>
    <row r="188" spans="1:17" s="17" customFormat="1" ht="60" customHeight="1">
      <c r="A188" s="29" t="s">
        <v>418</v>
      </c>
      <c r="B188" s="30" t="s">
        <v>1068</v>
      </c>
      <c r="C188" s="30" t="s">
        <v>92</v>
      </c>
      <c r="D188" s="11" t="s">
        <v>1</v>
      </c>
      <c r="E188" s="12">
        <f>E189+E190</f>
        <v>1244.7</v>
      </c>
      <c r="F188" s="12">
        <f>F189+F190</f>
        <v>1244.7</v>
      </c>
      <c r="G188" s="12">
        <f aca="true" t="shared" si="65" ref="G188:N188">G189+G190</f>
        <v>0</v>
      </c>
      <c r="H188" s="12">
        <f t="shared" si="65"/>
        <v>0</v>
      </c>
      <c r="I188" s="12">
        <f t="shared" si="65"/>
        <v>0</v>
      </c>
      <c r="J188" s="12">
        <f t="shared" si="65"/>
        <v>0</v>
      </c>
      <c r="K188" s="12">
        <f t="shared" si="65"/>
        <v>1244.7</v>
      </c>
      <c r="L188" s="12">
        <f t="shared" si="65"/>
        <v>1244.7</v>
      </c>
      <c r="M188" s="12">
        <f t="shared" si="65"/>
        <v>0</v>
      </c>
      <c r="N188" s="12">
        <f t="shared" si="65"/>
        <v>0</v>
      </c>
      <c r="O188" s="30" t="s">
        <v>225</v>
      </c>
      <c r="P188" s="30" t="s">
        <v>122</v>
      </c>
      <c r="Q188" s="39" t="s">
        <v>390</v>
      </c>
    </row>
    <row r="189" spans="1:17" s="17" customFormat="1" ht="60" customHeight="1">
      <c r="A189" s="29"/>
      <c r="B189" s="30"/>
      <c r="C189" s="30"/>
      <c r="D189" s="11">
        <v>2018</v>
      </c>
      <c r="E189" s="15">
        <f>G189+I189+K189+M189</f>
        <v>1244.7</v>
      </c>
      <c r="F189" s="15">
        <f>H189+J189+L189+N189</f>
        <v>1244.7</v>
      </c>
      <c r="G189" s="12">
        <v>0</v>
      </c>
      <c r="H189" s="12">
        <v>0</v>
      </c>
      <c r="I189" s="12">
        <v>0</v>
      </c>
      <c r="J189" s="12">
        <v>0</v>
      </c>
      <c r="K189" s="12">
        <v>1244.7</v>
      </c>
      <c r="L189" s="12">
        <v>1244.7</v>
      </c>
      <c r="M189" s="12">
        <v>0</v>
      </c>
      <c r="N189" s="12">
        <v>0</v>
      </c>
      <c r="O189" s="30"/>
      <c r="P189" s="30"/>
      <c r="Q189" s="39"/>
    </row>
    <row r="190" spans="1:17" s="17" customFormat="1" ht="144" customHeight="1">
      <c r="A190" s="29"/>
      <c r="B190" s="30"/>
      <c r="C190" s="30"/>
      <c r="D190" s="11">
        <v>2019</v>
      </c>
      <c r="E190" s="15">
        <f>G190+I190+K190+M190</f>
        <v>0</v>
      </c>
      <c r="F190" s="15">
        <f>H190+J190+L190+N190</f>
        <v>0</v>
      </c>
      <c r="G190" s="12">
        <v>0</v>
      </c>
      <c r="H190" s="12">
        <v>0</v>
      </c>
      <c r="I190" s="12">
        <v>0</v>
      </c>
      <c r="J190" s="12">
        <v>0</v>
      </c>
      <c r="K190" s="12">
        <v>0</v>
      </c>
      <c r="L190" s="12">
        <v>0</v>
      </c>
      <c r="M190" s="12">
        <v>0</v>
      </c>
      <c r="N190" s="12">
        <v>0</v>
      </c>
      <c r="O190" s="30"/>
      <c r="P190" s="30"/>
      <c r="Q190" s="39"/>
    </row>
    <row r="191" spans="1:17" s="21" customFormat="1" ht="60" customHeight="1">
      <c r="A191" s="38" t="s">
        <v>419</v>
      </c>
      <c r="B191" s="34" t="s">
        <v>1069</v>
      </c>
      <c r="C191" s="39" t="s">
        <v>63</v>
      </c>
      <c r="D191" s="16" t="s">
        <v>1</v>
      </c>
      <c r="E191" s="12">
        <f>E192+E193</f>
        <v>2880.1</v>
      </c>
      <c r="F191" s="12">
        <f>F192+F193</f>
        <v>1244.6</v>
      </c>
      <c r="G191" s="19">
        <f aca="true" t="shared" si="66" ref="G191:N191">G192+G193</f>
        <v>0</v>
      </c>
      <c r="H191" s="19">
        <f t="shared" si="66"/>
        <v>0</v>
      </c>
      <c r="I191" s="19">
        <f t="shared" si="66"/>
        <v>0</v>
      </c>
      <c r="J191" s="19">
        <f t="shared" si="66"/>
        <v>0</v>
      </c>
      <c r="K191" s="19">
        <f t="shared" si="66"/>
        <v>2880.1</v>
      </c>
      <c r="L191" s="19">
        <f t="shared" si="66"/>
        <v>1244.6</v>
      </c>
      <c r="M191" s="19">
        <f t="shared" si="66"/>
        <v>0</v>
      </c>
      <c r="N191" s="19">
        <f t="shared" si="66"/>
        <v>0</v>
      </c>
      <c r="O191" s="34" t="s">
        <v>225</v>
      </c>
      <c r="P191" s="34" t="s">
        <v>122</v>
      </c>
      <c r="Q191" s="39" t="s">
        <v>390</v>
      </c>
    </row>
    <row r="192" spans="1:17" s="21" customFormat="1" ht="60" customHeight="1">
      <c r="A192" s="38"/>
      <c r="B192" s="34"/>
      <c r="C192" s="39"/>
      <c r="D192" s="16">
        <v>2018</v>
      </c>
      <c r="E192" s="15">
        <f>G192+I192+K192+M192</f>
        <v>332.1</v>
      </c>
      <c r="F192" s="15">
        <f>H192+J192+L192+N192</f>
        <v>332.1</v>
      </c>
      <c r="G192" s="19">
        <v>0</v>
      </c>
      <c r="H192" s="19">
        <v>0</v>
      </c>
      <c r="I192" s="19">
        <v>0</v>
      </c>
      <c r="J192" s="19">
        <v>0</v>
      </c>
      <c r="K192" s="19">
        <v>332.1</v>
      </c>
      <c r="L192" s="19">
        <v>332.1</v>
      </c>
      <c r="M192" s="19">
        <v>0</v>
      </c>
      <c r="N192" s="19">
        <v>0</v>
      </c>
      <c r="O192" s="34"/>
      <c r="P192" s="34"/>
      <c r="Q192" s="39"/>
    </row>
    <row r="193" spans="1:17" s="21" customFormat="1" ht="132" customHeight="1">
      <c r="A193" s="38"/>
      <c r="B193" s="34"/>
      <c r="C193" s="39"/>
      <c r="D193" s="16">
        <v>2019</v>
      </c>
      <c r="E193" s="15">
        <f>G193+I193+K193+M193</f>
        <v>2548</v>
      </c>
      <c r="F193" s="15">
        <f>H193+J193+L193+N193</f>
        <v>912.5</v>
      </c>
      <c r="G193" s="19">
        <v>0</v>
      </c>
      <c r="H193" s="19">
        <v>0</v>
      </c>
      <c r="I193" s="19">
        <v>0</v>
      </c>
      <c r="J193" s="19">
        <v>0</v>
      </c>
      <c r="K193" s="19">
        <v>2548</v>
      </c>
      <c r="L193" s="19">
        <v>912.5</v>
      </c>
      <c r="M193" s="19">
        <v>0</v>
      </c>
      <c r="N193" s="19">
        <v>0</v>
      </c>
      <c r="O193" s="34"/>
      <c r="P193" s="34"/>
      <c r="Q193" s="39"/>
    </row>
    <row r="194" spans="1:17" s="21" customFormat="1" ht="60" customHeight="1">
      <c r="A194" s="38" t="s">
        <v>420</v>
      </c>
      <c r="B194" s="34" t="s">
        <v>1070</v>
      </c>
      <c r="C194" s="39" t="s">
        <v>98</v>
      </c>
      <c r="D194" s="16" t="s">
        <v>1</v>
      </c>
      <c r="E194" s="12">
        <f>E195+E196</f>
        <v>188.3</v>
      </c>
      <c r="F194" s="12">
        <f>F195+F196</f>
        <v>188.3</v>
      </c>
      <c r="G194" s="19">
        <f aca="true" t="shared" si="67" ref="G194:N194">G195+G196</f>
        <v>0</v>
      </c>
      <c r="H194" s="19">
        <f t="shared" si="67"/>
        <v>0</v>
      </c>
      <c r="I194" s="19">
        <f t="shared" si="67"/>
        <v>0</v>
      </c>
      <c r="J194" s="19">
        <f t="shared" si="67"/>
        <v>0</v>
      </c>
      <c r="K194" s="19">
        <f t="shared" si="67"/>
        <v>188.3</v>
      </c>
      <c r="L194" s="19">
        <f t="shared" si="67"/>
        <v>188.3</v>
      </c>
      <c r="M194" s="19">
        <f t="shared" si="67"/>
        <v>0</v>
      </c>
      <c r="N194" s="19">
        <f t="shared" si="67"/>
        <v>0</v>
      </c>
      <c r="O194" s="34" t="s">
        <v>225</v>
      </c>
      <c r="P194" s="34" t="s">
        <v>122</v>
      </c>
      <c r="Q194" s="39" t="s">
        <v>390</v>
      </c>
    </row>
    <row r="195" spans="1:17" s="21" customFormat="1" ht="60" customHeight="1">
      <c r="A195" s="38"/>
      <c r="B195" s="34"/>
      <c r="C195" s="39"/>
      <c r="D195" s="16">
        <v>2018</v>
      </c>
      <c r="E195" s="15">
        <f>G195+I195+K195+M195</f>
        <v>188.3</v>
      </c>
      <c r="F195" s="15">
        <f>H195+J195+L195+N195</f>
        <v>188.3</v>
      </c>
      <c r="G195" s="19">
        <v>0</v>
      </c>
      <c r="H195" s="19">
        <v>0</v>
      </c>
      <c r="I195" s="19">
        <v>0</v>
      </c>
      <c r="J195" s="19">
        <v>0</v>
      </c>
      <c r="K195" s="19">
        <v>188.3</v>
      </c>
      <c r="L195" s="19">
        <v>188.3</v>
      </c>
      <c r="M195" s="19">
        <v>0</v>
      </c>
      <c r="N195" s="19">
        <v>0</v>
      </c>
      <c r="O195" s="34"/>
      <c r="P195" s="34"/>
      <c r="Q195" s="39"/>
    </row>
    <row r="196" spans="1:17" s="21" customFormat="1" ht="144" customHeight="1">
      <c r="A196" s="38"/>
      <c r="B196" s="34"/>
      <c r="C196" s="39"/>
      <c r="D196" s="16">
        <v>2019</v>
      </c>
      <c r="E196" s="15">
        <f>G196+I196+K196+M196</f>
        <v>0</v>
      </c>
      <c r="F196" s="15">
        <f>H196+J196+L196+N196</f>
        <v>0</v>
      </c>
      <c r="G196" s="19">
        <v>0</v>
      </c>
      <c r="H196" s="19">
        <v>0</v>
      </c>
      <c r="I196" s="19">
        <v>0</v>
      </c>
      <c r="J196" s="19">
        <v>0</v>
      </c>
      <c r="K196" s="19">
        <v>0</v>
      </c>
      <c r="L196" s="19">
        <v>0</v>
      </c>
      <c r="M196" s="19">
        <v>0</v>
      </c>
      <c r="N196" s="19">
        <v>0</v>
      </c>
      <c r="O196" s="34"/>
      <c r="P196" s="34"/>
      <c r="Q196" s="39"/>
    </row>
    <row r="197" spans="1:17" s="17" customFormat="1" ht="60" customHeight="1">
      <c r="A197" s="29" t="s">
        <v>421</v>
      </c>
      <c r="B197" s="30" t="s">
        <v>1071</v>
      </c>
      <c r="C197" s="30" t="s">
        <v>98</v>
      </c>
      <c r="D197" s="11" t="s">
        <v>1</v>
      </c>
      <c r="E197" s="12">
        <f>E198+E199</f>
        <v>658.4</v>
      </c>
      <c r="F197" s="12">
        <f>F198+F199</f>
        <v>658.4</v>
      </c>
      <c r="G197" s="12">
        <f aca="true" t="shared" si="68" ref="G197:N197">G198+G199</f>
        <v>0</v>
      </c>
      <c r="H197" s="12">
        <f t="shared" si="68"/>
        <v>0</v>
      </c>
      <c r="I197" s="12">
        <f t="shared" si="68"/>
        <v>0</v>
      </c>
      <c r="J197" s="12">
        <f t="shared" si="68"/>
        <v>0</v>
      </c>
      <c r="K197" s="12">
        <f t="shared" si="68"/>
        <v>658.4</v>
      </c>
      <c r="L197" s="12">
        <f t="shared" si="68"/>
        <v>658.4</v>
      </c>
      <c r="M197" s="12">
        <f t="shared" si="68"/>
        <v>0</v>
      </c>
      <c r="N197" s="12">
        <f t="shared" si="68"/>
        <v>0</v>
      </c>
      <c r="O197" s="30" t="s">
        <v>225</v>
      </c>
      <c r="P197" s="30" t="s">
        <v>122</v>
      </c>
      <c r="Q197" s="30" t="s">
        <v>390</v>
      </c>
    </row>
    <row r="198" spans="1:17" s="17" customFormat="1" ht="60" customHeight="1">
      <c r="A198" s="29"/>
      <c r="B198" s="30"/>
      <c r="C198" s="30"/>
      <c r="D198" s="11">
        <v>2018</v>
      </c>
      <c r="E198" s="15">
        <f>G198+I198+K198+M198</f>
        <v>658.4</v>
      </c>
      <c r="F198" s="15">
        <f>H198+J198+L198+N198</f>
        <v>658.4</v>
      </c>
      <c r="G198" s="12">
        <v>0</v>
      </c>
      <c r="H198" s="12">
        <v>0</v>
      </c>
      <c r="I198" s="12">
        <v>0</v>
      </c>
      <c r="J198" s="12">
        <v>0</v>
      </c>
      <c r="K198" s="12">
        <v>658.4</v>
      </c>
      <c r="L198" s="12">
        <v>658.4</v>
      </c>
      <c r="M198" s="12">
        <v>0</v>
      </c>
      <c r="N198" s="12">
        <v>0</v>
      </c>
      <c r="O198" s="30"/>
      <c r="P198" s="30"/>
      <c r="Q198" s="30"/>
    </row>
    <row r="199" spans="1:17" s="17" customFormat="1" ht="144" customHeight="1">
      <c r="A199" s="29"/>
      <c r="B199" s="30"/>
      <c r="C199" s="30"/>
      <c r="D199" s="11">
        <v>2019</v>
      </c>
      <c r="E199" s="15">
        <f>G199+I199+K199+M199</f>
        <v>0</v>
      </c>
      <c r="F199" s="15">
        <f>H199+J199+L199+N199</f>
        <v>0</v>
      </c>
      <c r="G199" s="12">
        <v>0</v>
      </c>
      <c r="H199" s="12">
        <v>0</v>
      </c>
      <c r="I199" s="12">
        <v>0</v>
      </c>
      <c r="J199" s="12">
        <v>0</v>
      </c>
      <c r="K199" s="12">
        <v>0</v>
      </c>
      <c r="L199" s="12">
        <v>0</v>
      </c>
      <c r="M199" s="12">
        <v>0</v>
      </c>
      <c r="N199" s="12">
        <v>0</v>
      </c>
      <c r="O199" s="30"/>
      <c r="P199" s="30"/>
      <c r="Q199" s="30"/>
    </row>
    <row r="200" spans="1:17" s="21" customFormat="1" ht="60" customHeight="1">
      <c r="A200" s="29" t="s">
        <v>422</v>
      </c>
      <c r="B200" s="34" t="s">
        <v>564</v>
      </c>
      <c r="C200" s="39" t="s">
        <v>226</v>
      </c>
      <c r="D200" s="16" t="s">
        <v>1</v>
      </c>
      <c r="E200" s="12">
        <f>E201+E202</f>
        <v>1330.8999999999999</v>
      </c>
      <c r="F200" s="12">
        <f>F201+F202</f>
        <v>1330.8999999999999</v>
      </c>
      <c r="G200" s="19">
        <f aca="true" t="shared" si="69" ref="G200:N200">G201+G202</f>
        <v>0</v>
      </c>
      <c r="H200" s="19">
        <f t="shared" si="69"/>
        <v>0</v>
      </c>
      <c r="I200" s="19">
        <f t="shared" si="69"/>
        <v>0</v>
      </c>
      <c r="J200" s="19">
        <f t="shared" si="69"/>
        <v>0</v>
      </c>
      <c r="K200" s="19">
        <f t="shared" si="69"/>
        <v>1330.8999999999999</v>
      </c>
      <c r="L200" s="19">
        <f t="shared" si="69"/>
        <v>1330.8999999999999</v>
      </c>
      <c r="M200" s="19">
        <f t="shared" si="69"/>
        <v>0</v>
      </c>
      <c r="N200" s="19">
        <f t="shared" si="69"/>
        <v>0</v>
      </c>
      <c r="O200" s="34" t="s">
        <v>225</v>
      </c>
      <c r="P200" s="34" t="s">
        <v>122</v>
      </c>
      <c r="Q200" s="30" t="s">
        <v>390</v>
      </c>
    </row>
    <row r="201" spans="1:17" s="21" customFormat="1" ht="60" customHeight="1">
      <c r="A201" s="29"/>
      <c r="B201" s="34"/>
      <c r="C201" s="39"/>
      <c r="D201" s="16">
        <v>2018</v>
      </c>
      <c r="E201" s="15">
        <f>G201+I201+K201+M201</f>
        <v>1260.1</v>
      </c>
      <c r="F201" s="15">
        <f>H201+J201+L201+N201</f>
        <v>1260.1</v>
      </c>
      <c r="G201" s="19">
        <v>0</v>
      </c>
      <c r="H201" s="19">
        <v>0</v>
      </c>
      <c r="I201" s="19">
        <v>0</v>
      </c>
      <c r="J201" s="19">
        <v>0</v>
      </c>
      <c r="K201" s="19">
        <v>1260.1</v>
      </c>
      <c r="L201" s="19">
        <v>1260.1</v>
      </c>
      <c r="M201" s="19">
        <v>0</v>
      </c>
      <c r="N201" s="19">
        <v>0</v>
      </c>
      <c r="O201" s="34"/>
      <c r="P201" s="34"/>
      <c r="Q201" s="30"/>
    </row>
    <row r="202" spans="1:17" s="21" customFormat="1" ht="129" customHeight="1">
      <c r="A202" s="29"/>
      <c r="B202" s="34"/>
      <c r="C202" s="39"/>
      <c r="D202" s="16">
        <v>2019</v>
      </c>
      <c r="E202" s="15">
        <f>G202+I202+K202+M202</f>
        <v>70.8</v>
      </c>
      <c r="F202" s="15">
        <f>H202+J202+L202+N202</f>
        <v>70.8</v>
      </c>
      <c r="G202" s="19">
        <v>0</v>
      </c>
      <c r="H202" s="19">
        <v>0</v>
      </c>
      <c r="I202" s="19">
        <v>0</v>
      </c>
      <c r="J202" s="19">
        <v>0</v>
      </c>
      <c r="K202" s="19">
        <v>70.8</v>
      </c>
      <c r="L202" s="19">
        <v>70.8</v>
      </c>
      <c r="M202" s="19">
        <v>0</v>
      </c>
      <c r="N202" s="19">
        <v>0</v>
      </c>
      <c r="O202" s="34"/>
      <c r="P202" s="34"/>
      <c r="Q202" s="30"/>
    </row>
    <row r="203" spans="1:17" s="21" customFormat="1" ht="60" customHeight="1">
      <c r="A203" s="38" t="s">
        <v>423</v>
      </c>
      <c r="B203" s="34" t="s">
        <v>230</v>
      </c>
      <c r="C203" s="39" t="s">
        <v>63</v>
      </c>
      <c r="D203" s="16" t="s">
        <v>1</v>
      </c>
      <c r="E203" s="12">
        <f>E204+E205</f>
        <v>782.7</v>
      </c>
      <c r="F203" s="12">
        <f>F204+F205</f>
        <v>782.7</v>
      </c>
      <c r="G203" s="19">
        <f aca="true" t="shared" si="70" ref="G203:N203">G204+G205</f>
        <v>0</v>
      </c>
      <c r="H203" s="19">
        <f t="shared" si="70"/>
        <v>0</v>
      </c>
      <c r="I203" s="19">
        <f t="shared" si="70"/>
        <v>0</v>
      </c>
      <c r="J203" s="19">
        <f t="shared" si="70"/>
        <v>0</v>
      </c>
      <c r="K203" s="19">
        <f t="shared" si="70"/>
        <v>782.7</v>
      </c>
      <c r="L203" s="19">
        <f t="shared" si="70"/>
        <v>782.7</v>
      </c>
      <c r="M203" s="19">
        <f t="shared" si="70"/>
        <v>0</v>
      </c>
      <c r="N203" s="19">
        <f t="shared" si="70"/>
        <v>0</v>
      </c>
      <c r="O203" s="34" t="s">
        <v>225</v>
      </c>
      <c r="P203" s="34" t="s">
        <v>122</v>
      </c>
      <c r="Q203" s="39" t="s">
        <v>390</v>
      </c>
    </row>
    <row r="204" spans="1:17" s="21" customFormat="1" ht="60" customHeight="1">
      <c r="A204" s="38"/>
      <c r="B204" s="34"/>
      <c r="C204" s="39"/>
      <c r="D204" s="16">
        <v>2018</v>
      </c>
      <c r="E204" s="15">
        <f>G204+I204+K204+M204</f>
        <v>782.7</v>
      </c>
      <c r="F204" s="15">
        <f>H204+J204+L204+N204</f>
        <v>782.7</v>
      </c>
      <c r="G204" s="19">
        <v>0</v>
      </c>
      <c r="H204" s="19">
        <v>0</v>
      </c>
      <c r="I204" s="19">
        <v>0</v>
      </c>
      <c r="J204" s="19">
        <v>0</v>
      </c>
      <c r="K204" s="19">
        <v>782.7</v>
      </c>
      <c r="L204" s="19">
        <v>782.7</v>
      </c>
      <c r="M204" s="19">
        <v>0</v>
      </c>
      <c r="N204" s="19">
        <v>0</v>
      </c>
      <c r="O204" s="34"/>
      <c r="P204" s="34"/>
      <c r="Q204" s="39"/>
    </row>
    <row r="205" spans="1:17" s="21" customFormat="1" ht="162" customHeight="1">
      <c r="A205" s="38"/>
      <c r="B205" s="34"/>
      <c r="C205" s="39"/>
      <c r="D205" s="16">
        <v>2019</v>
      </c>
      <c r="E205" s="15">
        <f>G205+I205+K205+M205</f>
        <v>0</v>
      </c>
      <c r="F205" s="15">
        <f>H205+J205+L205+N205</f>
        <v>0</v>
      </c>
      <c r="G205" s="19">
        <v>0</v>
      </c>
      <c r="H205" s="19">
        <v>0</v>
      </c>
      <c r="I205" s="19">
        <v>0</v>
      </c>
      <c r="J205" s="19">
        <v>0</v>
      </c>
      <c r="K205" s="19">
        <v>0</v>
      </c>
      <c r="L205" s="19">
        <v>0</v>
      </c>
      <c r="M205" s="19">
        <v>0</v>
      </c>
      <c r="N205" s="19">
        <v>0</v>
      </c>
      <c r="O205" s="34"/>
      <c r="P205" s="34"/>
      <c r="Q205" s="39"/>
    </row>
    <row r="206" spans="1:17" s="17" customFormat="1" ht="60" customHeight="1">
      <c r="A206" s="38" t="s">
        <v>424</v>
      </c>
      <c r="B206" s="30" t="s">
        <v>231</v>
      </c>
      <c r="C206" s="30" t="s">
        <v>63</v>
      </c>
      <c r="D206" s="11" t="s">
        <v>1</v>
      </c>
      <c r="E206" s="12">
        <f>E207+E208</f>
        <v>269.2</v>
      </c>
      <c r="F206" s="12">
        <f>F207+F208</f>
        <v>269.2</v>
      </c>
      <c r="G206" s="12">
        <f aca="true" t="shared" si="71" ref="G206:N206">G207+G208</f>
        <v>0</v>
      </c>
      <c r="H206" s="12">
        <f t="shared" si="71"/>
        <v>0</v>
      </c>
      <c r="I206" s="12">
        <f t="shared" si="71"/>
        <v>0</v>
      </c>
      <c r="J206" s="12">
        <f t="shared" si="71"/>
        <v>0</v>
      </c>
      <c r="K206" s="12">
        <f t="shared" si="71"/>
        <v>269.2</v>
      </c>
      <c r="L206" s="12">
        <f t="shared" si="71"/>
        <v>269.2</v>
      </c>
      <c r="M206" s="12">
        <f t="shared" si="71"/>
        <v>0</v>
      </c>
      <c r="N206" s="12">
        <f t="shared" si="71"/>
        <v>0</v>
      </c>
      <c r="O206" s="30" t="s">
        <v>225</v>
      </c>
      <c r="P206" s="30" t="s">
        <v>122</v>
      </c>
      <c r="Q206" s="30" t="s">
        <v>390</v>
      </c>
    </row>
    <row r="207" spans="1:17" s="17" customFormat="1" ht="60" customHeight="1">
      <c r="A207" s="38"/>
      <c r="B207" s="30"/>
      <c r="C207" s="30"/>
      <c r="D207" s="11">
        <v>2018</v>
      </c>
      <c r="E207" s="15">
        <f>G207+I207+K207+M207</f>
        <v>269.2</v>
      </c>
      <c r="F207" s="15">
        <f>H207+J207+L207+N207</f>
        <v>269.2</v>
      </c>
      <c r="G207" s="12">
        <v>0</v>
      </c>
      <c r="H207" s="12">
        <v>0</v>
      </c>
      <c r="I207" s="12">
        <v>0</v>
      </c>
      <c r="J207" s="12">
        <v>0</v>
      </c>
      <c r="K207" s="12">
        <v>269.2</v>
      </c>
      <c r="L207" s="12">
        <v>269.2</v>
      </c>
      <c r="M207" s="12">
        <v>0</v>
      </c>
      <c r="N207" s="12">
        <v>0</v>
      </c>
      <c r="O207" s="30"/>
      <c r="P207" s="30"/>
      <c r="Q207" s="30"/>
    </row>
    <row r="208" spans="1:17" s="17" customFormat="1" ht="153" customHeight="1">
      <c r="A208" s="38"/>
      <c r="B208" s="30"/>
      <c r="C208" s="30"/>
      <c r="D208" s="11">
        <v>2019</v>
      </c>
      <c r="E208" s="15">
        <f>G208+I208+K208+M208</f>
        <v>0</v>
      </c>
      <c r="F208" s="15">
        <f>H208+J208+L208+N208</f>
        <v>0</v>
      </c>
      <c r="G208" s="12">
        <v>0</v>
      </c>
      <c r="H208" s="12">
        <v>0</v>
      </c>
      <c r="I208" s="12">
        <v>0</v>
      </c>
      <c r="J208" s="12">
        <v>0</v>
      </c>
      <c r="K208" s="12">
        <v>0</v>
      </c>
      <c r="L208" s="12">
        <v>0</v>
      </c>
      <c r="M208" s="12">
        <v>0</v>
      </c>
      <c r="N208" s="12">
        <v>0</v>
      </c>
      <c r="O208" s="30"/>
      <c r="P208" s="30"/>
      <c r="Q208" s="30"/>
    </row>
    <row r="209" spans="1:17" s="17" customFormat="1" ht="60" customHeight="1">
      <c r="A209" s="29" t="s">
        <v>425</v>
      </c>
      <c r="B209" s="30" t="s">
        <v>1072</v>
      </c>
      <c r="C209" s="30" t="s">
        <v>226</v>
      </c>
      <c r="D209" s="11" t="s">
        <v>1</v>
      </c>
      <c r="E209" s="12">
        <f>E210+E211</f>
        <v>2479.8</v>
      </c>
      <c r="F209" s="12">
        <f>F210+F211</f>
        <v>2479.8</v>
      </c>
      <c r="G209" s="12">
        <f aca="true" t="shared" si="72" ref="G209:N209">G210+G211</f>
        <v>0</v>
      </c>
      <c r="H209" s="12">
        <f t="shared" si="72"/>
        <v>0</v>
      </c>
      <c r="I209" s="12">
        <f t="shared" si="72"/>
        <v>0</v>
      </c>
      <c r="J209" s="12">
        <f t="shared" si="72"/>
        <v>0</v>
      </c>
      <c r="K209" s="12">
        <f t="shared" si="72"/>
        <v>2479.8</v>
      </c>
      <c r="L209" s="12">
        <f t="shared" si="72"/>
        <v>2479.8</v>
      </c>
      <c r="M209" s="12">
        <f t="shared" si="72"/>
        <v>0</v>
      </c>
      <c r="N209" s="12">
        <f t="shared" si="72"/>
        <v>0</v>
      </c>
      <c r="O209" s="30" t="s">
        <v>225</v>
      </c>
      <c r="P209" s="30" t="s">
        <v>122</v>
      </c>
      <c r="Q209" s="30" t="s">
        <v>390</v>
      </c>
    </row>
    <row r="210" spans="1:17" s="17" customFormat="1" ht="60" customHeight="1">
      <c r="A210" s="29"/>
      <c r="B210" s="30"/>
      <c r="C210" s="30"/>
      <c r="D210" s="11">
        <v>2018</v>
      </c>
      <c r="E210" s="15">
        <f>G210+I210+K210+M210</f>
        <v>374</v>
      </c>
      <c r="F210" s="15">
        <f>H210+J210+L210+N210</f>
        <v>374</v>
      </c>
      <c r="G210" s="12">
        <v>0</v>
      </c>
      <c r="H210" s="12">
        <v>0</v>
      </c>
      <c r="I210" s="12">
        <v>0</v>
      </c>
      <c r="J210" s="12">
        <v>0</v>
      </c>
      <c r="K210" s="12">
        <v>374</v>
      </c>
      <c r="L210" s="12">
        <v>374</v>
      </c>
      <c r="M210" s="12">
        <v>0</v>
      </c>
      <c r="N210" s="12">
        <v>0</v>
      </c>
      <c r="O210" s="30"/>
      <c r="P210" s="30"/>
      <c r="Q210" s="30"/>
    </row>
    <row r="211" spans="1:17" s="17" customFormat="1" ht="141" customHeight="1">
      <c r="A211" s="29"/>
      <c r="B211" s="30"/>
      <c r="C211" s="30"/>
      <c r="D211" s="11">
        <v>2019</v>
      </c>
      <c r="E211" s="15">
        <f>G211+I211+K211+M211</f>
        <v>2105.8</v>
      </c>
      <c r="F211" s="15">
        <f>H211+J211+L211+N211</f>
        <v>2105.8</v>
      </c>
      <c r="G211" s="12">
        <v>0</v>
      </c>
      <c r="H211" s="12">
        <v>0</v>
      </c>
      <c r="I211" s="12">
        <v>0</v>
      </c>
      <c r="J211" s="12">
        <v>0</v>
      </c>
      <c r="K211" s="12">
        <v>2105.8</v>
      </c>
      <c r="L211" s="12">
        <v>2105.8</v>
      </c>
      <c r="M211" s="12">
        <v>0</v>
      </c>
      <c r="N211" s="12">
        <v>0</v>
      </c>
      <c r="O211" s="30"/>
      <c r="P211" s="30"/>
      <c r="Q211" s="30"/>
    </row>
    <row r="212" spans="1:17" s="21" customFormat="1" ht="60" customHeight="1">
      <c r="A212" s="29" t="s">
        <v>426</v>
      </c>
      <c r="B212" s="34" t="s">
        <v>368</v>
      </c>
      <c r="C212" s="34" t="s">
        <v>226</v>
      </c>
      <c r="D212" s="16" t="s">
        <v>1</v>
      </c>
      <c r="E212" s="12">
        <f>E213+E214</f>
        <v>4774.4</v>
      </c>
      <c r="F212" s="12">
        <f>F213+F214</f>
        <v>4774.4</v>
      </c>
      <c r="G212" s="19">
        <f aca="true" t="shared" si="73" ref="G212:N212">G213+G214</f>
        <v>0</v>
      </c>
      <c r="H212" s="19">
        <f t="shared" si="73"/>
        <v>0</v>
      </c>
      <c r="I212" s="19">
        <f t="shared" si="73"/>
        <v>0</v>
      </c>
      <c r="J212" s="19">
        <f t="shared" si="73"/>
        <v>0</v>
      </c>
      <c r="K212" s="19">
        <f t="shared" si="73"/>
        <v>4774.4</v>
      </c>
      <c r="L212" s="19">
        <f t="shared" si="73"/>
        <v>4774.4</v>
      </c>
      <c r="M212" s="19">
        <f t="shared" si="73"/>
        <v>0</v>
      </c>
      <c r="N212" s="19">
        <f t="shared" si="73"/>
        <v>0</v>
      </c>
      <c r="O212" s="34" t="s">
        <v>225</v>
      </c>
      <c r="P212" s="34" t="s">
        <v>122</v>
      </c>
      <c r="Q212" s="30" t="s">
        <v>390</v>
      </c>
    </row>
    <row r="213" spans="1:17" s="21" customFormat="1" ht="60" customHeight="1">
      <c r="A213" s="29"/>
      <c r="B213" s="34"/>
      <c r="C213" s="34"/>
      <c r="D213" s="16">
        <v>2018</v>
      </c>
      <c r="E213" s="15">
        <f>G213+I213+K213+M213</f>
        <v>2544.4</v>
      </c>
      <c r="F213" s="15">
        <f>H213+J213+L213+N213</f>
        <v>2544.4</v>
      </c>
      <c r="G213" s="19">
        <v>0</v>
      </c>
      <c r="H213" s="19">
        <v>0</v>
      </c>
      <c r="I213" s="19">
        <v>0</v>
      </c>
      <c r="J213" s="19">
        <v>0</v>
      </c>
      <c r="K213" s="19">
        <v>2544.4</v>
      </c>
      <c r="L213" s="19">
        <v>2544.4</v>
      </c>
      <c r="M213" s="19">
        <v>0</v>
      </c>
      <c r="N213" s="19">
        <v>0</v>
      </c>
      <c r="O213" s="34"/>
      <c r="P213" s="34"/>
      <c r="Q213" s="30"/>
    </row>
    <row r="214" spans="1:17" s="21" customFormat="1" ht="141" customHeight="1">
      <c r="A214" s="29"/>
      <c r="B214" s="34"/>
      <c r="C214" s="34"/>
      <c r="D214" s="16">
        <v>2019</v>
      </c>
      <c r="E214" s="15">
        <f>G214+I214+K214+M214</f>
        <v>2230</v>
      </c>
      <c r="F214" s="15">
        <f>H214+J214+L214+N214</f>
        <v>2230</v>
      </c>
      <c r="G214" s="19">
        <v>0</v>
      </c>
      <c r="H214" s="19">
        <v>0</v>
      </c>
      <c r="I214" s="19">
        <v>0</v>
      </c>
      <c r="J214" s="19">
        <v>0</v>
      </c>
      <c r="K214" s="19">
        <v>2230</v>
      </c>
      <c r="L214" s="19">
        <v>2230</v>
      </c>
      <c r="M214" s="19">
        <v>0</v>
      </c>
      <c r="N214" s="19">
        <v>0</v>
      </c>
      <c r="O214" s="34"/>
      <c r="P214" s="34"/>
      <c r="Q214" s="30"/>
    </row>
    <row r="215" spans="1:17" s="21" customFormat="1" ht="60" customHeight="1">
      <c r="A215" s="38" t="s">
        <v>427</v>
      </c>
      <c r="B215" s="34" t="s">
        <v>238</v>
      </c>
      <c r="C215" s="34" t="s">
        <v>226</v>
      </c>
      <c r="D215" s="16" t="s">
        <v>1</v>
      </c>
      <c r="E215" s="12">
        <f>E216+E217</f>
        <v>3000.7</v>
      </c>
      <c r="F215" s="12">
        <f>F216+F217</f>
        <v>3000.7</v>
      </c>
      <c r="G215" s="19">
        <f aca="true" t="shared" si="74" ref="G215:N215">G216+G217</f>
        <v>0</v>
      </c>
      <c r="H215" s="19">
        <f t="shared" si="74"/>
        <v>0</v>
      </c>
      <c r="I215" s="19">
        <f t="shared" si="74"/>
        <v>0</v>
      </c>
      <c r="J215" s="19">
        <f t="shared" si="74"/>
        <v>0</v>
      </c>
      <c r="K215" s="19">
        <f t="shared" si="74"/>
        <v>3000.7</v>
      </c>
      <c r="L215" s="19">
        <f t="shared" si="74"/>
        <v>3000.7</v>
      </c>
      <c r="M215" s="19">
        <f t="shared" si="74"/>
        <v>0</v>
      </c>
      <c r="N215" s="19">
        <f t="shared" si="74"/>
        <v>0</v>
      </c>
      <c r="O215" s="34" t="s">
        <v>225</v>
      </c>
      <c r="P215" s="34" t="s">
        <v>122</v>
      </c>
      <c r="Q215" s="30" t="s">
        <v>390</v>
      </c>
    </row>
    <row r="216" spans="1:17" s="21" customFormat="1" ht="60" customHeight="1">
      <c r="A216" s="38"/>
      <c r="B216" s="34"/>
      <c r="C216" s="34"/>
      <c r="D216" s="16">
        <v>2018</v>
      </c>
      <c r="E216" s="15">
        <f>G216+I216+K216+M216</f>
        <v>1700.7</v>
      </c>
      <c r="F216" s="15">
        <f>H216+J216+L216+N216</f>
        <v>1700.7</v>
      </c>
      <c r="G216" s="19">
        <v>0</v>
      </c>
      <c r="H216" s="19">
        <v>0</v>
      </c>
      <c r="I216" s="19">
        <v>0</v>
      </c>
      <c r="J216" s="19">
        <v>0</v>
      </c>
      <c r="K216" s="19">
        <v>1700.7</v>
      </c>
      <c r="L216" s="19">
        <v>1700.7</v>
      </c>
      <c r="M216" s="19">
        <v>0</v>
      </c>
      <c r="N216" s="19">
        <v>0</v>
      </c>
      <c r="O216" s="34"/>
      <c r="P216" s="34"/>
      <c r="Q216" s="30"/>
    </row>
    <row r="217" spans="1:17" s="21" customFormat="1" ht="150" customHeight="1">
      <c r="A217" s="38"/>
      <c r="B217" s="34"/>
      <c r="C217" s="34"/>
      <c r="D217" s="16">
        <v>2019</v>
      </c>
      <c r="E217" s="15">
        <f>G217+I217+K217+M217</f>
        <v>1300</v>
      </c>
      <c r="F217" s="15">
        <f>H217+J217+L217+N217</f>
        <v>1300</v>
      </c>
      <c r="G217" s="19">
        <v>0</v>
      </c>
      <c r="H217" s="19">
        <v>0</v>
      </c>
      <c r="I217" s="19">
        <v>0</v>
      </c>
      <c r="J217" s="19">
        <v>0</v>
      </c>
      <c r="K217" s="19">
        <v>1300</v>
      </c>
      <c r="L217" s="19">
        <v>1300</v>
      </c>
      <c r="M217" s="19">
        <v>0</v>
      </c>
      <c r="N217" s="19">
        <v>0</v>
      </c>
      <c r="O217" s="34"/>
      <c r="P217" s="34"/>
      <c r="Q217" s="30"/>
    </row>
    <row r="218" spans="1:17" s="17" customFormat="1" ht="60" customHeight="1">
      <c r="A218" s="38" t="s">
        <v>428</v>
      </c>
      <c r="B218" s="30" t="s">
        <v>239</v>
      </c>
      <c r="C218" s="30" t="s">
        <v>226</v>
      </c>
      <c r="D218" s="11" t="s">
        <v>1</v>
      </c>
      <c r="E218" s="12">
        <f>E219+E220</f>
        <v>4308.3</v>
      </c>
      <c r="F218" s="12">
        <f>F219+F220</f>
        <v>4308.3</v>
      </c>
      <c r="G218" s="12">
        <f aca="true" t="shared" si="75" ref="G218:N218">G219+G220</f>
        <v>0</v>
      </c>
      <c r="H218" s="12">
        <f t="shared" si="75"/>
        <v>0</v>
      </c>
      <c r="I218" s="12">
        <f t="shared" si="75"/>
        <v>0</v>
      </c>
      <c r="J218" s="12">
        <f t="shared" si="75"/>
        <v>0</v>
      </c>
      <c r="K218" s="12">
        <f t="shared" si="75"/>
        <v>4308.3</v>
      </c>
      <c r="L218" s="12">
        <f t="shared" si="75"/>
        <v>4308.3</v>
      </c>
      <c r="M218" s="12">
        <f t="shared" si="75"/>
        <v>0</v>
      </c>
      <c r="N218" s="12">
        <f t="shared" si="75"/>
        <v>0</v>
      </c>
      <c r="O218" s="30" t="s">
        <v>225</v>
      </c>
      <c r="P218" s="30" t="s">
        <v>122</v>
      </c>
      <c r="Q218" s="30" t="s">
        <v>390</v>
      </c>
    </row>
    <row r="219" spans="1:17" s="17" customFormat="1" ht="60" customHeight="1">
      <c r="A219" s="38"/>
      <c r="B219" s="30"/>
      <c r="C219" s="30"/>
      <c r="D219" s="11">
        <v>2018</v>
      </c>
      <c r="E219" s="15">
        <f>G219+I219+K219+M219</f>
        <v>4308.3</v>
      </c>
      <c r="F219" s="15">
        <f>H219+J219+L219+N219</f>
        <v>4308.3</v>
      </c>
      <c r="G219" s="12">
        <v>0</v>
      </c>
      <c r="H219" s="12">
        <v>0</v>
      </c>
      <c r="I219" s="12">
        <v>0</v>
      </c>
      <c r="J219" s="12">
        <v>0</v>
      </c>
      <c r="K219" s="12">
        <v>4308.3</v>
      </c>
      <c r="L219" s="12">
        <v>4308.3</v>
      </c>
      <c r="M219" s="12">
        <v>0</v>
      </c>
      <c r="N219" s="12">
        <v>0</v>
      </c>
      <c r="O219" s="30"/>
      <c r="P219" s="30"/>
      <c r="Q219" s="30"/>
    </row>
    <row r="220" spans="1:17" s="17" customFormat="1" ht="159" customHeight="1">
      <c r="A220" s="38"/>
      <c r="B220" s="30"/>
      <c r="C220" s="30"/>
      <c r="D220" s="11">
        <v>2019</v>
      </c>
      <c r="E220" s="15">
        <f>G220+I220+K220+M220</f>
        <v>0</v>
      </c>
      <c r="F220" s="15">
        <f>H220+J220+L220+N220</f>
        <v>0</v>
      </c>
      <c r="G220" s="12">
        <v>0</v>
      </c>
      <c r="H220" s="12">
        <v>0</v>
      </c>
      <c r="I220" s="12">
        <v>0</v>
      </c>
      <c r="J220" s="12">
        <v>0</v>
      </c>
      <c r="K220" s="12">
        <v>0</v>
      </c>
      <c r="L220" s="12">
        <v>0</v>
      </c>
      <c r="M220" s="12">
        <v>0</v>
      </c>
      <c r="N220" s="12">
        <v>0</v>
      </c>
      <c r="O220" s="30"/>
      <c r="P220" s="30"/>
      <c r="Q220" s="30"/>
    </row>
    <row r="221" spans="1:17" s="17" customFormat="1" ht="60" customHeight="1">
      <c r="A221" s="29" t="s">
        <v>429</v>
      </c>
      <c r="B221" s="30" t="s">
        <v>323</v>
      </c>
      <c r="C221" s="30" t="s">
        <v>226</v>
      </c>
      <c r="D221" s="11" t="s">
        <v>1</v>
      </c>
      <c r="E221" s="12">
        <f>E222+E223</f>
        <v>1916.1</v>
      </c>
      <c r="F221" s="12">
        <f>F222+F223</f>
        <v>1916.1</v>
      </c>
      <c r="G221" s="12">
        <f aca="true" t="shared" si="76" ref="G221:N221">G222+G223</f>
        <v>0</v>
      </c>
      <c r="H221" s="12">
        <f t="shared" si="76"/>
        <v>0</v>
      </c>
      <c r="I221" s="12">
        <f t="shared" si="76"/>
        <v>0</v>
      </c>
      <c r="J221" s="12">
        <f t="shared" si="76"/>
        <v>0</v>
      </c>
      <c r="K221" s="12">
        <f t="shared" si="76"/>
        <v>1916.1</v>
      </c>
      <c r="L221" s="12">
        <f t="shared" si="76"/>
        <v>1916.1</v>
      </c>
      <c r="M221" s="12">
        <f t="shared" si="76"/>
        <v>0</v>
      </c>
      <c r="N221" s="12">
        <f t="shared" si="76"/>
        <v>0</v>
      </c>
      <c r="O221" s="30" t="s">
        <v>225</v>
      </c>
      <c r="P221" s="30" t="s">
        <v>122</v>
      </c>
      <c r="Q221" s="30" t="s">
        <v>390</v>
      </c>
    </row>
    <row r="222" spans="1:17" s="17" customFormat="1" ht="60" customHeight="1">
      <c r="A222" s="29"/>
      <c r="B222" s="30"/>
      <c r="C222" s="30"/>
      <c r="D222" s="11">
        <v>2018</v>
      </c>
      <c r="E222" s="15">
        <f>G222+I222+K222+M222</f>
        <v>1916.1</v>
      </c>
      <c r="F222" s="15">
        <f>H222+J222+L222+N222</f>
        <v>1916.1</v>
      </c>
      <c r="G222" s="12">
        <v>0</v>
      </c>
      <c r="H222" s="12">
        <v>0</v>
      </c>
      <c r="I222" s="12">
        <v>0</v>
      </c>
      <c r="J222" s="12">
        <v>0</v>
      </c>
      <c r="K222" s="12">
        <v>1916.1</v>
      </c>
      <c r="L222" s="12">
        <v>1916.1</v>
      </c>
      <c r="M222" s="12">
        <v>0</v>
      </c>
      <c r="N222" s="12">
        <v>0</v>
      </c>
      <c r="O222" s="30"/>
      <c r="P222" s="30"/>
      <c r="Q222" s="30"/>
    </row>
    <row r="223" spans="1:17" s="17" customFormat="1" ht="132" customHeight="1">
      <c r="A223" s="29"/>
      <c r="B223" s="30"/>
      <c r="C223" s="30"/>
      <c r="D223" s="11">
        <v>2019</v>
      </c>
      <c r="E223" s="15">
        <f>G223+I223+K223+M223</f>
        <v>0</v>
      </c>
      <c r="F223" s="15">
        <f>H223+J223+L223+N223</f>
        <v>0</v>
      </c>
      <c r="G223" s="12">
        <v>0</v>
      </c>
      <c r="H223" s="12">
        <v>0</v>
      </c>
      <c r="I223" s="12">
        <v>0</v>
      </c>
      <c r="J223" s="12">
        <v>0</v>
      </c>
      <c r="K223" s="12">
        <v>0</v>
      </c>
      <c r="L223" s="12">
        <v>0</v>
      </c>
      <c r="M223" s="12">
        <v>0</v>
      </c>
      <c r="N223" s="12">
        <v>0</v>
      </c>
      <c r="O223" s="30"/>
      <c r="P223" s="30"/>
      <c r="Q223" s="30"/>
    </row>
    <row r="224" spans="1:17" s="21" customFormat="1" ht="60" customHeight="1">
      <c r="A224" s="38" t="s">
        <v>430</v>
      </c>
      <c r="B224" s="34" t="s">
        <v>324</v>
      </c>
      <c r="C224" s="34" t="s">
        <v>226</v>
      </c>
      <c r="D224" s="16" t="s">
        <v>1</v>
      </c>
      <c r="E224" s="12">
        <f>E225+E226</f>
        <v>506.7</v>
      </c>
      <c r="F224" s="12">
        <f>F225+F226</f>
        <v>506.7</v>
      </c>
      <c r="G224" s="19">
        <f aca="true" t="shared" si="77" ref="G224:N224">G225+G226</f>
        <v>0</v>
      </c>
      <c r="H224" s="19">
        <f t="shared" si="77"/>
        <v>0</v>
      </c>
      <c r="I224" s="19">
        <f t="shared" si="77"/>
        <v>0</v>
      </c>
      <c r="J224" s="19">
        <f t="shared" si="77"/>
        <v>0</v>
      </c>
      <c r="K224" s="19">
        <f t="shared" si="77"/>
        <v>506.7</v>
      </c>
      <c r="L224" s="19">
        <f t="shared" si="77"/>
        <v>506.7</v>
      </c>
      <c r="M224" s="19">
        <f t="shared" si="77"/>
        <v>0</v>
      </c>
      <c r="N224" s="19">
        <f t="shared" si="77"/>
        <v>0</v>
      </c>
      <c r="O224" s="34" t="s">
        <v>225</v>
      </c>
      <c r="P224" s="34" t="s">
        <v>122</v>
      </c>
      <c r="Q224" s="30" t="s">
        <v>390</v>
      </c>
    </row>
    <row r="225" spans="1:17" s="21" customFormat="1" ht="60" customHeight="1">
      <c r="A225" s="38"/>
      <c r="B225" s="34"/>
      <c r="C225" s="34"/>
      <c r="D225" s="16">
        <v>2018</v>
      </c>
      <c r="E225" s="15">
        <f>G225+I225+K225+M225</f>
        <v>506.7</v>
      </c>
      <c r="F225" s="15">
        <f>H225+J225+L225+N225</f>
        <v>506.7</v>
      </c>
      <c r="G225" s="19">
        <v>0</v>
      </c>
      <c r="H225" s="19">
        <v>0</v>
      </c>
      <c r="I225" s="19">
        <v>0</v>
      </c>
      <c r="J225" s="19">
        <v>0</v>
      </c>
      <c r="K225" s="19">
        <v>506.7</v>
      </c>
      <c r="L225" s="19">
        <v>506.7</v>
      </c>
      <c r="M225" s="19">
        <v>0</v>
      </c>
      <c r="N225" s="19">
        <v>0</v>
      </c>
      <c r="O225" s="34"/>
      <c r="P225" s="34"/>
      <c r="Q225" s="30"/>
    </row>
    <row r="226" spans="1:17" s="21" customFormat="1" ht="153" customHeight="1">
      <c r="A226" s="38"/>
      <c r="B226" s="34"/>
      <c r="C226" s="34"/>
      <c r="D226" s="16">
        <v>2019</v>
      </c>
      <c r="E226" s="15">
        <f>G226+I226+K226+M226</f>
        <v>0</v>
      </c>
      <c r="F226" s="15">
        <f>H226+J226+L226+N226</f>
        <v>0</v>
      </c>
      <c r="G226" s="19">
        <v>0</v>
      </c>
      <c r="H226" s="19">
        <v>0</v>
      </c>
      <c r="I226" s="19">
        <v>0</v>
      </c>
      <c r="J226" s="19">
        <v>0</v>
      </c>
      <c r="K226" s="19">
        <v>0</v>
      </c>
      <c r="L226" s="19">
        <v>0</v>
      </c>
      <c r="M226" s="19">
        <v>0</v>
      </c>
      <c r="N226" s="19">
        <v>0</v>
      </c>
      <c r="O226" s="34"/>
      <c r="P226" s="34"/>
      <c r="Q226" s="30"/>
    </row>
    <row r="227" spans="1:17" s="21" customFormat="1" ht="60" customHeight="1">
      <c r="A227" s="29" t="s">
        <v>431</v>
      </c>
      <c r="B227" s="34" t="s">
        <v>667</v>
      </c>
      <c r="C227" s="34" t="s">
        <v>226</v>
      </c>
      <c r="D227" s="16" t="s">
        <v>1</v>
      </c>
      <c r="E227" s="12">
        <f>E228+E229</f>
        <v>7520</v>
      </c>
      <c r="F227" s="12">
        <f>F228+F229</f>
        <v>7520</v>
      </c>
      <c r="G227" s="19">
        <f aca="true" t="shared" si="78" ref="G227:N227">G228+G229</f>
        <v>0</v>
      </c>
      <c r="H227" s="19">
        <f t="shared" si="78"/>
        <v>0</v>
      </c>
      <c r="I227" s="19">
        <f t="shared" si="78"/>
        <v>0</v>
      </c>
      <c r="J227" s="19">
        <f t="shared" si="78"/>
        <v>0</v>
      </c>
      <c r="K227" s="19">
        <f t="shared" si="78"/>
        <v>7520</v>
      </c>
      <c r="L227" s="19">
        <f t="shared" si="78"/>
        <v>7520</v>
      </c>
      <c r="M227" s="19">
        <f t="shared" si="78"/>
        <v>0</v>
      </c>
      <c r="N227" s="19">
        <f t="shared" si="78"/>
        <v>0</v>
      </c>
      <c r="O227" s="34" t="s">
        <v>225</v>
      </c>
      <c r="P227" s="34" t="s">
        <v>122</v>
      </c>
      <c r="Q227" s="30" t="s">
        <v>390</v>
      </c>
    </row>
    <row r="228" spans="1:17" s="21" customFormat="1" ht="60" customHeight="1">
      <c r="A228" s="29"/>
      <c r="B228" s="34"/>
      <c r="C228" s="34"/>
      <c r="D228" s="16">
        <v>2018</v>
      </c>
      <c r="E228" s="15">
        <f>G228+I228+K228+M228</f>
        <v>5120</v>
      </c>
      <c r="F228" s="15">
        <f>H228+J228+L228+N228</f>
        <v>5120</v>
      </c>
      <c r="G228" s="19">
        <v>0</v>
      </c>
      <c r="H228" s="19">
        <v>0</v>
      </c>
      <c r="I228" s="19">
        <v>0</v>
      </c>
      <c r="J228" s="19">
        <v>0</v>
      </c>
      <c r="K228" s="19">
        <v>5120</v>
      </c>
      <c r="L228" s="19">
        <v>5120</v>
      </c>
      <c r="M228" s="19">
        <v>0</v>
      </c>
      <c r="N228" s="19">
        <v>0</v>
      </c>
      <c r="O228" s="34"/>
      <c r="P228" s="34"/>
      <c r="Q228" s="30"/>
    </row>
    <row r="229" spans="1:17" s="21" customFormat="1" ht="159" customHeight="1">
      <c r="A229" s="29"/>
      <c r="B229" s="34"/>
      <c r="C229" s="34"/>
      <c r="D229" s="16">
        <v>2019</v>
      </c>
      <c r="E229" s="15">
        <f>G229+I229+K229+M229</f>
        <v>2400</v>
      </c>
      <c r="F229" s="15">
        <f>H229+J229+L229+N229</f>
        <v>2400</v>
      </c>
      <c r="G229" s="19">
        <v>0</v>
      </c>
      <c r="H229" s="19">
        <v>0</v>
      </c>
      <c r="I229" s="19">
        <v>0</v>
      </c>
      <c r="J229" s="19">
        <v>0</v>
      </c>
      <c r="K229" s="19">
        <v>2400</v>
      </c>
      <c r="L229" s="19">
        <v>2400</v>
      </c>
      <c r="M229" s="19">
        <v>0</v>
      </c>
      <c r="N229" s="19">
        <v>0</v>
      </c>
      <c r="O229" s="34"/>
      <c r="P229" s="34"/>
      <c r="Q229" s="30"/>
    </row>
    <row r="230" spans="1:17" s="17" customFormat="1" ht="60" customHeight="1">
      <c r="A230" s="41" t="s">
        <v>432</v>
      </c>
      <c r="B230" s="30" t="s">
        <v>240</v>
      </c>
      <c r="C230" s="30" t="s">
        <v>226</v>
      </c>
      <c r="D230" s="11" t="s">
        <v>1</v>
      </c>
      <c r="E230" s="12">
        <f>E231+E232</f>
        <v>1254.3</v>
      </c>
      <c r="F230" s="12">
        <f>F231+F232</f>
        <v>1254.3</v>
      </c>
      <c r="G230" s="12">
        <f aca="true" t="shared" si="79" ref="G230:N230">G231+G232</f>
        <v>0</v>
      </c>
      <c r="H230" s="12">
        <f t="shared" si="79"/>
        <v>0</v>
      </c>
      <c r="I230" s="12">
        <f t="shared" si="79"/>
        <v>0</v>
      </c>
      <c r="J230" s="12">
        <f t="shared" si="79"/>
        <v>0</v>
      </c>
      <c r="K230" s="12">
        <f t="shared" si="79"/>
        <v>1254.3</v>
      </c>
      <c r="L230" s="12">
        <f t="shared" si="79"/>
        <v>1254.3</v>
      </c>
      <c r="M230" s="12">
        <f t="shared" si="79"/>
        <v>0</v>
      </c>
      <c r="N230" s="12">
        <f t="shared" si="79"/>
        <v>0</v>
      </c>
      <c r="O230" s="30" t="s">
        <v>225</v>
      </c>
      <c r="P230" s="30" t="s">
        <v>122</v>
      </c>
      <c r="Q230" s="30" t="s">
        <v>390</v>
      </c>
    </row>
    <row r="231" spans="1:17" s="17" customFormat="1" ht="60" customHeight="1">
      <c r="A231" s="41"/>
      <c r="B231" s="30"/>
      <c r="C231" s="30"/>
      <c r="D231" s="11">
        <v>2018</v>
      </c>
      <c r="E231" s="15">
        <f>G231+I231+K231+M231</f>
        <v>1254.3</v>
      </c>
      <c r="F231" s="15">
        <f>H231+J231+L231+N231</f>
        <v>1254.3</v>
      </c>
      <c r="G231" s="12">
        <v>0</v>
      </c>
      <c r="H231" s="12">
        <v>0</v>
      </c>
      <c r="I231" s="12">
        <v>0</v>
      </c>
      <c r="J231" s="12">
        <v>0</v>
      </c>
      <c r="K231" s="12">
        <v>1254.3</v>
      </c>
      <c r="L231" s="12">
        <v>1254.3</v>
      </c>
      <c r="M231" s="12">
        <v>0</v>
      </c>
      <c r="N231" s="12">
        <v>0</v>
      </c>
      <c r="O231" s="30"/>
      <c r="P231" s="30"/>
      <c r="Q231" s="30"/>
    </row>
    <row r="232" spans="1:17" s="17" customFormat="1" ht="168" customHeight="1">
      <c r="A232" s="41"/>
      <c r="B232" s="30"/>
      <c r="C232" s="30"/>
      <c r="D232" s="11">
        <v>2019</v>
      </c>
      <c r="E232" s="15">
        <f>G232+I232+K232+M232</f>
        <v>0</v>
      </c>
      <c r="F232" s="15">
        <f>H232+J232+L232+N232</f>
        <v>0</v>
      </c>
      <c r="G232" s="12">
        <v>0</v>
      </c>
      <c r="H232" s="12">
        <v>0</v>
      </c>
      <c r="I232" s="12">
        <v>0</v>
      </c>
      <c r="J232" s="12">
        <v>0</v>
      </c>
      <c r="K232" s="12">
        <v>0</v>
      </c>
      <c r="L232" s="12">
        <v>0</v>
      </c>
      <c r="M232" s="12">
        <v>0</v>
      </c>
      <c r="N232" s="12">
        <v>0</v>
      </c>
      <c r="O232" s="30"/>
      <c r="P232" s="30"/>
      <c r="Q232" s="30"/>
    </row>
    <row r="233" spans="1:17" s="21" customFormat="1" ht="141" customHeight="1">
      <c r="A233" s="41" t="s">
        <v>433</v>
      </c>
      <c r="B233" s="34" t="s">
        <v>1053</v>
      </c>
      <c r="C233" s="34" t="s">
        <v>226</v>
      </c>
      <c r="D233" s="16" t="s">
        <v>1</v>
      </c>
      <c r="E233" s="12">
        <f>E234+E235</f>
        <v>11085.6</v>
      </c>
      <c r="F233" s="12">
        <f>F234+F235</f>
        <v>11085.6</v>
      </c>
      <c r="G233" s="19">
        <f aca="true" t="shared" si="80" ref="G233:N233">G234+G235</f>
        <v>4611.5</v>
      </c>
      <c r="H233" s="19">
        <f t="shared" si="80"/>
        <v>4611.5</v>
      </c>
      <c r="I233" s="19">
        <f t="shared" si="80"/>
        <v>5605</v>
      </c>
      <c r="J233" s="19">
        <f t="shared" si="80"/>
        <v>5605</v>
      </c>
      <c r="K233" s="19">
        <f t="shared" si="80"/>
        <v>869.1</v>
      </c>
      <c r="L233" s="19">
        <f t="shared" si="80"/>
        <v>869.1</v>
      </c>
      <c r="M233" s="19">
        <f t="shared" si="80"/>
        <v>0</v>
      </c>
      <c r="N233" s="19">
        <f t="shared" si="80"/>
        <v>0</v>
      </c>
      <c r="O233" s="34" t="s">
        <v>225</v>
      </c>
      <c r="P233" s="34" t="s">
        <v>122</v>
      </c>
      <c r="Q233" s="30" t="s">
        <v>1054</v>
      </c>
    </row>
    <row r="234" spans="1:17" s="21" customFormat="1" ht="409.5" customHeight="1">
      <c r="A234" s="41"/>
      <c r="B234" s="34"/>
      <c r="C234" s="34"/>
      <c r="D234" s="16">
        <v>2018</v>
      </c>
      <c r="E234" s="15">
        <f>G234+I234+K234+M234</f>
        <v>100</v>
      </c>
      <c r="F234" s="15">
        <f>H234+J234+L234+N234</f>
        <v>100</v>
      </c>
      <c r="G234" s="19">
        <v>0</v>
      </c>
      <c r="H234" s="19">
        <v>0</v>
      </c>
      <c r="I234" s="19">
        <v>0</v>
      </c>
      <c r="J234" s="19">
        <v>0</v>
      </c>
      <c r="K234" s="19">
        <v>100</v>
      </c>
      <c r="L234" s="19">
        <v>100</v>
      </c>
      <c r="M234" s="19">
        <v>0</v>
      </c>
      <c r="N234" s="19">
        <v>0</v>
      </c>
      <c r="O234" s="34"/>
      <c r="P234" s="34"/>
      <c r="Q234" s="30"/>
    </row>
    <row r="235" spans="1:17" s="21" customFormat="1" ht="409.5" customHeight="1">
      <c r="A235" s="41"/>
      <c r="B235" s="34"/>
      <c r="C235" s="34"/>
      <c r="D235" s="16">
        <v>2019</v>
      </c>
      <c r="E235" s="15">
        <f>G235+I235+K235+M235</f>
        <v>10985.6</v>
      </c>
      <c r="F235" s="15">
        <f>H235+J235+L235+N235</f>
        <v>10985.6</v>
      </c>
      <c r="G235" s="19">
        <v>4611.5</v>
      </c>
      <c r="H235" s="19">
        <v>4611.5</v>
      </c>
      <c r="I235" s="19">
        <f>192.1+5412.9</f>
        <v>5605</v>
      </c>
      <c r="J235" s="19">
        <f>192.1+5412.9</f>
        <v>5605</v>
      </c>
      <c r="K235" s="19">
        <f>361.6+407.5</f>
        <v>769.1</v>
      </c>
      <c r="L235" s="19">
        <f>361.6+407.5</f>
        <v>769.1</v>
      </c>
      <c r="M235" s="19">
        <v>0</v>
      </c>
      <c r="N235" s="19">
        <v>0</v>
      </c>
      <c r="O235" s="34"/>
      <c r="P235" s="34"/>
      <c r="Q235" s="30"/>
    </row>
    <row r="236" spans="1:17" s="17" customFormat="1" ht="409.5" customHeight="1">
      <c r="A236" s="38" t="s">
        <v>434</v>
      </c>
      <c r="B236" s="30" t="s">
        <v>321</v>
      </c>
      <c r="C236" s="30" t="s">
        <v>226</v>
      </c>
      <c r="D236" s="11" t="s">
        <v>1</v>
      </c>
      <c r="E236" s="12">
        <f>E237+E238</f>
        <v>7911.7</v>
      </c>
      <c r="F236" s="12">
        <f>F237+F238</f>
        <v>7911.7</v>
      </c>
      <c r="G236" s="12">
        <f aca="true" t="shared" si="81" ref="G236:N236">G237+G238</f>
        <v>0</v>
      </c>
      <c r="H236" s="12">
        <f t="shared" si="81"/>
        <v>0</v>
      </c>
      <c r="I236" s="12">
        <f t="shared" si="81"/>
        <v>0</v>
      </c>
      <c r="J236" s="12">
        <f t="shared" si="81"/>
        <v>0</v>
      </c>
      <c r="K236" s="12">
        <f t="shared" si="81"/>
        <v>7911.7</v>
      </c>
      <c r="L236" s="12">
        <f t="shared" si="81"/>
        <v>7911.7</v>
      </c>
      <c r="M236" s="12">
        <f t="shared" si="81"/>
        <v>0</v>
      </c>
      <c r="N236" s="12">
        <f t="shared" si="81"/>
        <v>0</v>
      </c>
      <c r="O236" s="30" t="s">
        <v>225</v>
      </c>
      <c r="P236" s="30" t="s">
        <v>245</v>
      </c>
      <c r="Q236" s="11"/>
    </row>
    <row r="237" spans="1:17" s="17" customFormat="1" ht="409.5" customHeight="1">
      <c r="A237" s="38"/>
      <c r="B237" s="30"/>
      <c r="C237" s="30"/>
      <c r="D237" s="11">
        <v>2018</v>
      </c>
      <c r="E237" s="15">
        <f>G237+I237+K237+M237</f>
        <v>3191.7</v>
      </c>
      <c r="F237" s="15">
        <f>H237+J237+L237+N237</f>
        <v>3191.7</v>
      </c>
      <c r="G237" s="12">
        <v>0</v>
      </c>
      <c r="H237" s="12">
        <v>0</v>
      </c>
      <c r="I237" s="12">
        <v>0</v>
      </c>
      <c r="J237" s="12">
        <v>0</v>
      </c>
      <c r="K237" s="12">
        <v>3191.7</v>
      </c>
      <c r="L237" s="12">
        <v>3191.7</v>
      </c>
      <c r="M237" s="12">
        <v>0</v>
      </c>
      <c r="N237" s="12">
        <v>0</v>
      </c>
      <c r="O237" s="30"/>
      <c r="P237" s="30"/>
      <c r="Q237" s="11" t="s">
        <v>1049</v>
      </c>
    </row>
    <row r="238" spans="1:17" s="17" customFormat="1" ht="409.5" customHeight="1">
      <c r="A238" s="38"/>
      <c r="B238" s="30"/>
      <c r="C238" s="30"/>
      <c r="D238" s="11">
        <v>2019</v>
      </c>
      <c r="E238" s="15">
        <f>G238+I238+K238+M238</f>
        <v>4720</v>
      </c>
      <c r="F238" s="15">
        <f>H238+J238+L238+N238</f>
        <v>4720</v>
      </c>
      <c r="G238" s="12">
        <v>0</v>
      </c>
      <c r="H238" s="12">
        <v>0</v>
      </c>
      <c r="I238" s="12">
        <v>0</v>
      </c>
      <c r="J238" s="12">
        <v>0</v>
      </c>
      <c r="K238" s="12">
        <v>4720</v>
      </c>
      <c r="L238" s="12">
        <v>4720</v>
      </c>
      <c r="M238" s="12">
        <v>0</v>
      </c>
      <c r="N238" s="12">
        <v>0</v>
      </c>
      <c r="O238" s="30"/>
      <c r="P238" s="30"/>
      <c r="Q238" s="11" t="s">
        <v>1048</v>
      </c>
    </row>
    <row r="239" spans="1:17" s="21" customFormat="1" ht="60" customHeight="1">
      <c r="A239" s="41" t="s">
        <v>435</v>
      </c>
      <c r="B239" s="34" t="s">
        <v>241</v>
      </c>
      <c r="C239" s="39" t="s">
        <v>226</v>
      </c>
      <c r="D239" s="16" t="s">
        <v>1</v>
      </c>
      <c r="E239" s="12">
        <f>E240+E241</f>
        <v>24408.6</v>
      </c>
      <c r="F239" s="12">
        <f>F240+F241</f>
        <v>24299.800000000003</v>
      </c>
      <c r="G239" s="19">
        <f aca="true" t="shared" si="82" ref="G239:N239">G240+G241</f>
        <v>0</v>
      </c>
      <c r="H239" s="19">
        <f t="shared" si="82"/>
        <v>0</v>
      </c>
      <c r="I239" s="19">
        <f t="shared" si="82"/>
        <v>0</v>
      </c>
      <c r="J239" s="19">
        <f t="shared" si="82"/>
        <v>0</v>
      </c>
      <c r="K239" s="19">
        <f t="shared" si="82"/>
        <v>24408.6</v>
      </c>
      <c r="L239" s="19">
        <f t="shared" si="82"/>
        <v>24299.800000000003</v>
      </c>
      <c r="M239" s="19">
        <f t="shared" si="82"/>
        <v>0</v>
      </c>
      <c r="N239" s="19">
        <f t="shared" si="82"/>
        <v>0</v>
      </c>
      <c r="O239" s="34" t="s">
        <v>225</v>
      </c>
      <c r="P239" s="34" t="s">
        <v>122</v>
      </c>
      <c r="Q239" s="11"/>
    </row>
    <row r="240" spans="1:17" s="21" customFormat="1" ht="114" customHeight="1">
      <c r="A240" s="41"/>
      <c r="B240" s="34"/>
      <c r="C240" s="39"/>
      <c r="D240" s="16">
        <v>2018</v>
      </c>
      <c r="E240" s="15">
        <f>G240+I240+K240+M240</f>
        <v>13870.2</v>
      </c>
      <c r="F240" s="15">
        <f>H240+J240+L240+N240</f>
        <v>13870.2</v>
      </c>
      <c r="G240" s="19">
        <v>0</v>
      </c>
      <c r="H240" s="19">
        <v>0</v>
      </c>
      <c r="I240" s="19">
        <v>0</v>
      </c>
      <c r="J240" s="19">
        <v>0</v>
      </c>
      <c r="K240" s="19">
        <v>13870.2</v>
      </c>
      <c r="L240" s="19">
        <v>13870.2</v>
      </c>
      <c r="M240" s="19">
        <v>0</v>
      </c>
      <c r="N240" s="19">
        <v>0</v>
      </c>
      <c r="O240" s="34"/>
      <c r="P240" s="34"/>
      <c r="Q240" s="11" t="s">
        <v>390</v>
      </c>
    </row>
    <row r="241" spans="1:17" s="21" customFormat="1" ht="337.5" customHeight="1">
      <c r="A241" s="41"/>
      <c r="B241" s="34"/>
      <c r="C241" s="39"/>
      <c r="D241" s="16">
        <v>2019</v>
      </c>
      <c r="E241" s="15">
        <f>G241+I241+K241+M241</f>
        <v>10538.4</v>
      </c>
      <c r="F241" s="15">
        <f>H241+J241+L241+N241</f>
        <v>10429.6</v>
      </c>
      <c r="G241" s="19">
        <v>0</v>
      </c>
      <c r="H241" s="19">
        <v>0</v>
      </c>
      <c r="I241" s="19">
        <v>0</v>
      </c>
      <c r="J241" s="19">
        <v>0</v>
      </c>
      <c r="K241" s="19">
        <v>10538.4</v>
      </c>
      <c r="L241" s="19">
        <v>10429.6</v>
      </c>
      <c r="M241" s="19">
        <v>0</v>
      </c>
      <c r="N241" s="19">
        <v>0</v>
      </c>
      <c r="O241" s="34"/>
      <c r="P241" s="34"/>
      <c r="Q241" s="11" t="s">
        <v>1050</v>
      </c>
    </row>
    <row r="242" spans="1:17" s="21" customFormat="1" ht="60" customHeight="1">
      <c r="A242" s="41" t="s">
        <v>436</v>
      </c>
      <c r="B242" s="34" t="s">
        <v>242</v>
      </c>
      <c r="C242" s="39" t="s">
        <v>226</v>
      </c>
      <c r="D242" s="16" t="s">
        <v>1</v>
      </c>
      <c r="E242" s="12">
        <f>E243+E244</f>
        <v>1025.6</v>
      </c>
      <c r="F242" s="12">
        <f>F243+F244</f>
        <v>1025.6</v>
      </c>
      <c r="G242" s="19">
        <f aca="true" t="shared" si="83" ref="G242:N242">G243+G244</f>
        <v>0</v>
      </c>
      <c r="H242" s="19">
        <f t="shared" si="83"/>
        <v>0</v>
      </c>
      <c r="I242" s="19">
        <f t="shared" si="83"/>
        <v>0</v>
      </c>
      <c r="J242" s="19">
        <f t="shared" si="83"/>
        <v>0</v>
      </c>
      <c r="K242" s="19">
        <f t="shared" si="83"/>
        <v>1025.6</v>
      </c>
      <c r="L242" s="19">
        <f t="shared" si="83"/>
        <v>1025.6</v>
      </c>
      <c r="M242" s="19">
        <f t="shared" si="83"/>
        <v>0</v>
      </c>
      <c r="N242" s="19">
        <f t="shared" si="83"/>
        <v>0</v>
      </c>
      <c r="O242" s="34" t="s">
        <v>225</v>
      </c>
      <c r="P242" s="34" t="s">
        <v>122</v>
      </c>
      <c r="Q242" s="30" t="s">
        <v>390</v>
      </c>
    </row>
    <row r="243" spans="1:17" s="21" customFormat="1" ht="60" customHeight="1">
      <c r="A243" s="41"/>
      <c r="B243" s="34"/>
      <c r="C243" s="39"/>
      <c r="D243" s="16">
        <v>2018</v>
      </c>
      <c r="E243" s="15">
        <f>G243+I243+K243+M243</f>
        <v>598.4</v>
      </c>
      <c r="F243" s="15">
        <f>H243+J243+L243+N243</f>
        <v>598.4</v>
      </c>
      <c r="G243" s="19">
        <v>0</v>
      </c>
      <c r="H243" s="19">
        <v>0</v>
      </c>
      <c r="I243" s="19">
        <v>0</v>
      </c>
      <c r="J243" s="19">
        <v>0</v>
      </c>
      <c r="K243" s="19">
        <v>598.4</v>
      </c>
      <c r="L243" s="19">
        <v>598.4</v>
      </c>
      <c r="M243" s="19">
        <v>0</v>
      </c>
      <c r="N243" s="19">
        <v>0</v>
      </c>
      <c r="O243" s="34"/>
      <c r="P243" s="34"/>
      <c r="Q243" s="30"/>
    </row>
    <row r="244" spans="1:17" s="21" customFormat="1" ht="246" customHeight="1">
      <c r="A244" s="41"/>
      <c r="B244" s="34"/>
      <c r="C244" s="39"/>
      <c r="D244" s="16">
        <v>2019</v>
      </c>
      <c r="E244" s="15">
        <f>G244+I244+K244+M244</f>
        <v>427.2</v>
      </c>
      <c r="F244" s="15">
        <f>H244+J244+L244+N244</f>
        <v>427.2</v>
      </c>
      <c r="G244" s="19">
        <v>0</v>
      </c>
      <c r="H244" s="19">
        <v>0</v>
      </c>
      <c r="I244" s="19">
        <v>0</v>
      </c>
      <c r="J244" s="19">
        <v>0</v>
      </c>
      <c r="K244" s="19">
        <v>427.2</v>
      </c>
      <c r="L244" s="19">
        <v>427.2</v>
      </c>
      <c r="M244" s="19">
        <v>0</v>
      </c>
      <c r="N244" s="19">
        <v>0</v>
      </c>
      <c r="O244" s="34"/>
      <c r="P244" s="34"/>
      <c r="Q244" s="30"/>
    </row>
    <row r="245" spans="1:17" s="21" customFormat="1" ht="60" customHeight="1">
      <c r="A245" s="29" t="s">
        <v>437</v>
      </c>
      <c r="B245" s="34" t="s">
        <v>243</v>
      </c>
      <c r="C245" s="39" t="s">
        <v>226</v>
      </c>
      <c r="D245" s="16" t="s">
        <v>1</v>
      </c>
      <c r="E245" s="12">
        <f>E246+E247</f>
        <v>11992</v>
      </c>
      <c r="F245" s="12">
        <f>F246+F247</f>
        <v>11992</v>
      </c>
      <c r="G245" s="19">
        <f aca="true" t="shared" si="84" ref="G245:N245">G246+G247</f>
        <v>0</v>
      </c>
      <c r="H245" s="19">
        <f t="shared" si="84"/>
        <v>0</v>
      </c>
      <c r="I245" s="19">
        <f t="shared" si="84"/>
        <v>0</v>
      </c>
      <c r="J245" s="19">
        <f t="shared" si="84"/>
        <v>0</v>
      </c>
      <c r="K245" s="19">
        <f t="shared" si="84"/>
        <v>11992</v>
      </c>
      <c r="L245" s="19">
        <f t="shared" si="84"/>
        <v>11992</v>
      </c>
      <c r="M245" s="19">
        <f t="shared" si="84"/>
        <v>0</v>
      </c>
      <c r="N245" s="19">
        <f t="shared" si="84"/>
        <v>0</v>
      </c>
      <c r="O245" s="34" t="s">
        <v>225</v>
      </c>
      <c r="P245" s="34" t="s">
        <v>122</v>
      </c>
      <c r="Q245" s="30" t="s">
        <v>390</v>
      </c>
    </row>
    <row r="246" spans="1:17" s="21" customFormat="1" ht="60" customHeight="1">
      <c r="A246" s="29"/>
      <c r="B246" s="34"/>
      <c r="C246" s="39"/>
      <c r="D246" s="16">
        <v>2018</v>
      </c>
      <c r="E246" s="15">
        <f>G246+I246+K246+M246</f>
        <v>6078</v>
      </c>
      <c r="F246" s="15">
        <f>H246+J246+L246+N246</f>
        <v>6078</v>
      </c>
      <c r="G246" s="19">
        <v>0</v>
      </c>
      <c r="H246" s="19">
        <v>0</v>
      </c>
      <c r="I246" s="19">
        <v>0</v>
      </c>
      <c r="J246" s="19">
        <v>0</v>
      </c>
      <c r="K246" s="19">
        <v>6078</v>
      </c>
      <c r="L246" s="19">
        <v>6078</v>
      </c>
      <c r="M246" s="19">
        <v>0</v>
      </c>
      <c r="N246" s="19">
        <v>0</v>
      </c>
      <c r="O246" s="34"/>
      <c r="P246" s="34"/>
      <c r="Q246" s="30"/>
    </row>
    <row r="247" spans="1:17" s="21" customFormat="1" ht="171" customHeight="1">
      <c r="A247" s="29"/>
      <c r="B247" s="34"/>
      <c r="C247" s="39"/>
      <c r="D247" s="16">
        <v>2019</v>
      </c>
      <c r="E247" s="15">
        <f>G247+I247+K247+M247</f>
        <v>5914</v>
      </c>
      <c r="F247" s="15">
        <f>H247+J247+L247+N247</f>
        <v>5914</v>
      </c>
      <c r="G247" s="19">
        <v>0</v>
      </c>
      <c r="H247" s="19">
        <v>0</v>
      </c>
      <c r="I247" s="19">
        <v>0</v>
      </c>
      <c r="J247" s="19">
        <v>0</v>
      </c>
      <c r="K247" s="19">
        <v>5914</v>
      </c>
      <c r="L247" s="19">
        <v>5914</v>
      </c>
      <c r="M247" s="19">
        <v>0</v>
      </c>
      <c r="N247" s="19">
        <v>0</v>
      </c>
      <c r="O247" s="34"/>
      <c r="P247" s="34"/>
      <c r="Q247" s="30"/>
    </row>
    <row r="248" spans="1:17" s="21" customFormat="1" ht="60" customHeight="1">
      <c r="A248" s="41" t="s">
        <v>438</v>
      </c>
      <c r="B248" s="34" t="s">
        <v>1051</v>
      </c>
      <c r="C248" s="39" t="s">
        <v>226</v>
      </c>
      <c r="D248" s="16" t="s">
        <v>1</v>
      </c>
      <c r="E248" s="12">
        <f>E249+E250</f>
        <v>19051.6</v>
      </c>
      <c r="F248" s="12">
        <f>F249+F250</f>
        <v>10389.800000000001</v>
      </c>
      <c r="G248" s="19">
        <f aca="true" t="shared" si="85" ref="G248:N248">G249+G250</f>
        <v>0</v>
      </c>
      <c r="H248" s="19">
        <f t="shared" si="85"/>
        <v>0</v>
      </c>
      <c r="I248" s="19">
        <f t="shared" si="85"/>
        <v>0</v>
      </c>
      <c r="J248" s="19">
        <f t="shared" si="85"/>
        <v>0</v>
      </c>
      <c r="K248" s="19">
        <f t="shared" si="85"/>
        <v>19051.6</v>
      </c>
      <c r="L248" s="19">
        <f t="shared" si="85"/>
        <v>10389.800000000001</v>
      </c>
      <c r="M248" s="19">
        <f t="shared" si="85"/>
        <v>0</v>
      </c>
      <c r="N248" s="19">
        <f t="shared" si="85"/>
        <v>0</v>
      </c>
      <c r="O248" s="34" t="s">
        <v>225</v>
      </c>
      <c r="P248" s="34" t="s">
        <v>122</v>
      </c>
      <c r="Q248" s="30" t="s">
        <v>390</v>
      </c>
    </row>
    <row r="249" spans="1:17" s="21" customFormat="1" ht="60" customHeight="1">
      <c r="A249" s="41"/>
      <c r="B249" s="34"/>
      <c r="C249" s="39"/>
      <c r="D249" s="16">
        <v>2018</v>
      </c>
      <c r="E249" s="15">
        <f>G249+I249+K249+M249</f>
        <v>8731.6</v>
      </c>
      <c r="F249" s="15">
        <f>H249+J249+L249+N249</f>
        <v>8731.6</v>
      </c>
      <c r="G249" s="19">
        <v>0</v>
      </c>
      <c r="H249" s="19">
        <v>0</v>
      </c>
      <c r="I249" s="19">
        <v>0</v>
      </c>
      <c r="J249" s="19">
        <v>0</v>
      </c>
      <c r="K249" s="19">
        <v>8731.6</v>
      </c>
      <c r="L249" s="19">
        <v>8731.6</v>
      </c>
      <c r="M249" s="19">
        <v>0</v>
      </c>
      <c r="N249" s="19">
        <v>0</v>
      </c>
      <c r="O249" s="34"/>
      <c r="P249" s="34"/>
      <c r="Q249" s="30"/>
    </row>
    <row r="250" spans="1:17" s="21" customFormat="1" ht="132" customHeight="1">
      <c r="A250" s="41"/>
      <c r="B250" s="34"/>
      <c r="C250" s="39"/>
      <c r="D250" s="16">
        <v>2019</v>
      </c>
      <c r="E250" s="15">
        <f>G250+I250+K250+M250</f>
        <v>10320</v>
      </c>
      <c r="F250" s="15">
        <f>H250+J250+L250+N250</f>
        <v>1658.2</v>
      </c>
      <c r="G250" s="19">
        <v>0</v>
      </c>
      <c r="H250" s="19">
        <v>0</v>
      </c>
      <c r="I250" s="19">
        <v>0</v>
      </c>
      <c r="J250" s="19">
        <v>0</v>
      </c>
      <c r="K250" s="19">
        <v>10320</v>
      </c>
      <c r="L250" s="19">
        <v>1658.2</v>
      </c>
      <c r="M250" s="19">
        <v>0</v>
      </c>
      <c r="N250" s="19">
        <v>0</v>
      </c>
      <c r="O250" s="34"/>
      <c r="P250" s="34"/>
      <c r="Q250" s="30"/>
    </row>
    <row r="251" spans="1:17" s="21" customFormat="1" ht="60" customHeight="1">
      <c r="A251" s="41" t="s">
        <v>439</v>
      </c>
      <c r="B251" s="34" t="s">
        <v>668</v>
      </c>
      <c r="C251" s="39" t="s">
        <v>226</v>
      </c>
      <c r="D251" s="16" t="s">
        <v>1</v>
      </c>
      <c r="E251" s="12">
        <f>E252+E253</f>
        <v>4175.5</v>
      </c>
      <c r="F251" s="12">
        <f>F252+F253</f>
        <v>4175.5</v>
      </c>
      <c r="G251" s="19">
        <f aca="true" t="shared" si="86" ref="G251:N251">G252+G253</f>
        <v>0</v>
      </c>
      <c r="H251" s="19">
        <f t="shared" si="86"/>
        <v>0</v>
      </c>
      <c r="I251" s="19">
        <f t="shared" si="86"/>
        <v>0</v>
      </c>
      <c r="J251" s="19">
        <f t="shared" si="86"/>
        <v>0</v>
      </c>
      <c r="K251" s="19">
        <f t="shared" si="86"/>
        <v>4175.5</v>
      </c>
      <c r="L251" s="19">
        <f t="shared" si="86"/>
        <v>4175.5</v>
      </c>
      <c r="M251" s="19">
        <f t="shared" si="86"/>
        <v>0</v>
      </c>
      <c r="N251" s="19">
        <f t="shared" si="86"/>
        <v>0</v>
      </c>
      <c r="O251" s="34" t="s">
        <v>225</v>
      </c>
      <c r="P251" s="34" t="s">
        <v>122</v>
      </c>
      <c r="Q251" s="30" t="s">
        <v>390</v>
      </c>
    </row>
    <row r="252" spans="1:17" s="21" customFormat="1" ht="60" customHeight="1">
      <c r="A252" s="41"/>
      <c r="B252" s="34"/>
      <c r="C252" s="39"/>
      <c r="D252" s="16">
        <v>2018</v>
      </c>
      <c r="E252" s="15">
        <f>G252+I252+K252+M252</f>
        <v>2042.3</v>
      </c>
      <c r="F252" s="15">
        <f>H252+J252+L252+N252</f>
        <v>2042.3</v>
      </c>
      <c r="G252" s="19">
        <v>0</v>
      </c>
      <c r="H252" s="19">
        <v>0</v>
      </c>
      <c r="I252" s="19">
        <v>0</v>
      </c>
      <c r="J252" s="19">
        <v>0</v>
      </c>
      <c r="K252" s="19">
        <v>2042.3</v>
      </c>
      <c r="L252" s="19">
        <v>2042.3</v>
      </c>
      <c r="M252" s="19">
        <v>0</v>
      </c>
      <c r="N252" s="19">
        <v>0</v>
      </c>
      <c r="O252" s="34"/>
      <c r="P252" s="34"/>
      <c r="Q252" s="30"/>
    </row>
    <row r="253" spans="1:17" s="21" customFormat="1" ht="156" customHeight="1">
      <c r="A253" s="41"/>
      <c r="B253" s="34"/>
      <c r="C253" s="39"/>
      <c r="D253" s="16">
        <v>2019</v>
      </c>
      <c r="E253" s="15">
        <f>G253+I253+K253+M253</f>
        <v>2133.2</v>
      </c>
      <c r="F253" s="15">
        <f>H253+J253+L253+N253</f>
        <v>2133.2</v>
      </c>
      <c r="G253" s="19">
        <v>0</v>
      </c>
      <c r="H253" s="19">
        <v>0</v>
      </c>
      <c r="I253" s="19">
        <v>0</v>
      </c>
      <c r="J253" s="19">
        <v>0</v>
      </c>
      <c r="K253" s="19">
        <v>2133.2</v>
      </c>
      <c r="L253" s="19">
        <v>2133.2</v>
      </c>
      <c r="M253" s="19">
        <v>0</v>
      </c>
      <c r="N253" s="19">
        <v>0</v>
      </c>
      <c r="O253" s="34"/>
      <c r="P253" s="34"/>
      <c r="Q253" s="30"/>
    </row>
    <row r="254" spans="1:17" s="17" customFormat="1" ht="60" customHeight="1">
      <c r="A254" s="29" t="s">
        <v>440</v>
      </c>
      <c r="B254" s="30" t="s">
        <v>244</v>
      </c>
      <c r="C254" s="30" t="s">
        <v>226</v>
      </c>
      <c r="D254" s="11" t="s">
        <v>1</v>
      </c>
      <c r="E254" s="12">
        <f>E255+E256</f>
        <v>7672.4</v>
      </c>
      <c r="F254" s="12">
        <f>F255+F256</f>
        <v>7654.5</v>
      </c>
      <c r="G254" s="12">
        <f aca="true" t="shared" si="87" ref="G254:N254">G255+G256</f>
        <v>0</v>
      </c>
      <c r="H254" s="12">
        <f t="shared" si="87"/>
        <v>0</v>
      </c>
      <c r="I254" s="12">
        <f t="shared" si="87"/>
        <v>0</v>
      </c>
      <c r="J254" s="12">
        <f t="shared" si="87"/>
        <v>0</v>
      </c>
      <c r="K254" s="12">
        <f t="shared" si="87"/>
        <v>7672.4</v>
      </c>
      <c r="L254" s="12">
        <f t="shared" si="87"/>
        <v>7654.5</v>
      </c>
      <c r="M254" s="12">
        <f t="shared" si="87"/>
        <v>0</v>
      </c>
      <c r="N254" s="12">
        <f t="shared" si="87"/>
        <v>0</v>
      </c>
      <c r="O254" s="30" t="s">
        <v>225</v>
      </c>
      <c r="P254" s="30" t="s">
        <v>122</v>
      </c>
      <c r="Q254" s="11"/>
    </row>
    <row r="255" spans="1:17" s="17" customFormat="1" ht="90" customHeight="1">
      <c r="A255" s="29"/>
      <c r="B255" s="30"/>
      <c r="C255" s="30"/>
      <c r="D255" s="11">
        <v>2018</v>
      </c>
      <c r="E255" s="15">
        <f>G255+I255+K255+M255</f>
        <v>5572.4</v>
      </c>
      <c r="F255" s="15">
        <f>H255+J255+L255+N255</f>
        <v>5572.4</v>
      </c>
      <c r="G255" s="12">
        <v>0</v>
      </c>
      <c r="H255" s="12">
        <v>0</v>
      </c>
      <c r="I255" s="12">
        <v>0</v>
      </c>
      <c r="J255" s="12">
        <v>0</v>
      </c>
      <c r="K255" s="12">
        <v>5572.4</v>
      </c>
      <c r="L255" s="12">
        <v>5572.4</v>
      </c>
      <c r="M255" s="12">
        <v>0</v>
      </c>
      <c r="N255" s="12">
        <v>0</v>
      </c>
      <c r="O255" s="30"/>
      <c r="P255" s="30"/>
      <c r="Q255" s="11" t="s">
        <v>390</v>
      </c>
    </row>
    <row r="256" spans="1:17" s="17" customFormat="1" ht="210" customHeight="1">
      <c r="A256" s="29"/>
      <c r="B256" s="30"/>
      <c r="C256" s="30"/>
      <c r="D256" s="11">
        <v>2019</v>
      </c>
      <c r="E256" s="15">
        <f>G256+I256+K256+M256</f>
        <v>2100</v>
      </c>
      <c r="F256" s="15">
        <f>H256+J256+L256+N256</f>
        <v>2082.1</v>
      </c>
      <c r="G256" s="12">
        <v>0</v>
      </c>
      <c r="H256" s="12">
        <v>0</v>
      </c>
      <c r="I256" s="12">
        <v>0</v>
      </c>
      <c r="J256" s="12">
        <v>0</v>
      </c>
      <c r="K256" s="12">
        <v>2100</v>
      </c>
      <c r="L256" s="12">
        <v>2082.1</v>
      </c>
      <c r="M256" s="12">
        <v>0</v>
      </c>
      <c r="N256" s="12">
        <v>0</v>
      </c>
      <c r="O256" s="30"/>
      <c r="P256" s="30"/>
      <c r="Q256" s="11" t="s">
        <v>1052</v>
      </c>
    </row>
    <row r="257" spans="1:17" s="10" customFormat="1" ht="69.75" customHeight="1">
      <c r="A257" s="42" t="s">
        <v>10</v>
      </c>
      <c r="B257" s="42"/>
      <c r="C257" s="42"/>
      <c r="D257" s="42"/>
      <c r="E257" s="42"/>
      <c r="F257" s="42"/>
      <c r="G257" s="42"/>
      <c r="H257" s="42"/>
      <c r="I257" s="42"/>
      <c r="J257" s="42"/>
      <c r="K257" s="42"/>
      <c r="L257" s="42"/>
      <c r="M257" s="42"/>
      <c r="N257" s="42"/>
      <c r="O257" s="42"/>
      <c r="P257" s="42"/>
      <c r="Q257" s="42"/>
    </row>
    <row r="258" spans="1:17" ht="65.25" customHeight="1">
      <c r="A258" s="31"/>
      <c r="B258" s="32" t="s">
        <v>18</v>
      </c>
      <c r="C258" s="30"/>
      <c r="D258" s="7" t="s">
        <v>1</v>
      </c>
      <c r="E258" s="9">
        <f>E259+E260</f>
        <v>44517.2</v>
      </c>
      <c r="F258" s="9">
        <f aca="true" t="shared" si="88" ref="F258:N258">F259+F260</f>
        <v>27233.3</v>
      </c>
      <c r="G258" s="9">
        <f t="shared" si="88"/>
        <v>0</v>
      </c>
      <c r="H258" s="9">
        <f t="shared" si="88"/>
        <v>0</v>
      </c>
      <c r="I258" s="9">
        <f t="shared" si="88"/>
        <v>5554</v>
      </c>
      <c r="J258" s="9">
        <f t="shared" si="88"/>
        <v>5359.1</v>
      </c>
      <c r="K258" s="9">
        <f t="shared" si="88"/>
        <v>38963.2</v>
      </c>
      <c r="L258" s="9">
        <f t="shared" si="88"/>
        <v>21874.199999999997</v>
      </c>
      <c r="M258" s="9">
        <f t="shared" si="88"/>
        <v>0</v>
      </c>
      <c r="N258" s="9">
        <f t="shared" si="88"/>
        <v>0</v>
      </c>
      <c r="O258" s="30"/>
      <c r="P258" s="30"/>
      <c r="Q258" s="30"/>
    </row>
    <row r="259" spans="1:17" ht="65.25" customHeight="1">
      <c r="A259" s="31"/>
      <c r="B259" s="32"/>
      <c r="C259" s="30"/>
      <c r="D259" s="7">
        <v>2018</v>
      </c>
      <c r="E259" s="9">
        <f>G259+I259+K259+M259</f>
        <v>13706.099999999999</v>
      </c>
      <c r="F259" s="9">
        <f>H259+J259+L259+N259</f>
        <v>6931.400000000001</v>
      </c>
      <c r="G259" s="9">
        <f>G262+G265+G268+G271+G274+G277+G280+G283+G286+G289+G295+G292</f>
        <v>0</v>
      </c>
      <c r="H259" s="9">
        <f aca="true" t="shared" si="89" ref="H259:N259">H262+H265+H268+H271+H274+H277+H280+H283+H286+H289+H295+H292</f>
        <v>0</v>
      </c>
      <c r="I259" s="9">
        <f t="shared" si="89"/>
        <v>1892.2</v>
      </c>
      <c r="J259" s="9">
        <f t="shared" si="89"/>
        <v>1697.3000000000002</v>
      </c>
      <c r="K259" s="9">
        <f t="shared" si="89"/>
        <v>11813.899999999998</v>
      </c>
      <c r="L259" s="9">
        <f t="shared" si="89"/>
        <v>5234.1</v>
      </c>
      <c r="M259" s="9">
        <f t="shared" si="89"/>
        <v>0</v>
      </c>
      <c r="N259" s="9">
        <f t="shared" si="89"/>
        <v>0</v>
      </c>
      <c r="O259" s="30"/>
      <c r="P259" s="30"/>
      <c r="Q259" s="30"/>
    </row>
    <row r="260" spans="1:17" ht="65.25" customHeight="1">
      <c r="A260" s="31"/>
      <c r="B260" s="32"/>
      <c r="C260" s="30"/>
      <c r="D260" s="7">
        <v>2019</v>
      </c>
      <c r="E260" s="9">
        <f>G260+I260+K260+M260</f>
        <v>30811.1</v>
      </c>
      <c r="F260" s="9">
        <f>H260+J260+L260+N260</f>
        <v>20301.899999999998</v>
      </c>
      <c r="G260" s="9">
        <f>G263+G266+G269+G272+G275+G278+G281+G284+G287+G290+G296+G293</f>
        <v>0</v>
      </c>
      <c r="H260" s="9">
        <f aca="true" t="shared" si="90" ref="H260:N260">H263+H266+H269+H272+H275+H278+H281+H284+H287+H290+H296+H293</f>
        <v>0</v>
      </c>
      <c r="I260" s="9">
        <f t="shared" si="90"/>
        <v>3661.7999999999997</v>
      </c>
      <c r="J260" s="9">
        <f t="shared" si="90"/>
        <v>3661.7999999999997</v>
      </c>
      <c r="K260" s="9">
        <f t="shared" si="90"/>
        <v>27149.3</v>
      </c>
      <c r="L260" s="9">
        <f t="shared" si="90"/>
        <v>16640.1</v>
      </c>
      <c r="M260" s="9">
        <f t="shared" si="90"/>
        <v>0</v>
      </c>
      <c r="N260" s="9">
        <f t="shared" si="90"/>
        <v>0</v>
      </c>
      <c r="O260" s="30"/>
      <c r="P260" s="30"/>
      <c r="Q260" s="30"/>
    </row>
    <row r="261" spans="1:17" ht="358.5" customHeight="1">
      <c r="A261" s="29" t="s">
        <v>29</v>
      </c>
      <c r="B261" s="30" t="s">
        <v>1042</v>
      </c>
      <c r="C261" s="30" t="s">
        <v>68</v>
      </c>
      <c r="D261" s="11" t="s">
        <v>1</v>
      </c>
      <c r="E261" s="12">
        <f>E262+E263</f>
        <v>14157.9</v>
      </c>
      <c r="F261" s="12">
        <f aca="true" t="shared" si="91" ref="F261:N261">F262+F263</f>
        <v>1001.6</v>
      </c>
      <c r="G261" s="12">
        <f t="shared" si="91"/>
        <v>0</v>
      </c>
      <c r="H261" s="12">
        <f t="shared" si="91"/>
        <v>0</v>
      </c>
      <c r="I261" s="12">
        <f t="shared" si="91"/>
        <v>0</v>
      </c>
      <c r="J261" s="12">
        <f t="shared" si="91"/>
        <v>0</v>
      </c>
      <c r="K261" s="12">
        <f t="shared" si="91"/>
        <v>14157.9</v>
      </c>
      <c r="L261" s="12">
        <f t="shared" si="91"/>
        <v>1001.6</v>
      </c>
      <c r="M261" s="12">
        <f t="shared" si="91"/>
        <v>0</v>
      </c>
      <c r="N261" s="12">
        <f t="shared" si="91"/>
        <v>0</v>
      </c>
      <c r="O261" s="30" t="s">
        <v>160</v>
      </c>
      <c r="P261" s="30" t="s">
        <v>161</v>
      </c>
      <c r="Q261" s="11"/>
    </row>
    <row r="262" spans="1:17" ht="409.5" customHeight="1">
      <c r="A262" s="29"/>
      <c r="B262" s="30"/>
      <c r="C262" s="30"/>
      <c r="D262" s="11">
        <v>2018</v>
      </c>
      <c r="E262" s="12">
        <f>G262+I262+K262+M262</f>
        <v>5296.4</v>
      </c>
      <c r="F262" s="12">
        <f>H262+J262+L262+N262</f>
        <v>0</v>
      </c>
      <c r="G262" s="12">
        <v>0</v>
      </c>
      <c r="H262" s="12">
        <v>0</v>
      </c>
      <c r="I262" s="12">
        <v>0</v>
      </c>
      <c r="J262" s="12">
        <v>0</v>
      </c>
      <c r="K262" s="12">
        <v>5296.4</v>
      </c>
      <c r="L262" s="12">
        <v>0</v>
      </c>
      <c r="M262" s="12">
        <v>0</v>
      </c>
      <c r="N262" s="12">
        <v>0</v>
      </c>
      <c r="O262" s="30"/>
      <c r="P262" s="30"/>
      <c r="Q262" s="11" t="s">
        <v>559</v>
      </c>
    </row>
    <row r="263" spans="1:17" ht="409.5" customHeight="1">
      <c r="A263" s="29"/>
      <c r="B263" s="30"/>
      <c r="C263" s="30"/>
      <c r="D263" s="11">
        <v>2019</v>
      </c>
      <c r="E263" s="12">
        <f>G263+I263+K263+M263</f>
        <v>8861.5</v>
      </c>
      <c r="F263" s="12">
        <f>H263+J263+L263+N263</f>
        <v>1001.6</v>
      </c>
      <c r="G263" s="12">
        <v>0</v>
      </c>
      <c r="H263" s="12">
        <v>0</v>
      </c>
      <c r="I263" s="12">
        <v>0</v>
      </c>
      <c r="J263" s="12">
        <v>0</v>
      </c>
      <c r="K263" s="12">
        <v>8861.5</v>
      </c>
      <c r="L263" s="12">
        <v>1001.6</v>
      </c>
      <c r="M263" s="12">
        <v>0</v>
      </c>
      <c r="N263" s="12">
        <v>0</v>
      </c>
      <c r="O263" s="30"/>
      <c r="P263" s="30"/>
      <c r="Q263" s="11" t="s">
        <v>1043</v>
      </c>
    </row>
    <row r="264" spans="1:17" ht="57" customHeight="1">
      <c r="A264" s="29" t="s">
        <v>123</v>
      </c>
      <c r="B264" s="30" t="s">
        <v>442</v>
      </c>
      <c r="C264" s="30" t="s">
        <v>68</v>
      </c>
      <c r="D264" s="11" t="s">
        <v>1</v>
      </c>
      <c r="E264" s="12">
        <f>E265+E266</f>
        <v>1437.8</v>
      </c>
      <c r="F264" s="12">
        <f aca="true" t="shared" si="92" ref="F264:N264">F265+F266</f>
        <v>0</v>
      </c>
      <c r="G264" s="12">
        <f t="shared" si="92"/>
        <v>0</v>
      </c>
      <c r="H264" s="12">
        <f t="shared" si="92"/>
        <v>0</v>
      </c>
      <c r="I264" s="12">
        <f t="shared" si="92"/>
        <v>0</v>
      </c>
      <c r="J264" s="12">
        <f t="shared" si="92"/>
        <v>0</v>
      </c>
      <c r="K264" s="12">
        <f t="shared" si="92"/>
        <v>1437.8</v>
      </c>
      <c r="L264" s="12">
        <f t="shared" si="92"/>
        <v>0</v>
      </c>
      <c r="M264" s="12">
        <f t="shared" si="92"/>
        <v>0</v>
      </c>
      <c r="N264" s="12">
        <f t="shared" si="92"/>
        <v>0</v>
      </c>
      <c r="O264" s="30" t="s">
        <v>160</v>
      </c>
      <c r="P264" s="30" t="s">
        <v>161</v>
      </c>
      <c r="Q264" s="11"/>
    </row>
    <row r="265" spans="1:17" ht="196.5" customHeight="1">
      <c r="A265" s="29"/>
      <c r="B265" s="30"/>
      <c r="C265" s="30"/>
      <c r="D265" s="11">
        <v>2018</v>
      </c>
      <c r="E265" s="12">
        <f>G265+I265+K265+M265</f>
        <v>718.9</v>
      </c>
      <c r="F265" s="12">
        <f>H265+J265+L265+N265</f>
        <v>0</v>
      </c>
      <c r="G265" s="12">
        <v>0</v>
      </c>
      <c r="H265" s="12">
        <v>0</v>
      </c>
      <c r="I265" s="12">
        <v>0</v>
      </c>
      <c r="J265" s="12">
        <v>0</v>
      </c>
      <c r="K265" s="12">
        <v>718.9</v>
      </c>
      <c r="L265" s="12">
        <v>0</v>
      </c>
      <c r="M265" s="12">
        <v>0</v>
      </c>
      <c r="N265" s="12">
        <v>0</v>
      </c>
      <c r="O265" s="30"/>
      <c r="P265" s="30"/>
      <c r="Q265" s="11" t="s">
        <v>560</v>
      </c>
    </row>
    <row r="266" spans="1:17" ht="301.5" customHeight="1">
      <c r="A266" s="29"/>
      <c r="B266" s="30"/>
      <c r="C266" s="30"/>
      <c r="D266" s="11">
        <v>2019</v>
      </c>
      <c r="E266" s="12">
        <f>G266+I266+K266+M266</f>
        <v>718.9</v>
      </c>
      <c r="F266" s="12">
        <f>H266+J266+L266+N266</f>
        <v>0</v>
      </c>
      <c r="G266" s="12">
        <v>0</v>
      </c>
      <c r="H266" s="12">
        <v>0</v>
      </c>
      <c r="I266" s="12">
        <v>0</v>
      </c>
      <c r="J266" s="12">
        <v>0</v>
      </c>
      <c r="K266" s="12">
        <v>718.9</v>
      </c>
      <c r="L266" s="12">
        <v>0</v>
      </c>
      <c r="M266" s="12">
        <v>0</v>
      </c>
      <c r="N266" s="12">
        <v>0</v>
      </c>
      <c r="O266" s="30"/>
      <c r="P266" s="30"/>
      <c r="Q266" s="11" t="s">
        <v>1041</v>
      </c>
    </row>
    <row r="267" spans="1:17" ht="51" customHeight="1">
      <c r="A267" s="29" t="s">
        <v>124</v>
      </c>
      <c r="B267" s="30" t="s">
        <v>443</v>
      </c>
      <c r="C267" s="30" t="s">
        <v>68</v>
      </c>
      <c r="D267" s="11" t="s">
        <v>1</v>
      </c>
      <c r="E267" s="12">
        <f>E268+E269</f>
        <v>2773.4</v>
      </c>
      <c r="F267" s="12">
        <f aca="true" t="shared" si="93" ref="F267:N267">F268+F269</f>
        <v>2773.4</v>
      </c>
      <c r="G267" s="12">
        <f t="shared" si="93"/>
        <v>0</v>
      </c>
      <c r="H267" s="12">
        <f t="shared" si="93"/>
        <v>0</v>
      </c>
      <c r="I267" s="12">
        <f t="shared" si="93"/>
        <v>0</v>
      </c>
      <c r="J267" s="12">
        <f t="shared" si="93"/>
        <v>0</v>
      </c>
      <c r="K267" s="12">
        <f t="shared" si="93"/>
        <v>2773.4</v>
      </c>
      <c r="L267" s="12">
        <f t="shared" si="93"/>
        <v>2773.4</v>
      </c>
      <c r="M267" s="12">
        <f t="shared" si="93"/>
        <v>0</v>
      </c>
      <c r="N267" s="12">
        <f t="shared" si="93"/>
        <v>0</v>
      </c>
      <c r="O267" s="30" t="s">
        <v>160</v>
      </c>
      <c r="P267" s="30" t="s">
        <v>161</v>
      </c>
      <c r="Q267" s="30" t="s">
        <v>390</v>
      </c>
    </row>
    <row r="268" spans="1:17" ht="60" customHeight="1">
      <c r="A268" s="29"/>
      <c r="B268" s="30"/>
      <c r="C268" s="30"/>
      <c r="D268" s="11">
        <v>2018</v>
      </c>
      <c r="E268" s="12">
        <f>G268+I268+K268+M268</f>
        <v>2773.4</v>
      </c>
      <c r="F268" s="12">
        <f>H268+J268+L268+N268</f>
        <v>2773.4</v>
      </c>
      <c r="G268" s="12">
        <v>0</v>
      </c>
      <c r="H268" s="12">
        <v>0</v>
      </c>
      <c r="I268" s="12">
        <v>0</v>
      </c>
      <c r="J268" s="12">
        <v>0</v>
      </c>
      <c r="K268" s="12">
        <v>2773.4</v>
      </c>
      <c r="L268" s="12">
        <v>2773.4</v>
      </c>
      <c r="M268" s="12">
        <v>0</v>
      </c>
      <c r="N268" s="12">
        <v>0</v>
      </c>
      <c r="O268" s="30"/>
      <c r="P268" s="30"/>
      <c r="Q268" s="30"/>
    </row>
    <row r="269" spans="1:17" ht="210.75" customHeight="1">
      <c r="A269" s="29"/>
      <c r="B269" s="30"/>
      <c r="C269" s="30"/>
      <c r="D269" s="11">
        <v>2019</v>
      </c>
      <c r="E269" s="12">
        <f>G269+I269+K269+M269</f>
        <v>0</v>
      </c>
      <c r="F269" s="12">
        <f>H269+J269+L269+N269</f>
        <v>0</v>
      </c>
      <c r="G269" s="12">
        <v>0</v>
      </c>
      <c r="H269" s="12">
        <v>0</v>
      </c>
      <c r="I269" s="12">
        <v>0</v>
      </c>
      <c r="J269" s="12">
        <v>0</v>
      </c>
      <c r="K269" s="12">
        <v>0</v>
      </c>
      <c r="L269" s="12">
        <v>0</v>
      </c>
      <c r="M269" s="12">
        <v>0</v>
      </c>
      <c r="N269" s="12">
        <v>0</v>
      </c>
      <c r="O269" s="30"/>
      <c r="P269" s="30"/>
      <c r="Q269" s="30"/>
    </row>
    <row r="270" spans="1:17" ht="409.5" customHeight="1">
      <c r="A270" s="29" t="s">
        <v>152</v>
      </c>
      <c r="B270" s="30" t="s">
        <v>509</v>
      </c>
      <c r="C270" s="30" t="s">
        <v>68</v>
      </c>
      <c r="D270" s="11" t="s">
        <v>1</v>
      </c>
      <c r="E270" s="12">
        <f>E271+E272</f>
        <v>1916.6</v>
      </c>
      <c r="F270" s="12">
        <f aca="true" t="shared" si="94" ref="F270:N270">F271+F272</f>
        <v>1916.6</v>
      </c>
      <c r="G270" s="12">
        <f t="shared" si="94"/>
        <v>0</v>
      </c>
      <c r="H270" s="12">
        <f t="shared" si="94"/>
        <v>0</v>
      </c>
      <c r="I270" s="12">
        <f t="shared" si="94"/>
        <v>1648.2</v>
      </c>
      <c r="J270" s="12">
        <f t="shared" si="94"/>
        <v>1648.2</v>
      </c>
      <c r="K270" s="12">
        <f t="shared" si="94"/>
        <v>268.4</v>
      </c>
      <c r="L270" s="12">
        <f t="shared" si="94"/>
        <v>268.4</v>
      </c>
      <c r="M270" s="12">
        <f t="shared" si="94"/>
        <v>0</v>
      </c>
      <c r="N270" s="12">
        <f t="shared" si="94"/>
        <v>0</v>
      </c>
      <c r="O270" s="30" t="s">
        <v>160</v>
      </c>
      <c r="P270" s="30" t="s">
        <v>642</v>
      </c>
      <c r="Q270" s="30" t="s">
        <v>561</v>
      </c>
    </row>
    <row r="271" spans="1:17" ht="409.5" customHeight="1">
      <c r="A271" s="29"/>
      <c r="B271" s="30"/>
      <c r="C271" s="30"/>
      <c r="D271" s="11">
        <v>2018</v>
      </c>
      <c r="E271" s="12">
        <f>G271+I271+K271+M271</f>
        <v>928.8000000000001</v>
      </c>
      <c r="F271" s="12">
        <f>H271+J271+L271+N271</f>
        <v>928.8000000000001</v>
      </c>
      <c r="G271" s="12">
        <v>0</v>
      </c>
      <c r="H271" s="12">
        <v>0</v>
      </c>
      <c r="I271" s="12">
        <v>798.7</v>
      </c>
      <c r="J271" s="12">
        <v>798.7</v>
      </c>
      <c r="K271" s="12">
        <v>130.1</v>
      </c>
      <c r="L271" s="12">
        <v>130.1</v>
      </c>
      <c r="M271" s="12">
        <v>0</v>
      </c>
      <c r="N271" s="12">
        <v>0</v>
      </c>
      <c r="O271" s="30"/>
      <c r="P271" s="30"/>
      <c r="Q271" s="30"/>
    </row>
    <row r="272" spans="1:17" ht="409.5" customHeight="1">
      <c r="A272" s="29"/>
      <c r="B272" s="30"/>
      <c r="C272" s="30"/>
      <c r="D272" s="11">
        <v>2019</v>
      </c>
      <c r="E272" s="12">
        <f>G272+I272+K272+M272</f>
        <v>987.8</v>
      </c>
      <c r="F272" s="12">
        <f>H272+J272+L272+N272</f>
        <v>987.8</v>
      </c>
      <c r="G272" s="12">
        <v>0</v>
      </c>
      <c r="H272" s="12">
        <v>0</v>
      </c>
      <c r="I272" s="12">
        <v>849.5</v>
      </c>
      <c r="J272" s="12">
        <v>849.5</v>
      </c>
      <c r="K272" s="12">
        <v>138.3</v>
      </c>
      <c r="L272" s="12">
        <v>138.3</v>
      </c>
      <c r="M272" s="12">
        <v>0</v>
      </c>
      <c r="N272" s="12">
        <v>0</v>
      </c>
      <c r="O272" s="30"/>
      <c r="P272" s="30"/>
      <c r="Q272" s="30"/>
    </row>
    <row r="273" spans="1:17" ht="49.5" customHeight="1">
      <c r="A273" s="29" t="s">
        <v>153</v>
      </c>
      <c r="B273" s="30" t="s">
        <v>1044</v>
      </c>
      <c r="C273" s="30" t="s">
        <v>68</v>
      </c>
      <c r="D273" s="11" t="s">
        <v>1</v>
      </c>
      <c r="E273" s="12">
        <f>E274+E275</f>
        <v>113.4</v>
      </c>
      <c r="F273" s="12">
        <f aca="true" t="shared" si="95" ref="F273:N273">F274+F275</f>
        <v>113.4</v>
      </c>
      <c r="G273" s="12">
        <f t="shared" si="95"/>
        <v>0</v>
      </c>
      <c r="H273" s="12">
        <f t="shared" si="95"/>
        <v>0</v>
      </c>
      <c r="I273" s="12">
        <f t="shared" si="95"/>
        <v>0</v>
      </c>
      <c r="J273" s="12">
        <f t="shared" si="95"/>
        <v>0</v>
      </c>
      <c r="K273" s="12">
        <f t="shared" si="95"/>
        <v>113.4</v>
      </c>
      <c r="L273" s="12">
        <f t="shared" si="95"/>
        <v>113.4</v>
      </c>
      <c r="M273" s="12">
        <f t="shared" si="95"/>
        <v>0</v>
      </c>
      <c r="N273" s="12">
        <f t="shared" si="95"/>
        <v>0</v>
      </c>
      <c r="O273" s="30" t="s">
        <v>160</v>
      </c>
      <c r="P273" s="30" t="s">
        <v>644</v>
      </c>
      <c r="Q273" s="30" t="s">
        <v>390</v>
      </c>
    </row>
    <row r="274" spans="1:17" ht="49.5" customHeight="1">
      <c r="A274" s="29"/>
      <c r="B274" s="30"/>
      <c r="C274" s="30"/>
      <c r="D274" s="11">
        <v>2018</v>
      </c>
      <c r="E274" s="12">
        <f>G274+I274+K274+M274</f>
        <v>0</v>
      </c>
      <c r="F274" s="12">
        <f>H274+J274+L274+N274</f>
        <v>0</v>
      </c>
      <c r="G274" s="12">
        <v>0</v>
      </c>
      <c r="H274" s="12">
        <v>0</v>
      </c>
      <c r="I274" s="12">
        <v>0</v>
      </c>
      <c r="J274" s="12">
        <v>0</v>
      </c>
      <c r="K274" s="12">
        <v>0</v>
      </c>
      <c r="L274" s="12">
        <v>0</v>
      </c>
      <c r="M274" s="12">
        <v>0</v>
      </c>
      <c r="N274" s="12">
        <v>0</v>
      </c>
      <c r="O274" s="30"/>
      <c r="P274" s="30"/>
      <c r="Q274" s="30"/>
    </row>
    <row r="275" spans="1:17" ht="292.5" customHeight="1">
      <c r="A275" s="29"/>
      <c r="B275" s="30"/>
      <c r="C275" s="30"/>
      <c r="D275" s="11">
        <v>2019</v>
      </c>
      <c r="E275" s="12">
        <f>G275+I275+K275+M275</f>
        <v>113.4</v>
      </c>
      <c r="F275" s="12">
        <f>H275+J275+L275+N275</f>
        <v>113.4</v>
      </c>
      <c r="G275" s="12">
        <v>0</v>
      </c>
      <c r="H275" s="12">
        <v>0</v>
      </c>
      <c r="I275" s="12">
        <v>0</v>
      </c>
      <c r="J275" s="12">
        <v>0</v>
      </c>
      <c r="K275" s="12">
        <v>113.4</v>
      </c>
      <c r="L275" s="12">
        <v>113.4</v>
      </c>
      <c r="M275" s="12">
        <v>0</v>
      </c>
      <c r="N275" s="12">
        <v>0</v>
      </c>
      <c r="O275" s="30"/>
      <c r="P275" s="30"/>
      <c r="Q275" s="30"/>
    </row>
    <row r="276" spans="1:17" ht="36" customHeight="1" hidden="1">
      <c r="A276" s="29" t="s">
        <v>441</v>
      </c>
      <c r="B276" s="30" t="s">
        <v>643</v>
      </c>
      <c r="C276" s="30" t="s">
        <v>68</v>
      </c>
      <c r="D276" s="11" t="s">
        <v>1</v>
      </c>
      <c r="E276" s="12">
        <f>E277+E278</f>
        <v>340</v>
      </c>
      <c r="F276" s="12">
        <f aca="true" t="shared" si="96" ref="F276:N276">F277+F278</f>
        <v>0</v>
      </c>
      <c r="G276" s="12">
        <f t="shared" si="96"/>
        <v>0</v>
      </c>
      <c r="H276" s="12">
        <f t="shared" si="96"/>
        <v>0</v>
      </c>
      <c r="I276" s="12">
        <f t="shared" si="96"/>
        <v>0</v>
      </c>
      <c r="J276" s="12">
        <f t="shared" si="96"/>
        <v>0</v>
      </c>
      <c r="K276" s="12">
        <f t="shared" si="96"/>
        <v>340</v>
      </c>
      <c r="L276" s="12">
        <f t="shared" si="96"/>
        <v>0</v>
      </c>
      <c r="M276" s="12">
        <f t="shared" si="96"/>
        <v>0</v>
      </c>
      <c r="N276" s="12">
        <f t="shared" si="96"/>
        <v>0</v>
      </c>
      <c r="O276" s="30" t="s">
        <v>160</v>
      </c>
      <c r="P276" s="30" t="s">
        <v>644</v>
      </c>
      <c r="Q276" s="30" t="s">
        <v>1040</v>
      </c>
    </row>
    <row r="277" spans="1:17" ht="87" customHeight="1">
      <c r="A277" s="29"/>
      <c r="B277" s="30"/>
      <c r="C277" s="30"/>
      <c r="D277" s="11">
        <v>2018</v>
      </c>
      <c r="E277" s="12">
        <f>G277+I277+K277+M277</f>
        <v>0</v>
      </c>
      <c r="F277" s="12">
        <f>H277+J277+L277+N277</f>
        <v>0</v>
      </c>
      <c r="G277" s="12">
        <v>0</v>
      </c>
      <c r="H277" s="12">
        <v>0</v>
      </c>
      <c r="I277" s="12">
        <v>0</v>
      </c>
      <c r="J277" s="12">
        <v>0</v>
      </c>
      <c r="K277" s="12">
        <v>0</v>
      </c>
      <c r="L277" s="12">
        <v>0</v>
      </c>
      <c r="M277" s="12">
        <v>0</v>
      </c>
      <c r="N277" s="12">
        <v>0</v>
      </c>
      <c r="O277" s="30"/>
      <c r="P277" s="30"/>
      <c r="Q277" s="30"/>
    </row>
    <row r="278" spans="1:17" ht="246.75" customHeight="1">
      <c r="A278" s="29"/>
      <c r="B278" s="30"/>
      <c r="C278" s="30"/>
      <c r="D278" s="11">
        <v>2019</v>
      </c>
      <c r="E278" s="12">
        <f>G278+I278+K278+M278</f>
        <v>340</v>
      </c>
      <c r="F278" s="12">
        <f>H278+J278+L278+N278</f>
        <v>0</v>
      </c>
      <c r="G278" s="12">
        <v>0</v>
      </c>
      <c r="H278" s="12">
        <v>0</v>
      </c>
      <c r="I278" s="12">
        <v>0</v>
      </c>
      <c r="J278" s="12">
        <v>0</v>
      </c>
      <c r="K278" s="12">
        <v>340</v>
      </c>
      <c r="L278" s="12">
        <v>0</v>
      </c>
      <c r="M278" s="12">
        <v>0</v>
      </c>
      <c r="N278" s="12">
        <v>0</v>
      </c>
      <c r="O278" s="30"/>
      <c r="P278" s="30"/>
      <c r="Q278" s="30"/>
    </row>
    <row r="279" spans="1:17" ht="409.5" customHeight="1">
      <c r="A279" s="29" t="s">
        <v>444</v>
      </c>
      <c r="B279" s="30" t="s">
        <v>727</v>
      </c>
      <c r="C279" s="30" t="s">
        <v>92</v>
      </c>
      <c r="D279" s="11" t="s">
        <v>1</v>
      </c>
      <c r="E279" s="12">
        <f>E280+E281</f>
        <v>2197.3</v>
      </c>
      <c r="F279" s="12">
        <f aca="true" t="shared" si="97" ref="F279:N279">F280+F281</f>
        <v>1902.1</v>
      </c>
      <c r="G279" s="12">
        <f t="shared" si="97"/>
        <v>0</v>
      </c>
      <c r="H279" s="12">
        <f t="shared" si="97"/>
        <v>0</v>
      </c>
      <c r="I279" s="12">
        <f t="shared" si="97"/>
        <v>812.5</v>
      </c>
      <c r="J279" s="12">
        <f t="shared" si="97"/>
        <v>812.5</v>
      </c>
      <c r="K279" s="12">
        <f t="shared" si="97"/>
        <v>1384.8</v>
      </c>
      <c r="L279" s="12">
        <f t="shared" si="97"/>
        <v>1089.6</v>
      </c>
      <c r="M279" s="12">
        <f t="shared" si="97"/>
        <v>0</v>
      </c>
      <c r="N279" s="12">
        <f t="shared" si="97"/>
        <v>0</v>
      </c>
      <c r="O279" s="30" t="s">
        <v>269</v>
      </c>
      <c r="P279" s="30" t="s">
        <v>924</v>
      </c>
      <c r="Q279" s="11"/>
    </row>
    <row r="280" spans="1:17" ht="409.5" customHeight="1">
      <c r="A280" s="29"/>
      <c r="B280" s="30"/>
      <c r="C280" s="30"/>
      <c r="D280" s="11">
        <v>2018</v>
      </c>
      <c r="E280" s="12">
        <f>G280+I280+K280+M280</f>
        <v>1384.8</v>
      </c>
      <c r="F280" s="12">
        <f>H280+J280+L280+N280</f>
        <v>1089.6</v>
      </c>
      <c r="G280" s="12">
        <v>0</v>
      </c>
      <c r="H280" s="12">
        <v>0</v>
      </c>
      <c r="I280" s="12">
        <v>0</v>
      </c>
      <c r="J280" s="12">
        <v>0</v>
      </c>
      <c r="K280" s="12">
        <v>1384.8</v>
      </c>
      <c r="L280" s="12">
        <v>1089.6</v>
      </c>
      <c r="M280" s="12">
        <v>0</v>
      </c>
      <c r="N280" s="12">
        <v>0</v>
      </c>
      <c r="O280" s="30"/>
      <c r="P280" s="30"/>
      <c r="Q280" s="11" t="s">
        <v>582</v>
      </c>
    </row>
    <row r="281" spans="1:17" ht="409.5" customHeight="1">
      <c r="A281" s="29"/>
      <c r="B281" s="30"/>
      <c r="C281" s="30"/>
      <c r="D281" s="11">
        <v>2019</v>
      </c>
      <c r="E281" s="12">
        <f>G281+I281+K281+M281</f>
        <v>812.5</v>
      </c>
      <c r="F281" s="12">
        <f>H281+J281+L281+N281</f>
        <v>812.5</v>
      </c>
      <c r="G281" s="12">
        <v>0</v>
      </c>
      <c r="H281" s="12">
        <v>0</v>
      </c>
      <c r="I281" s="12">
        <f>600+212.5</f>
        <v>812.5</v>
      </c>
      <c r="J281" s="12">
        <f>600+212.5</f>
        <v>812.5</v>
      </c>
      <c r="K281" s="12">
        <v>0</v>
      </c>
      <c r="L281" s="12">
        <v>0</v>
      </c>
      <c r="M281" s="12">
        <v>0</v>
      </c>
      <c r="N281" s="12">
        <v>0</v>
      </c>
      <c r="O281" s="30"/>
      <c r="P281" s="30"/>
      <c r="Q281" s="11" t="s">
        <v>925</v>
      </c>
    </row>
    <row r="282" spans="1:17" ht="43.5" customHeight="1">
      <c r="A282" s="29" t="s">
        <v>531</v>
      </c>
      <c r="B282" s="30" t="s">
        <v>926</v>
      </c>
      <c r="C282" s="30" t="s">
        <v>93</v>
      </c>
      <c r="D282" s="11" t="s">
        <v>1</v>
      </c>
      <c r="E282" s="12">
        <f>E283+E284</f>
        <v>550</v>
      </c>
      <c r="F282" s="12">
        <f aca="true" t="shared" si="98" ref="F282:N282">F283+F284</f>
        <v>550</v>
      </c>
      <c r="G282" s="12">
        <f t="shared" si="98"/>
        <v>0</v>
      </c>
      <c r="H282" s="12">
        <f t="shared" si="98"/>
        <v>0</v>
      </c>
      <c r="I282" s="12">
        <f t="shared" si="98"/>
        <v>550</v>
      </c>
      <c r="J282" s="12">
        <f t="shared" si="98"/>
        <v>550</v>
      </c>
      <c r="K282" s="12">
        <f t="shared" si="98"/>
        <v>0</v>
      </c>
      <c r="L282" s="12">
        <f t="shared" si="98"/>
        <v>0</v>
      </c>
      <c r="M282" s="12">
        <f t="shared" si="98"/>
        <v>0</v>
      </c>
      <c r="N282" s="12">
        <f t="shared" si="98"/>
        <v>0</v>
      </c>
      <c r="O282" s="30" t="s">
        <v>268</v>
      </c>
      <c r="P282" s="30" t="s">
        <v>927</v>
      </c>
      <c r="Q282" s="30" t="s">
        <v>928</v>
      </c>
    </row>
    <row r="283" spans="1:17" ht="45" customHeight="1">
      <c r="A283" s="29"/>
      <c r="B283" s="30"/>
      <c r="C283" s="30"/>
      <c r="D283" s="11">
        <v>2018</v>
      </c>
      <c r="E283" s="12">
        <f>G283+I283+K283+M283</f>
        <v>0</v>
      </c>
      <c r="F283" s="12">
        <f>H283+J283+L283+N283</f>
        <v>0</v>
      </c>
      <c r="G283" s="12">
        <v>0</v>
      </c>
      <c r="H283" s="12">
        <v>0</v>
      </c>
      <c r="I283" s="12">
        <v>0</v>
      </c>
      <c r="J283" s="12">
        <v>0</v>
      </c>
      <c r="K283" s="12">
        <v>0</v>
      </c>
      <c r="L283" s="12">
        <v>0</v>
      </c>
      <c r="M283" s="12">
        <v>0</v>
      </c>
      <c r="N283" s="12">
        <v>0</v>
      </c>
      <c r="O283" s="30"/>
      <c r="P283" s="30"/>
      <c r="Q283" s="30"/>
    </row>
    <row r="284" spans="1:17" ht="321" customHeight="1">
      <c r="A284" s="29"/>
      <c r="B284" s="30"/>
      <c r="C284" s="30"/>
      <c r="D284" s="11">
        <v>2019</v>
      </c>
      <c r="E284" s="12">
        <f>G284+I284+K284+M284</f>
        <v>550</v>
      </c>
      <c r="F284" s="12">
        <f>H284+J284+L284+N284</f>
        <v>550</v>
      </c>
      <c r="G284" s="12">
        <v>0</v>
      </c>
      <c r="H284" s="12">
        <v>0</v>
      </c>
      <c r="I284" s="12">
        <v>550</v>
      </c>
      <c r="J284" s="12">
        <v>550</v>
      </c>
      <c r="K284" s="12">
        <v>0</v>
      </c>
      <c r="L284" s="12">
        <v>0</v>
      </c>
      <c r="M284" s="12">
        <v>0</v>
      </c>
      <c r="N284" s="12">
        <v>0</v>
      </c>
      <c r="O284" s="30"/>
      <c r="P284" s="30"/>
      <c r="Q284" s="30"/>
    </row>
    <row r="285" spans="1:17" ht="70.5" customHeight="1">
      <c r="A285" s="29" t="s">
        <v>546</v>
      </c>
      <c r="B285" s="30" t="s">
        <v>936</v>
      </c>
      <c r="C285" s="30" t="s">
        <v>132</v>
      </c>
      <c r="D285" s="11" t="s">
        <v>1</v>
      </c>
      <c r="E285" s="12">
        <f>E286+E287</f>
        <v>218.7</v>
      </c>
      <c r="F285" s="12">
        <f aca="true" t="shared" si="99" ref="F285:N285">F286+F287</f>
        <v>218.7</v>
      </c>
      <c r="G285" s="12">
        <f t="shared" si="99"/>
        <v>0</v>
      </c>
      <c r="H285" s="12">
        <f t="shared" si="99"/>
        <v>0</v>
      </c>
      <c r="I285" s="12">
        <f t="shared" si="99"/>
        <v>218.7</v>
      </c>
      <c r="J285" s="12">
        <f t="shared" si="99"/>
        <v>218.7</v>
      </c>
      <c r="K285" s="12">
        <f t="shared" si="99"/>
        <v>0</v>
      </c>
      <c r="L285" s="12">
        <f t="shared" si="99"/>
        <v>0</v>
      </c>
      <c r="M285" s="12">
        <f t="shared" si="99"/>
        <v>0</v>
      </c>
      <c r="N285" s="12">
        <f t="shared" si="99"/>
        <v>0</v>
      </c>
      <c r="O285" s="30" t="s">
        <v>937</v>
      </c>
      <c r="P285" s="30" t="s">
        <v>938</v>
      </c>
      <c r="Q285" s="30" t="s">
        <v>390</v>
      </c>
    </row>
    <row r="286" spans="1:17" ht="72" customHeight="1">
      <c r="A286" s="29"/>
      <c r="B286" s="30"/>
      <c r="C286" s="30"/>
      <c r="D286" s="11">
        <v>2018</v>
      </c>
      <c r="E286" s="12">
        <f>G286+I286+K286+M286</f>
        <v>0</v>
      </c>
      <c r="F286" s="12">
        <f>H286+J286+L286+N286</f>
        <v>0</v>
      </c>
      <c r="G286" s="12">
        <v>0</v>
      </c>
      <c r="H286" s="12">
        <v>0</v>
      </c>
      <c r="I286" s="12">
        <v>0</v>
      </c>
      <c r="J286" s="12">
        <v>0</v>
      </c>
      <c r="K286" s="12">
        <v>0</v>
      </c>
      <c r="L286" s="12">
        <v>0</v>
      </c>
      <c r="M286" s="12">
        <v>0</v>
      </c>
      <c r="N286" s="12">
        <v>0</v>
      </c>
      <c r="O286" s="30"/>
      <c r="P286" s="30"/>
      <c r="Q286" s="30"/>
    </row>
    <row r="287" spans="1:17" ht="409.5" customHeight="1">
      <c r="A287" s="29"/>
      <c r="B287" s="30"/>
      <c r="C287" s="30"/>
      <c r="D287" s="11">
        <v>2019</v>
      </c>
      <c r="E287" s="12">
        <f>G287+I287+K287+M287</f>
        <v>218.7</v>
      </c>
      <c r="F287" s="12">
        <f>H287+J287+L287+N287</f>
        <v>218.7</v>
      </c>
      <c r="G287" s="12">
        <v>0</v>
      </c>
      <c r="H287" s="12">
        <v>0</v>
      </c>
      <c r="I287" s="12">
        <v>218.7</v>
      </c>
      <c r="J287" s="12">
        <v>218.7</v>
      </c>
      <c r="K287" s="12">
        <v>0</v>
      </c>
      <c r="L287" s="12">
        <v>0</v>
      </c>
      <c r="M287" s="12">
        <v>0</v>
      </c>
      <c r="N287" s="12">
        <v>0</v>
      </c>
      <c r="O287" s="30"/>
      <c r="P287" s="30"/>
      <c r="Q287" s="30"/>
    </row>
    <row r="288" spans="1:17" ht="50.25" customHeight="1">
      <c r="A288" s="29" t="s">
        <v>1045</v>
      </c>
      <c r="B288" s="30" t="s">
        <v>926</v>
      </c>
      <c r="C288" s="30" t="s">
        <v>94</v>
      </c>
      <c r="D288" s="11" t="s">
        <v>1</v>
      </c>
      <c r="E288" s="12">
        <f>E289+E290</f>
        <v>4507.6</v>
      </c>
      <c r="F288" s="12">
        <f aca="true" t="shared" si="100" ref="F288:N288">F289+F290</f>
        <v>4507.6</v>
      </c>
      <c r="G288" s="12">
        <f t="shared" si="100"/>
        <v>0</v>
      </c>
      <c r="H288" s="12">
        <f t="shared" si="100"/>
        <v>0</v>
      </c>
      <c r="I288" s="12">
        <f t="shared" si="100"/>
        <v>1231.1</v>
      </c>
      <c r="J288" s="12">
        <f t="shared" si="100"/>
        <v>1231.1</v>
      </c>
      <c r="K288" s="12">
        <f t="shared" si="100"/>
        <v>3276.5</v>
      </c>
      <c r="L288" s="12">
        <f t="shared" si="100"/>
        <v>3276.5</v>
      </c>
      <c r="M288" s="12">
        <f t="shared" si="100"/>
        <v>0</v>
      </c>
      <c r="N288" s="12">
        <f t="shared" si="100"/>
        <v>0</v>
      </c>
      <c r="O288" s="30" t="s">
        <v>728</v>
      </c>
      <c r="P288" s="30" t="s">
        <v>939</v>
      </c>
      <c r="Q288" s="30" t="s">
        <v>940</v>
      </c>
    </row>
    <row r="289" spans="1:17" ht="110.25" customHeight="1">
      <c r="A289" s="29"/>
      <c r="B289" s="30"/>
      <c r="C289" s="30"/>
      <c r="D289" s="11">
        <v>2018</v>
      </c>
      <c r="E289" s="12">
        <f>G289+I289+K289+M289</f>
        <v>0</v>
      </c>
      <c r="F289" s="12">
        <f>H289+J289+L289+N289</f>
        <v>0</v>
      </c>
      <c r="G289" s="12">
        <v>0</v>
      </c>
      <c r="H289" s="12">
        <v>0</v>
      </c>
      <c r="I289" s="12">
        <v>0</v>
      </c>
      <c r="J289" s="12">
        <v>0</v>
      </c>
      <c r="K289" s="12">
        <v>0</v>
      </c>
      <c r="L289" s="12">
        <v>0</v>
      </c>
      <c r="M289" s="12">
        <v>0</v>
      </c>
      <c r="N289" s="12">
        <v>0</v>
      </c>
      <c r="O289" s="30"/>
      <c r="P289" s="30"/>
      <c r="Q289" s="30"/>
    </row>
    <row r="290" spans="1:17" ht="409.5" customHeight="1">
      <c r="A290" s="29"/>
      <c r="B290" s="30"/>
      <c r="C290" s="30"/>
      <c r="D290" s="11">
        <v>2019</v>
      </c>
      <c r="E290" s="12">
        <f>G290+I290+K290+M290</f>
        <v>4507.6</v>
      </c>
      <c r="F290" s="12">
        <f>H290+J290+L290+N290</f>
        <v>4507.6</v>
      </c>
      <c r="G290" s="12">
        <v>0</v>
      </c>
      <c r="H290" s="12">
        <v>0</v>
      </c>
      <c r="I290" s="12">
        <f>531.1+700</f>
        <v>1231.1</v>
      </c>
      <c r="J290" s="12">
        <f>700+531.1</f>
        <v>1231.1</v>
      </c>
      <c r="K290" s="12">
        <v>3276.5</v>
      </c>
      <c r="L290" s="12">
        <v>3276.5</v>
      </c>
      <c r="M290" s="12">
        <v>0</v>
      </c>
      <c r="N290" s="12">
        <v>0</v>
      </c>
      <c r="O290" s="30"/>
      <c r="P290" s="30"/>
      <c r="Q290" s="30"/>
    </row>
    <row r="291" spans="1:17" ht="74.25" customHeight="1">
      <c r="A291" s="29" t="s">
        <v>1046</v>
      </c>
      <c r="B291" s="30" t="s">
        <v>655</v>
      </c>
      <c r="C291" s="30" t="s">
        <v>98</v>
      </c>
      <c r="D291" s="11" t="s">
        <v>1</v>
      </c>
      <c r="E291" s="12">
        <f>E292+E293</f>
        <v>2603.8</v>
      </c>
      <c r="F291" s="12">
        <f aca="true" t="shared" si="101" ref="F291:N291">F292+F293</f>
        <v>2139.6</v>
      </c>
      <c r="G291" s="12">
        <f t="shared" si="101"/>
        <v>0</v>
      </c>
      <c r="H291" s="12">
        <f t="shared" si="101"/>
        <v>0</v>
      </c>
      <c r="I291" s="12">
        <f t="shared" si="101"/>
        <v>1093.5</v>
      </c>
      <c r="J291" s="12">
        <f t="shared" si="101"/>
        <v>898.6</v>
      </c>
      <c r="K291" s="12">
        <f t="shared" si="101"/>
        <v>1510.3</v>
      </c>
      <c r="L291" s="12">
        <f t="shared" si="101"/>
        <v>1241</v>
      </c>
      <c r="M291" s="12">
        <f t="shared" si="101"/>
        <v>0</v>
      </c>
      <c r="N291" s="12">
        <f t="shared" si="101"/>
        <v>0</v>
      </c>
      <c r="O291" s="30" t="s">
        <v>270</v>
      </c>
      <c r="P291" s="30" t="s">
        <v>944</v>
      </c>
      <c r="Q291" s="30" t="s">
        <v>583</v>
      </c>
    </row>
    <row r="292" spans="1:17" ht="86.25" customHeight="1">
      <c r="A292" s="29"/>
      <c r="B292" s="30"/>
      <c r="C292" s="30"/>
      <c r="D292" s="11">
        <v>2018</v>
      </c>
      <c r="E292" s="12">
        <f>G292+I292+K292+M292</f>
        <v>2603.8</v>
      </c>
      <c r="F292" s="12">
        <f>H292+J292+L292+N292</f>
        <v>2139.6</v>
      </c>
      <c r="G292" s="12">
        <v>0</v>
      </c>
      <c r="H292" s="12">
        <v>0</v>
      </c>
      <c r="I292" s="12">
        <v>1093.5</v>
      </c>
      <c r="J292" s="12">
        <v>898.6</v>
      </c>
      <c r="K292" s="12">
        <v>1510.3</v>
      </c>
      <c r="L292" s="12">
        <v>1241</v>
      </c>
      <c r="M292" s="12">
        <v>0</v>
      </c>
      <c r="N292" s="12">
        <v>0</v>
      </c>
      <c r="O292" s="30"/>
      <c r="P292" s="30"/>
      <c r="Q292" s="30"/>
    </row>
    <row r="293" spans="1:17" ht="407.25" customHeight="1">
      <c r="A293" s="29"/>
      <c r="B293" s="30"/>
      <c r="C293" s="30"/>
      <c r="D293" s="11">
        <v>2019</v>
      </c>
      <c r="E293" s="12">
        <f>G293+I293+K293+M293</f>
        <v>0</v>
      </c>
      <c r="F293" s="12">
        <f>H293+J293+L293+N293</f>
        <v>0</v>
      </c>
      <c r="G293" s="12">
        <v>0</v>
      </c>
      <c r="H293" s="12">
        <v>0</v>
      </c>
      <c r="I293" s="12">
        <v>0</v>
      </c>
      <c r="J293" s="12">
        <v>0</v>
      </c>
      <c r="K293" s="12">
        <v>0</v>
      </c>
      <c r="L293" s="12">
        <v>0</v>
      </c>
      <c r="M293" s="12">
        <v>0</v>
      </c>
      <c r="N293" s="12">
        <v>0</v>
      </c>
      <c r="O293" s="30"/>
      <c r="P293" s="30"/>
      <c r="Q293" s="30"/>
    </row>
    <row r="294" spans="1:17" ht="242.25" customHeight="1">
      <c r="A294" s="29" t="s">
        <v>1047</v>
      </c>
      <c r="B294" s="30" t="s">
        <v>926</v>
      </c>
      <c r="C294" s="30" t="s">
        <v>131</v>
      </c>
      <c r="D294" s="11" t="s">
        <v>1</v>
      </c>
      <c r="E294" s="12">
        <f>E295+E296</f>
        <v>13700.7</v>
      </c>
      <c r="F294" s="12">
        <f aca="true" t="shared" si="102" ref="F294:N294">F295+F296</f>
        <v>12110.3</v>
      </c>
      <c r="G294" s="12">
        <f t="shared" si="102"/>
        <v>0</v>
      </c>
      <c r="H294" s="12">
        <f t="shared" si="102"/>
        <v>0</v>
      </c>
      <c r="I294" s="12">
        <f t="shared" si="102"/>
        <v>0</v>
      </c>
      <c r="J294" s="12">
        <f t="shared" si="102"/>
        <v>0</v>
      </c>
      <c r="K294" s="12">
        <f t="shared" si="102"/>
        <v>13700.7</v>
      </c>
      <c r="L294" s="12">
        <f t="shared" si="102"/>
        <v>12110.3</v>
      </c>
      <c r="M294" s="12">
        <f t="shared" si="102"/>
        <v>0</v>
      </c>
      <c r="N294" s="12">
        <f t="shared" si="102"/>
        <v>0</v>
      </c>
      <c r="O294" s="30" t="s">
        <v>941</v>
      </c>
      <c r="P294" s="30" t="s">
        <v>942</v>
      </c>
      <c r="Q294" s="30" t="s">
        <v>943</v>
      </c>
    </row>
    <row r="295" spans="1:17" ht="409.5" customHeight="1">
      <c r="A295" s="29"/>
      <c r="B295" s="30"/>
      <c r="C295" s="30"/>
      <c r="D295" s="11">
        <v>2018</v>
      </c>
      <c r="E295" s="12">
        <f>G295+I295+K295+M295</f>
        <v>0</v>
      </c>
      <c r="F295" s="12">
        <f>H295+J295+L295+N295</f>
        <v>0</v>
      </c>
      <c r="G295" s="12">
        <v>0</v>
      </c>
      <c r="H295" s="12">
        <v>0</v>
      </c>
      <c r="I295" s="12">
        <v>0</v>
      </c>
      <c r="J295" s="12">
        <v>0</v>
      </c>
      <c r="K295" s="12">
        <v>0</v>
      </c>
      <c r="L295" s="12">
        <v>0</v>
      </c>
      <c r="M295" s="12">
        <v>0</v>
      </c>
      <c r="N295" s="12">
        <v>0</v>
      </c>
      <c r="O295" s="30"/>
      <c r="P295" s="30"/>
      <c r="Q295" s="30"/>
    </row>
    <row r="296" spans="1:17" ht="409.5" customHeight="1">
      <c r="A296" s="29"/>
      <c r="B296" s="30"/>
      <c r="C296" s="30"/>
      <c r="D296" s="11">
        <v>2019</v>
      </c>
      <c r="E296" s="12">
        <f>G296+I296+K296+M296</f>
        <v>13700.7</v>
      </c>
      <c r="F296" s="12">
        <f>H296+J296+L296+N296</f>
        <v>12110.3</v>
      </c>
      <c r="G296" s="12">
        <v>0</v>
      </c>
      <c r="H296" s="12">
        <v>0</v>
      </c>
      <c r="I296" s="12">
        <v>0</v>
      </c>
      <c r="J296" s="12">
        <v>0</v>
      </c>
      <c r="K296" s="12">
        <v>13700.7</v>
      </c>
      <c r="L296" s="12">
        <v>12110.3</v>
      </c>
      <c r="M296" s="12">
        <v>0</v>
      </c>
      <c r="N296" s="12">
        <v>0</v>
      </c>
      <c r="O296" s="30"/>
      <c r="P296" s="30"/>
      <c r="Q296" s="30"/>
    </row>
    <row r="297" spans="1:17" s="10" customFormat="1" ht="42.75" customHeight="1">
      <c r="A297" s="42" t="s">
        <v>0</v>
      </c>
      <c r="B297" s="42"/>
      <c r="C297" s="42"/>
      <c r="D297" s="42"/>
      <c r="E297" s="42"/>
      <c r="F297" s="42"/>
      <c r="G297" s="42"/>
      <c r="H297" s="42"/>
      <c r="I297" s="42"/>
      <c r="J297" s="42"/>
      <c r="K297" s="42"/>
      <c r="L297" s="42"/>
      <c r="M297" s="42"/>
      <c r="N297" s="42"/>
      <c r="O297" s="42"/>
      <c r="P297" s="42"/>
      <c r="Q297" s="42"/>
    </row>
    <row r="298" spans="1:17" ht="64.5" customHeight="1">
      <c r="A298" s="31"/>
      <c r="B298" s="32" t="s">
        <v>18</v>
      </c>
      <c r="C298" s="30"/>
      <c r="D298" s="7" t="s">
        <v>1</v>
      </c>
      <c r="E298" s="9">
        <f>E299+E300</f>
        <v>118455.1</v>
      </c>
      <c r="F298" s="9">
        <f aca="true" t="shared" si="103" ref="F298:N298">F299+F300</f>
        <v>86970.3</v>
      </c>
      <c r="G298" s="9">
        <f t="shared" si="103"/>
        <v>2574.5</v>
      </c>
      <c r="H298" s="9">
        <f t="shared" si="103"/>
        <v>2874.5</v>
      </c>
      <c r="I298" s="9">
        <f t="shared" si="103"/>
        <v>10932.3</v>
      </c>
      <c r="J298" s="9">
        <f t="shared" si="103"/>
        <v>10373.6</v>
      </c>
      <c r="K298" s="9">
        <f t="shared" si="103"/>
        <v>104948.3</v>
      </c>
      <c r="L298" s="9">
        <f t="shared" si="103"/>
        <v>73722.20000000001</v>
      </c>
      <c r="M298" s="9">
        <f t="shared" si="103"/>
        <v>0</v>
      </c>
      <c r="N298" s="9">
        <f t="shared" si="103"/>
        <v>0</v>
      </c>
      <c r="O298" s="31"/>
      <c r="P298" s="31"/>
      <c r="Q298" s="30"/>
    </row>
    <row r="299" spans="1:17" ht="64.5" customHeight="1">
      <c r="A299" s="31"/>
      <c r="B299" s="32"/>
      <c r="C299" s="30"/>
      <c r="D299" s="7">
        <v>2018</v>
      </c>
      <c r="E299" s="9">
        <f>G299+I299+K299+M299</f>
        <v>74508</v>
      </c>
      <c r="F299" s="9">
        <f>H299+J299+L299+N299</f>
        <v>43023.200000000004</v>
      </c>
      <c r="G299" s="9">
        <f>G302+G305+G308+G311+G314+G317+G320+G323+G326+G329+G332+G335+G338+G341+G344+G347+G350+G353+G356</f>
        <v>0</v>
      </c>
      <c r="H299" s="9">
        <f aca="true" t="shared" si="104" ref="H299:N299">H302+H305+H308+H311+H314+H317+H320+H323+H326+H329+H332+H335+H338+H341+H344+H347+H350+H353+H356</f>
        <v>0</v>
      </c>
      <c r="I299" s="9">
        <f t="shared" si="104"/>
        <v>9019.3</v>
      </c>
      <c r="J299" s="9">
        <f t="shared" si="104"/>
        <v>8760.6</v>
      </c>
      <c r="K299" s="9">
        <f t="shared" si="104"/>
        <v>65488.700000000004</v>
      </c>
      <c r="L299" s="9">
        <f t="shared" si="104"/>
        <v>34262.600000000006</v>
      </c>
      <c r="M299" s="9">
        <f t="shared" si="104"/>
        <v>0</v>
      </c>
      <c r="N299" s="9">
        <f t="shared" si="104"/>
        <v>0</v>
      </c>
      <c r="O299" s="31"/>
      <c r="P299" s="31"/>
      <c r="Q299" s="30"/>
    </row>
    <row r="300" spans="1:17" ht="64.5" customHeight="1">
      <c r="A300" s="31"/>
      <c r="B300" s="32"/>
      <c r="C300" s="30"/>
      <c r="D300" s="7">
        <v>2019</v>
      </c>
      <c r="E300" s="9">
        <f>G300+I300+K300+M300</f>
        <v>43947.1</v>
      </c>
      <c r="F300" s="9">
        <f>H300+J300+L300+N300</f>
        <v>43947.1</v>
      </c>
      <c r="G300" s="9">
        <f>G303+G306+G309+G312+G315+G318+G321+G324+G327+G330+G333+G336+G339+G342+G345+G348+G351+G354+G357</f>
        <v>2574.5</v>
      </c>
      <c r="H300" s="9">
        <f aca="true" t="shared" si="105" ref="H300:N300">H303+H306+H309+H312+H315+H318+H321+H324+H327+H330+H333+H336+H339+H342+H345+H348+H351+H354+H357</f>
        <v>2874.5</v>
      </c>
      <c r="I300" s="9">
        <f t="shared" si="105"/>
        <v>1913</v>
      </c>
      <c r="J300" s="9">
        <f t="shared" si="105"/>
        <v>1613</v>
      </c>
      <c r="K300" s="9">
        <f t="shared" si="105"/>
        <v>39459.6</v>
      </c>
      <c r="L300" s="9">
        <f t="shared" si="105"/>
        <v>39459.6</v>
      </c>
      <c r="M300" s="9">
        <f t="shared" si="105"/>
        <v>0</v>
      </c>
      <c r="N300" s="9">
        <f t="shared" si="105"/>
        <v>0</v>
      </c>
      <c r="O300" s="31"/>
      <c r="P300" s="31"/>
      <c r="Q300" s="30"/>
    </row>
    <row r="301" spans="1:17" ht="66" customHeight="1">
      <c r="A301" s="29" t="s">
        <v>6</v>
      </c>
      <c r="B301" s="30" t="s">
        <v>67</v>
      </c>
      <c r="C301" s="30" t="s">
        <v>68</v>
      </c>
      <c r="D301" s="11" t="s">
        <v>1</v>
      </c>
      <c r="E301" s="12">
        <f>E302+E303</f>
        <v>95611.3</v>
      </c>
      <c r="F301" s="12">
        <f aca="true" t="shared" si="106" ref="F301:N301">F302+F303</f>
        <v>64400.4</v>
      </c>
      <c r="G301" s="12">
        <f t="shared" si="106"/>
        <v>0</v>
      </c>
      <c r="H301" s="12">
        <f t="shared" si="106"/>
        <v>0</v>
      </c>
      <c r="I301" s="12">
        <f t="shared" si="106"/>
        <v>0</v>
      </c>
      <c r="J301" s="12">
        <f t="shared" si="106"/>
        <v>0</v>
      </c>
      <c r="K301" s="12">
        <f t="shared" si="106"/>
        <v>95611.3</v>
      </c>
      <c r="L301" s="12">
        <f t="shared" si="106"/>
        <v>64400.4</v>
      </c>
      <c r="M301" s="12">
        <f t="shared" si="106"/>
        <v>0</v>
      </c>
      <c r="N301" s="12">
        <f t="shared" si="106"/>
        <v>0</v>
      </c>
      <c r="O301" s="30" t="s">
        <v>156</v>
      </c>
      <c r="P301" s="30" t="s">
        <v>661</v>
      </c>
      <c r="Q301" s="11"/>
    </row>
    <row r="302" spans="1:17" ht="66" customHeight="1">
      <c r="A302" s="29"/>
      <c r="B302" s="30"/>
      <c r="C302" s="30"/>
      <c r="D302" s="11">
        <v>2018</v>
      </c>
      <c r="E302" s="12">
        <f>G302+I302+K302+M302</f>
        <v>56535.9</v>
      </c>
      <c r="F302" s="12">
        <f>H302+J302+L302+N302</f>
        <v>25325</v>
      </c>
      <c r="G302" s="12">
        <v>0</v>
      </c>
      <c r="H302" s="12">
        <v>0</v>
      </c>
      <c r="I302" s="12">
        <v>0</v>
      </c>
      <c r="J302" s="12">
        <v>0</v>
      </c>
      <c r="K302" s="12">
        <v>56535.9</v>
      </c>
      <c r="L302" s="12">
        <v>25325</v>
      </c>
      <c r="M302" s="12">
        <v>0</v>
      </c>
      <c r="N302" s="12">
        <v>0</v>
      </c>
      <c r="O302" s="30"/>
      <c r="P302" s="30"/>
      <c r="Q302" s="11" t="s">
        <v>659</v>
      </c>
    </row>
    <row r="303" spans="1:17" ht="147" customHeight="1">
      <c r="A303" s="29"/>
      <c r="B303" s="30"/>
      <c r="C303" s="30"/>
      <c r="D303" s="11">
        <v>2019</v>
      </c>
      <c r="E303" s="12">
        <f>G303+I303+K303+M303</f>
        <v>39075.4</v>
      </c>
      <c r="F303" s="12">
        <f>H303+J303+L303+N303</f>
        <v>39075.4</v>
      </c>
      <c r="G303" s="12">
        <v>0</v>
      </c>
      <c r="H303" s="12">
        <v>0</v>
      </c>
      <c r="I303" s="12">
        <v>0</v>
      </c>
      <c r="J303" s="12">
        <v>0</v>
      </c>
      <c r="K303" s="12">
        <v>39075.4</v>
      </c>
      <c r="L303" s="12">
        <v>39075.4</v>
      </c>
      <c r="M303" s="12">
        <v>0</v>
      </c>
      <c r="N303" s="12">
        <v>0</v>
      </c>
      <c r="O303" s="30"/>
      <c r="P303" s="30"/>
      <c r="Q303" s="11" t="s">
        <v>1037</v>
      </c>
    </row>
    <row r="304" spans="1:17" ht="66" customHeight="1">
      <c r="A304" s="29" t="s">
        <v>25</v>
      </c>
      <c r="B304" s="30" t="s">
        <v>69</v>
      </c>
      <c r="C304" s="30" t="s">
        <v>68</v>
      </c>
      <c r="D304" s="11" t="s">
        <v>1</v>
      </c>
      <c r="E304" s="12">
        <f>E305+E306</f>
        <v>567.7</v>
      </c>
      <c r="F304" s="12">
        <f aca="true" t="shared" si="107" ref="F304:N304">F305+F306</f>
        <v>567</v>
      </c>
      <c r="G304" s="12">
        <f t="shared" si="107"/>
        <v>0</v>
      </c>
      <c r="H304" s="12">
        <f t="shared" si="107"/>
        <v>0</v>
      </c>
      <c r="I304" s="12">
        <f t="shared" si="107"/>
        <v>0</v>
      </c>
      <c r="J304" s="12">
        <f t="shared" si="107"/>
        <v>0</v>
      </c>
      <c r="K304" s="12">
        <f t="shared" si="107"/>
        <v>567.7</v>
      </c>
      <c r="L304" s="12">
        <f t="shared" si="107"/>
        <v>567</v>
      </c>
      <c r="M304" s="12">
        <f t="shared" si="107"/>
        <v>0</v>
      </c>
      <c r="N304" s="12">
        <f t="shared" si="107"/>
        <v>0</v>
      </c>
      <c r="O304" s="30" t="s">
        <v>657</v>
      </c>
      <c r="P304" s="30" t="s">
        <v>365</v>
      </c>
      <c r="Q304" s="30" t="s">
        <v>390</v>
      </c>
    </row>
    <row r="305" spans="1:17" ht="66" customHeight="1">
      <c r="A305" s="29"/>
      <c r="B305" s="30"/>
      <c r="C305" s="30"/>
      <c r="D305" s="11">
        <v>2018</v>
      </c>
      <c r="E305" s="12">
        <f>G305+I305+K305+M305</f>
        <v>567.7</v>
      </c>
      <c r="F305" s="12">
        <f>H305+J305+L305+N305</f>
        <v>567</v>
      </c>
      <c r="G305" s="12">
        <v>0</v>
      </c>
      <c r="H305" s="12">
        <v>0</v>
      </c>
      <c r="I305" s="12">
        <v>0</v>
      </c>
      <c r="J305" s="12">
        <v>0</v>
      </c>
      <c r="K305" s="12">
        <v>567.7</v>
      </c>
      <c r="L305" s="12">
        <v>567</v>
      </c>
      <c r="M305" s="12">
        <v>0</v>
      </c>
      <c r="N305" s="12">
        <v>0</v>
      </c>
      <c r="O305" s="30"/>
      <c r="P305" s="30"/>
      <c r="Q305" s="30"/>
    </row>
    <row r="306" spans="1:17" ht="204" customHeight="1">
      <c r="A306" s="29"/>
      <c r="B306" s="30"/>
      <c r="C306" s="30"/>
      <c r="D306" s="11">
        <v>2019</v>
      </c>
      <c r="E306" s="12">
        <f>G306+I306+K306+M306</f>
        <v>0</v>
      </c>
      <c r="F306" s="12">
        <f>H306+J306+L306+N306</f>
        <v>0</v>
      </c>
      <c r="G306" s="12">
        <v>0</v>
      </c>
      <c r="H306" s="12">
        <v>0</v>
      </c>
      <c r="I306" s="12">
        <v>0</v>
      </c>
      <c r="J306" s="12">
        <v>0</v>
      </c>
      <c r="K306" s="12">
        <v>0</v>
      </c>
      <c r="L306" s="12">
        <v>0</v>
      </c>
      <c r="M306" s="12">
        <v>0</v>
      </c>
      <c r="N306" s="12">
        <v>0</v>
      </c>
      <c r="O306" s="30"/>
      <c r="P306" s="30"/>
      <c r="Q306" s="30"/>
    </row>
    <row r="307" spans="1:17" ht="66" customHeight="1">
      <c r="A307" s="29" t="s">
        <v>70</v>
      </c>
      <c r="B307" s="30" t="s">
        <v>71</v>
      </c>
      <c r="C307" s="30" t="s">
        <v>68</v>
      </c>
      <c r="D307" s="11" t="s">
        <v>1</v>
      </c>
      <c r="E307" s="12">
        <f>E308+E309</f>
        <v>298.8</v>
      </c>
      <c r="F307" s="12">
        <f aca="true" t="shared" si="108" ref="F307:N307">F308+F309</f>
        <v>298.8</v>
      </c>
      <c r="G307" s="12">
        <f t="shared" si="108"/>
        <v>0</v>
      </c>
      <c r="H307" s="12">
        <f t="shared" si="108"/>
        <v>0</v>
      </c>
      <c r="I307" s="12">
        <f t="shared" si="108"/>
        <v>0</v>
      </c>
      <c r="J307" s="12">
        <f t="shared" si="108"/>
        <v>0</v>
      </c>
      <c r="K307" s="12">
        <f t="shared" si="108"/>
        <v>298.8</v>
      </c>
      <c r="L307" s="12">
        <f t="shared" si="108"/>
        <v>298.8</v>
      </c>
      <c r="M307" s="12">
        <f t="shared" si="108"/>
        <v>0</v>
      </c>
      <c r="N307" s="12">
        <f t="shared" si="108"/>
        <v>0</v>
      </c>
      <c r="O307" s="30" t="s">
        <v>657</v>
      </c>
      <c r="P307" s="30" t="s">
        <v>365</v>
      </c>
      <c r="Q307" s="30" t="s">
        <v>390</v>
      </c>
    </row>
    <row r="308" spans="1:17" ht="66" customHeight="1">
      <c r="A308" s="29"/>
      <c r="B308" s="30"/>
      <c r="C308" s="30"/>
      <c r="D308" s="11">
        <v>2018</v>
      </c>
      <c r="E308" s="12">
        <f>G308+I308+K308+M308</f>
        <v>298.8</v>
      </c>
      <c r="F308" s="12">
        <f>H308+J308+L308+N308</f>
        <v>298.8</v>
      </c>
      <c r="G308" s="12">
        <v>0</v>
      </c>
      <c r="H308" s="12">
        <v>0</v>
      </c>
      <c r="I308" s="12">
        <v>0</v>
      </c>
      <c r="J308" s="12">
        <v>0</v>
      </c>
      <c r="K308" s="12">
        <v>298.8</v>
      </c>
      <c r="L308" s="12">
        <v>298.8</v>
      </c>
      <c r="M308" s="12">
        <v>0</v>
      </c>
      <c r="N308" s="12">
        <v>0</v>
      </c>
      <c r="O308" s="30"/>
      <c r="P308" s="30"/>
      <c r="Q308" s="30"/>
    </row>
    <row r="309" spans="1:17" ht="201" customHeight="1">
      <c r="A309" s="29"/>
      <c r="B309" s="30"/>
      <c r="C309" s="30"/>
      <c r="D309" s="11">
        <v>2019</v>
      </c>
      <c r="E309" s="12">
        <f>G309+I309+K309+M309</f>
        <v>0</v>
      </c>
      <c r="F309" s="12">
        <f>H309+J309+L309+N309</f>
        <v>0</v>
      </c>
      <c r="G309" s="12">
        <v>0</v>
      </c>
      <c r="H309" s="12">
        <v>0</v>
      </c>
      <c r="I309" s="12">
        <v>0</v>
      </c>
      <c r="J309" s="12">
        <v>0</v>
      </c>
      <c r="K309" s="12">
        <v>0</v>
      </c>
      <c r="L309" s="12">
        <v>0</v>
      </c>
      <c r="M309" s="12">
        <v>0</v>
      </c>
      <c r="N309" s="12">
        <v>0</v>
      </c>
      <c r="O309" s="30"/>
      <c r="P309" s="30"/>
      <c r="Q309" s="30"/>
    </row>
    <row r="310" spans="1:17" ht="66" customHeight="1">
      <c r="A310" s="29" t="s">
        <v>72</v>
      </c>
      <c r="B310" s="30" t="s">
        <v>73</v>
      </c>
      <c r="C310" s="30" t="s">
        <v>68</v>
      </c>
      <c r="D310" s="11" t="s">
        <v>1</v>
      </c>
      <c r="E310" s="12">
        <f>E311+E312</f>
        <v>1189.6</v>
      </c>
      <c r="F310" s="12">
        <f aca="true" t="shared" si="109" ref="F310:N310">F311+F312</f>
        <v>1189.6</v>
      </c>
      <c r="G310" s="12">
        <f t="shared" si="109"/>
        <v>0</v>
      </c>
      <c r="H310" s="12">
        <f t="shared" si="109"/>
        <v>0</v>
      </c>
      <c r="I310" s="12">
        <f t="shared" si="109"/>
        <v>0</v>
      </c>
      <c r="J310" s="12">
        <f t="shared" si="109"/>
        <v>0</v>
      </c>
      <c r="K310" s="12">
        <f t="shared" si="109"/>
        <v>1189.6</v>
      </c>
      <c r="L310" s="12">
        <f t="shared" si="109"/>
        <v>1189.6</v>
      </c>
      <c r="M310" s="12">
        <f t="shared" si="109"/>
        <v>0</v>
      </c>
      <c r="N310" s="12">
        <f t="shared" si="109"/>
        <v>0</v>
      </c>
      <c r="O310" s="30" t="s">
        <v>657</v>
      </c>
      <c r="P310" s="30" t="s">
        <v>365</v>
      </c>
      <c r="Q310" s="30" t="s">
        <v>390</v>
      </c>
    </row>
    <row r="311" spans="1:17" ht="66" customHeight="1">
      <c r="A311" s="29"/>
      <c r="B311" s="30"/>
      <c r="C311" s="30"/>
      <c r="D311" s="11">
        <v>2018</v>
      </c>
      <c r="E311" s="12">
        <f>G311+I311+K311</f>
        <v>1189.6</v>
      </c>
      <c r="F311" s="12">
        <f>H311+J311+L311+N311</f>
        <v>1189.6</v>
      </c>
      <c r="G311" s="12">
        <v>0</v>
      </c>
      <c r="H311" s="12">
        <v>0</v>
      </c>
      <c r="I311" s="12">
        <v>0</v>
      </c>
      <c r="J311" s="12">
        <v>0</v>
      </c>
      <c r="K311" s="12">
        <v>1189.6</v>
      </c>
      <c r="L311" s="12">
        <v>1189.6</v>
      </c>
      <c r="M311" s="12">
        <v>0</v>
      </c>
      <c r="N311" s="12">
        <v>0</v>
      </c>
      <c r="O311" s="30"/>
      <c r="P311" s="30"/>
      <c r="Q311" s="30"/>
    </row>
    <row r="312" spans="1:17" ht="216" customHeight="1">
      <c r="A312" s="29"/>
      <c r="B312" s="30"/>
      <c r="C312" s="30"/>
      <c r="D312" s="11">
        <v>2019</v>
      </c>
      <c r="E312" s="12">
        <f>G312+I312+K312+M312</f>
        <v>0</v>
      </c>
      <c r="F312" s="12">
        <f>H312+J312+L312+N312</f>
        <v>0</v>
      </c>
      <c r="G312" s="12">
        <v>0</v>
      </c>
      <c r="H312" s="12">
        <v>0</v>
      </c>
      <c r="I312" s="12">
        <v>0</v>
      </c>
      <c r="J312" s="12">
        <v>0</v>
      </c>
      <c r="K312" s="12">
        <v>0</v>
      </c>
      <c r="L312" s="12">
        <v>0</v>
      </c>
      <c r="M312" s="12">
        <v>0</v>
      </c>
      <c r="N312" s="12">
        <v>0</v>
      </c>
      <c r="O312" s="30"/>
      <c r="P312" s="30"/>
      <c r="Q312" s="30"/>
    </row>
    <row r="313" spans="1:17" ht="66" customHeight="1">
      <c r="A313" s="29" t="s">
        <v>74</v>
      </c>
      <c r="B313" s="30" t="s">
        <v>75</v>
      </c>
      <c r="C313" s="30" t="s">
        <v>68</v>
      </c>
      <c r="D313" s="11" t="s">
        <v>1</v>
      </c>
      <c r="E313" s="12">
        <f>E314+E315</f>
        <v>824.9</v>
      </c>
      <c r="F313" s="12">
        <f aca="true" t="shared" si="110" ref="F313:N313">F314+F315</f>
        <v>824.9</v>
      </c>
      <c r="G313" s="12">
        <f t="shared" si="110"/>
        <v>0</v>
      </c>
      <c r="H313" s="12">
        <f t="shared" si="110"/>
        <v>0</v>
      </c>
      <c r="I313" s="12">
        <f t="shared" si="110"/>
        <v>0</v>
      </c>
      <c r="J313" s="12">
        <f t="shared" si="110"/>
        <v>0</v>
      </c>
      <c r="K313" s="12">
        <f t="shared" si="110"/>
        <v>824.9</v>
      </c>
      <c r="L313" s="12">
        <f t="shared" si="110"/>
        <v>824.9</v>
      </c>
      <c r="M313" s="12">
        <f t="shared" si="110"/>
        <v>0</v>
      </c>
      <c r="N313" s="12">
        <f t="shared" si="110"/>
        <v>0</v>
      </c>
      <c r="O313" s="30" t="s">
        <v>157</v>
      </c>
      <c r="P313" s="30" t="s">
        <v>365</v>
      </c>
      <c r="Q313" s="30" t="s">
        <v>390</v>
      </c>
    </row>
    <row r="314" spans="1:17" ht="66" customHeight="1">
      <c r="A314" s="29"/>
      <c r="B314" s="30"/>
      <c r="C314" s="30"/>
      <c r="D314" s="11">
        <v>2018</v>
      </c>
      <c r="E314" s="12">
        <f>G314+I314+K314+M314</f>
        <v>824.9</v>
      </c>
      <c r="F314" s="12">
        <f>H314+J314+L314+N314</f>
        <v>824.9</v>
      </c>
      <c r="G314" s="12">
        <v>0</v>
      </c>
      <c r="H314" s="12">
        <v>0</v>
      </c>
      <c r="I314" s="12">
        <v>0</v>
      </c>
      <c r="J314" s="12">
        <v>0</v>
      </c>
      <c r="K314" s="12">
        <v>824.9</v>
      </c>
      <c r="L314" s="12">
        <v>824.9</v>
      </c>
      <c r="M314" s="12">
        <v>0</v>
      </c>
      <c r="N314" s="12">
        <v>0</v>
      </c>
      <c r="O314" s="30"/>
      <c r="P314" s="30"/>
      <c r="Q314" s="30"/>
    </row>
    <row r="315" spans="1:17" ht="117" customHeight="1">
      <c r="A315" s="29"/>
      <c r="B315" s="30"/>
      <c r="C315" s="30"/>
      <c r="D315" s="11">
        <v>2019</v>
      </c>
      <c r="E315" s="12">
        <f>G315+I315+K315+M315</f>
        <v>0</v>
      </c>
      <c r="F315" s="12">
        <f>H315+J315+L315+N315</f>
        <v>0</v>
      </c>
      <c r="G315" s="12">
        <v>0</v>
      </c>
      <c r="H315" s="12">
        <v>0</v>
      </c>
      <c r="I315" s="12">
        <v>0</v>
      </c>
      <c r="J315" s="12">
        <v>0</v>
      </c>
      <c r="K315" s="12">
        <v>0</v>
      </c>
      <c r="L315" s="12">
        <v>0</v>
      </c>
      <c r="M315" s="12">
        <v>0</v>
      </c>
      <c r="N315" s="12">
        <v>0</v>
      </c>
      <c r="O315" s="30"/>
      <c r="P315" s="30"/>
      <c r="Q315" s="30"/>
    </row>
    <row r="316" spans="1:17" ht="66" customHeight="1">
      <c r="A316" s="29" t="s">
        <v>76</v>
      </c>
      <c r="B316" s="30" t="s">
        <v>77</v>
      </c>
      <c r="C316" s="30" t="s">
        <v>68</v>
      </c>
      <c r="D316" s="11" t="s">
        <v>1</v>
      </c>
      <c r="E316" s="12">
        <f>E317+E318</f>
        <v>356.9</v>
      </c>
      <c r="F316" s="12">
        <f aca="true" t="shared" si="111" ref="F316:N316">F317+F318</f>
        <v>356.9</v>
      </c>
      <c r="G316" s="12">
        <f t="shared" si="111"/>
        <v>0</v>
      </c>
      <c r="H316" s="12">
        <f t="shared" si="111"/>
        <v>0</v>
      </c>
      <c r="I316" s="12">
        <f t="shared" si="111"/>
        <v>0</v>
      </c>
      <c r="J316" s="12">
        <f t="shared" si="111"/>
        <v>0</v>
      </c>
      <c r="K316" s="12">
        <f t="shared" si="111"/>
        <v>356.9</v>
      </c>
      <c r="L316" s="12">
        <f t="shared" si="111"/>
        <v>356.9</v>
      </c>
      <c r="M316" s="12">
        <f t="shared" si="111"/>
        <v>0</v>
      </c>
      <c r="N316" s="12">
        <f t="shared" si="111"/>
        <v>0</v>
      </c>
      <c r="O316" s="30" t="s">
        <v>158</v>
      </c>
      <c r="P316" s="30" t="s">
        <v>365</v>
      </c>
      <c r="Q316" s="30" t="s">
        <v>658</v>
      </c>
    </row>
    <row r="317" spans="1:17" ht="66" customHeight="1">
      <c r="A317" s="29"/>
      <c r="B317" s="30"/>
      <c r="C317" s="30"/>
      <c r="D317" s="11">
        <v>2018</v>
      </c>
      <c r="E317" s="12">
        <f>G317+I317+K317+M317</f>
        <v>356.9</v>
      </c>
      <c r="F317" s="12">
        <f>H317+J317+L317+N317</f>
        <v>356.9</v>
      </c>
      <c r="G317" s="12">
        <v>0</v>
      </c>
      <c r="H317" s="12">
        <v>0</v>
      </c>
      <c r="I317" s="12">
        <v>0</v>
      </c>
      <c r="J317" s="12">
        <v>0</v>
      </c>
      <c r="K317" s="12">
        <v>356.9</v>
      </c>
      <c r="L317" s="12">
        <v>356.9</v>
      </c>
      <c r="M317" s="12">
        <v>0</v>
      </c>
      <c r="N317" s="12">
        <v>0</v>
      </c>
      <c r="O317" s="30"/>
      <c r="P317" s="30"/>
      <c r="Q317" s="30"/>
    </row>
    <row r="318" spans="1:17" ht="180" customHeight="1">
      <c r="A318" s="29"/>
      <c r="B318" s="30"/>
      <c r="C318" s="30"/>
      <c r="D318" s="11">
        <v>2019</v>
      </c>
      <c r="E318" s="12">
        <f>G318+I318+K318+M318</f>
        <v>0</v>
      </c>
      <c r="F318" s="12">
        <f>H318+J318+L318+N318</f>
        <v>0</v>
      </c>
      <c r="G318" s="12">
        <v>0</v>
      </c>
      <c r="H318" s="12">
        <v>0</v>
      </c>
      <c r="I318" s="12">
        <v>0</v>
      </c>
      <c r="J318" s="12">
        <v>0</v>
      </c>
      <c r="K318" s="12">
        <v>0</v>
      </c>
      <c r="L318" s="12">
        <v>0</v>
      </c>
      <c r="M318" s="12">
        <v>0</v>
      </c>
      <c r="N318" s="12">
        <v>0</v>
      </c>
      <c r="O318" s="30"/>
      <c r="P318" s="30"/>
      <c r="Q318" s="30"/>
    </row>
    <row r="319" spans="1:17" ht="66" customHeight="1">
      <c r="A319" s="29" t="s">
        <v>78</v>
      </c>
      <c r="B319" s="30" t="s">
        <v>322</v>
      </c>
      <c r="C319" s="30" t="s">
        <v>68</v>
      </c>
      <c r="D319" s="11" t="s">
        <v>1</v>
      </c>
      <c r="E319" s="12">
        <f>E320+E321</f>
        <v>1278.9</v>
      </c>
      <c r="F319" s="12">
        <f aca="true" t="shared" si="112" ref="F319:N319">F320+F321</f>
        <v>1278.9</v>
      </c>
      <c r="G319" s="12">
        <f t="shared" si="112"/>
        <v>0</v>
      </c>
      <c r="H319" s="12">
        <f t="shared" si="112"/>
        <v>0</v>
      </c>
      <c r="I319" s="12">
        <f t="shared" si="112"/>
        <v>0</v>
      </c>
      <c r="J319" s="12">
        <f t="shared" si="112"/>
        <v>0</v>
      </c>
      <c r="K319" s="12">
        <f t="shared" si="112"/>
        <v>1278.9</v>
      </c>
      <c r="L319" s="12">
        <f t="shared" si="112"/>
        <v>1278.9</v>
      </c>
      <c r="M319" s="12">
        <f t="shared" si="112"/>
        <v>0</v>
      </c>
      <c r="N319" s="12">
        <f t="shared" si="112"/>
        <v>0</v>
      </c>
      <c r="O319" s="30" t="s">
        <v>660</v>
      </c>
      <c r="P319" s="30" t="s">
        <v>365</v>
      </c>
      <c r="Q319" s="30" t="s">
        <v>390</v>
      </c>
    </row>
    <row r="320" spans="1:17" ht="66" customHeight="1">
      <c r="A320" s="29"/>
      <c r="B320" s="30"/>
      <c r="C320" s="30"/>
      <c r="D320" s="11">
        <v>2018</v>
      </c>
      <c r="E320" s="12">
        <f>G320+I320+K320+M320</f>
        <v>1278.9</v>
      </c>
      <c r="F320" s="12">
        <f>H320+J320+L320+N320</f>
        <v>1278.9</v>
      </c>
      <c r="G320" s="12">
        <v>0</v>
      </c>
      <c r="H320" s="12">
        <v>0</v>
      </c>
      <c r="I320" s="12">
        <v>0</v>
      </c>
      <c r="J320" s="12">
        <v>0</v>
      </c>
      <c r="K320" s="12">
        <v>1278.9</v>
      </c>
      <c r="L320" s="12">
        <v>1278.9</v>
      </c>
      <c r="M320" s="12">
        <v>0</v>
      </c>
      <c r="N320" s="12">
        <v>0</v>
      </c>
      <c r="O320" s="30"/>
      <c r="P320" s="30"/>
      <c r="Q320" s="30"/>
    </row>
    <row r="321" spans="1:17" ht="210" customHeight="1">
      <c r="A321" s="29"/>
      <c r="B321" s="30"/>
      <c r="C321" s="30"/>
      <c r="D321" s="11">
        <v>2019</v>
      </c>
      <c r="E321" s="12">
        <f>G321+I321+K321+M321</f>
        <v>0</v>
      </c>
      <c r="F321" s="12">
        <f>H321+J321+L321+N321</f>
        <v>0</v>
      </c>
      <c r="G321" s="12">
        <v>0</v>
      </c>
      <c r="H321" s="12">
        <v>0</v>
      </c>
      <c r="I321" s="12">
        <v>0</v>
      </c>
      <c r="J321" s="12">
        <v>0</v>
      </c>
      <c r="K321" s="12">
        <v>0</v>
      </c>
      <c r="L321" s="12">
        <v>0</v>
      </c>
      <c r="M321" s="12">
        <v>0</v>
      </c>
      <c r="N321" s="12">
        <v>0</v>
      </c>
      <c r="O321" s="30"/>
      <c r="P321" s="30"/>
      <c r="Q321" s="30"/>
    </row>
    <row r="322" spans="1:17" ht="66" customHeight="1">
      <c r="A322" s="29" t="s">
        <v>79</v>
      </c>
      <c r="B322" s="30" t="s">
        <v>1038</v>
      </c>
      <c r="C322" s="30" t="s">
        <v>68</v>
      </c>
      <c r="D322" s="11" t="s">
        <v>1</v>
      </c>
      <c r="E322" s="12">
        <f>E323+E324</f>
        <v>505</v>
      </c>
      <c r="F322" s="12">
        <f aca="true" t="shared" si="113" ref="F322:N322">F323+F324</f>
        <v>505</v>
      </c>
      <c r="G322" s="12">
        <f t="shared" si="113"/>
        <v>0</v>
      </c>
      <c r="H322" s="12">
        <f t="shared" si="113"/>
        <v>0</v>
      </c>
      <c r="I322" s="12">
        <f t="shared" si="113"/>
        <v>500</v>
      </c>
      <c r="J322" s="12">
        <f t="shared" si="113"/>
        <v>500</v>
      </c>
      <c r="K322" s="12">
        <f t="shared" si="113"/>
        <v>5</v>
      </c>
      <c r="L322" s="12">
        <f t="shared" si="113"/>
        <v>5</v>
      </c>
      <c r="M322" s="12">
        <f t="shared" si="113"/>
        <v>0</v>
      </c>
      <c r="N322" s="12">
        <f t="shared" si="113"/>
        <v>0</v>
      </c>
      <c r="O322" s="30" t="s">
        <v>156</v>
      </c>
      <c r="P322" s="30" t="s">
        <v>661</v>
      </c>
      <c r="Q322" s="30" t="s">
        <v>1039</v>
      </c>
    </row>
    <row r="323" spans="1:17" ht="66" customHeight="1">
      <c r="A323" s="29"/>
      <c r="B323" s="30"/>
      <c r="C323" s="30"/>
      <c r="D323" s="11">
        <v>2018</v>
      </c>
      <c r="E323" s="12">
        <f>G323+I323+K323+M323</f>
        <v>0</v>
      </c>
      <c r="F323" s="12">
        <f>H323+J323+L323+N323</f>
        <v>0</v>
      </c>
      <c r="G323" s="12">
        <v>0</v>
      </c>
      <c r="H323" s="12">
        <v>0</v>
      </c>
      <c r="I323" s="12">
        <v>0</v>
      </c>
      <c r="J323" s="12">
        <v>0</v>
      </c>
      <c r="K323" s="12">
        <v>0</v>
      </c>
      <c r="L323" s="12">
        <v>0</v>
      </c>
      <c r="M323" s="12">
        <v>0</v>
      </c>
      <c r="N323" s="12">
        <v>0</v>
      </c>
      <c r="O323" s="30"/>
      <c r="P323" s="30"/>
      <c r="Q323" s="30"/>
    </row>
    <row r="324" spans="1:17" ht="153" customHeight="1">
      <c r="A324" s="29"/>
      <c r="B324" s="30"/>
      <c r="C324" s="30"/>
      <c r="D324" s="11">
        <v>2019</v>
      </c>
      <c r="E324" s="12">
        <f>G324+I324+K324+M324</f>
        <v>505</v>
      </c>
      <c r="F324" s="12">
        <f>H324+J324+L324+N324</f>
        <v>505</v>
      </c>
      <c r="G324" s="12">
        <v>0</v>
      </c>
      <c r="H324" s="12">
        <v>0</v>
      </c>
      <c r="I324" s="12">
        <v>500</v>
      </c>
      <c r="J324" s="12">
        <v>500</v>
      </c>
      <c r="K324" s="12">
        <v>5</v>
      </c>
      <c r="L324" s="12">
        <v>5</v>
      </c>
      <c r="M324" s="12">
        <v>0</v>
      </c>
      <c r="N324" s="12">
        <v>0</v>
      </c>
      <c r="O324" s="30"/>
      <c r="P324" s="30"/>
      <c r="Q324" s="30"/>
    </row>
    <row r="325" spans="1:17" ht="66" customHeight="1">
      <c r="A325" s="29" t="s">
        <v>80</v>
      </c>
      <c r="B325" s="30" t="s">
        <v>656</v>
      </c>
      <c r="C325" s="30" t="s">
        <v>96</v>
      </c>
      <c r="D325" s="11" t="s">
        <v>1</v>
      </c>
      <c r="E325" s="12">
        <f>E326+E327</f>
        <v>7.1</v>
      </c>
      <c r="F325" s="12">
        <f aca="true" t="shared" si="114" ref="F325:N325">F326+F327</f>
        <v>7.1</v>
      </c>
      <c r="G325" s="12">
        <f t="shared" si="114"/>
        <v>0</v>
      </c>
      <c r="H325" s="12">
        <f t="shared" si="114"/>
        <v>0</v>
      </c>
      <c r="I325" s="12">
        <f t="shared" si="114"/>
        <v>0</v>
      </c>
      <c r="J325" s="12">
        <f t="shared" si="114"/>
        <v>0</v>
      </c>
      <c r="K325" s="12">
        <f t="shared" si="114"/>
        <v>7.1</v>
      </c>
      <c r="L325" s="12">
        <f t="shared" si="114"/>
        <v>7.1</v>
      </c>
      <c r="M325" s="12">
        <f t="shared" si="114"/>
        <v>0</v>
      </c>
      <c r="N325" s="12">
        <f t="shared" si="114"/>
        <v>0</v>
      </c>
      <c r="O325" s="30" t="s">
        <v>274</v>
      </c>
      <c r="P325" s="30" t="s">
        <v>573</v>
      </c>
      <c r="Q325" s="30" t="s">
        <v>572</v>
      </c>
    </row>
    <row r="326" spans="1:17" ht="66" customHeight="1">
      <c r="A326" s="29"/>
      <c r="B326" s="30"/>
      <c r="C326" s="30"/>
      <c r="D326" s="11">
        <v>2018</v>
      </c>
      <c r="E326" s="12">
        <f>G326+I326+K326+M326</f>
        <v>7.1</v>
      </c>
      <c r="F326" s="12">
        <f>H326+J326+L326+N326</f>
        <v>7.1</v>
      </c>
      <c r="G326" s="12">
        <v>0</v>
      </c>
      <c r="H326" s="12">
        <v>0</v>
      </c>
      <c r="I326" s="12">
        <v>0</v>
      </c>
      <c r="J326" s="12">
        <v>0</v>
      </c>
      <c r="K326" s="12">
        <v>7.1</v>
      </c>
      <c r="L326" s="12">
        <v>7.1</v>
      </c>
      <c r="M326" s="12">
        <v>0</v>
      </c>
      <c r="N326" s="12">
        <v>0</v>
      </c>
      <c r="O326" s="30"/>
      <c r="P326" s="30"/>
      <c r="Q326" s="30"/>
    </row>
    <row r="327" spans="1:17" ht="409.5" customHeight="1">
      <c r="A327" s="29"/>
      <c r="B327" s="30"/>
      <c r="C327" s="30"/>
      <c r="D327" s="11">
        <v>2019</v>
      </c>
      <c r="E327" s="12">
        <f>G327+I327+K327+M327</f>
        <v>0</v>
      </c>
      <c r="F327" s="12">
        <f>H327+J327+L327+N327</f>
        <v>0</v>
      </c>
      <c r="G327" s="12">
        <v>0</v>
      </c>
      <c r="H327" s="12">
        <v>0</v>
      </c>
      <c r="I327" s="12">
        <v>0</v>
      </c>
      <c r="J327" s="12">
        <v>0</v>
      </c>
      <c r="K327" s="12">
        <v>0</v>
      </c>
      <c r="L327" s="12">
        <v>0</v>
      </c>
      <c r="M327" s="12">
        <v>0</v>
      </c>
      <c r="N327" s="12">
        <v>0</v>
      </c>
      <c r="O327" s="30"/>
      <c r="P327" s="30"/>
      <c r="Q327" s="30"/>
    </row>
    <row r="328" spans="1:17" ht="66" customHeight="1">
      <c r="A328" s="29" t="s">
        <v>81</v>
      </c>
      <c r="B328" s="30" t="s">
        <v>524</v>
      </c>
      <c r="C328" s="30" t="s">
        <v>92</v>
      </c>
      <c r="D328" s="11" t="s">
        <v>1</v>
      </c>
      <c r="E328" s="12">
        <f>E329+E330</f>
        <v>550</v>
      </c>
      <c r="F328" s="12">
        <f aca="true" t="shared" si="115" ref="F328:N328">F329+F330</f>
        <v>550</v>
      </c>
      <c r="G328" s="12">
        <f t="shared" si="115"/>
        <v>0</v>
      </c>
      <c r="H328" s="12">
        <f t="shared" si="115"/>
        <v>0</v>
      </c>
      <c r="I328" s="12">
        <f t="shared" si="115"/>
        <v>550</v>
      </c>
      <c r="J328" s="12">
        <f t="shared" si="115"/>
        <v>550</v>
      </c>
      <c r="K328" s="12">
        <f t="shared" si="115"/>
        <v>0</v>
      </c>
      <c r="L328" s="12">
        <f t="shared" si="115"/>
        <v>0</v>
      </c>
      <c r="M328" s="12">
        <f t="shared" si="115"/>
        <v>0</v>
      </c>
      <c r="N328" s="12">
        <f t="shared" si="115"/>
        <v>0</v>
      </c>
      <c r="O328" s="30" t="s">
        <v>272</v>
      </c>
      <c r="P328" s="30" t="s">
        <v>525</v>
      </c>
      <c r="Q328" s="30" t="s">
        <v>390</v>
      </c>
    </row>
    <row r="329" spans="1:17" ht="66" customHeight="1">
      <c r="A329" s="29"/>
      <c r="B329" s="30"/>
      <c r="C329" s="30"/>
      <c r="D329" s="11">
        <v>2018</v>
      </c>
      <c r="E329" s="12">
        <f>G329+I329+K329+M329</f>
        <v>550</v>
      </c>
      <c r="F329" s="12">
        <f>H329+J329+L329+N329</f>
        <v>550</v>
      </c>
      <c r="G329" s="12">
        <v>0</v>
      </c>
      <c r="H329" s="12">
        <v>0</v>
      </c>
      <c r="I329" s="12">
        <v>550</v>
      </c>
      <c r="J329" s="12">
        <v>550</v>
      </c>
      <c r="K329" s="12">
        <v>0</v>
      </c>
      <c r="L329" s="12">
        <v>0</v>
      </c>
      <c r="M329" s="12">
        <v>0</v>
      </c>
      <c r="N329" s="12">
        <v>0</v>
      </c>
      <c r="O329" s="30"/>
      <c r="P329" s="30"/>
      <c r="Q329" s="30"/>
    </row>
    <row r="330" spans="1:17" ht="246" customHeight="1">
      <c r="A330" s="29"/>
      <c r="B330" s="30"/>
      <c r="C330" s="30"/>
      <c r="D330" s="11">
        <v>2019</v>
      </c>
      <c r="E330" s="12">
        <f>G330+I330+K330+M330</f>
        <v>0</v>
      </c>
      <c r="F330" s="12">
        <f>H330+J330+L330+N330</f>
        <v>0</v>
      </c>
      <c r="G330" s="12">
        <v>0</v>
      </c>
      <c r="H330" s="12">
        <v>0</v>
      </c>
      <c r="I330" s="12">
        <v>0</v>
      </c>
      <c r="J330" s="12">
        <v>0</v>
      </c>
      <c r="K330" s="12">
        <v>0</v>
      </c>
      <c r="L330" s="12">
        <v>0</v>
      </c>
      <c r="M330" s="12">
        <v>0</v>
      </c>
      <c r="N330" s="12">
        <v>0</v>
      </c>
      <c r="O330" s="30"/>
      <c r="P330" s="30"/>
      <c r="Q330" s="30"/>
    </row>
    <row r="331" spans="1:17" ht="66" customHeight="1">
      <c r="A331" s="29" t="s">
        <v>82</v>
      </c>
      <c r="B331" s="30" t="s">
        <v>718</v>
      </c>
      <c r="C331" s="30" t="s">
        <v>95</v>
      </c>
      <c r="D331" s="11" t="s">
        <v>1</v>
      </c>
      <c r="E331" s="12">
        <f>E332+E333</f>
        <v>2322.6</v>
      </c>
      <c r="F331" s="12">
        <f aca="true" t="shared" si="116" ref="F331:N331">F332+F333</f>
        <v>2322.6</v>
      </c>
      <c r="G331" s="12">
        <f t="shared" si="116"/>
        <v>1641.6</v>
      </c>
      <c r="H331" s="12">
        <f t="shared" si="116"/>
        <v>1641.6</v>
      </c>
      <c r="I331" s="12">
        <f t="shared" si="116"/>
        <v>518.4</v>
      </c>
      <c r="J331" s="12">
        <f t="shared" si="116"/>
        <v>518.4</v>
      </c>
      <c r="K331" s="12">
        <f t="shared" si="116"/>
        <v>162.6</v>
      </c>
      <c r="L331" s="12">
        <f t="shared" si="116"/>
        <v>162.6</v>
      </c>
      <c r="M331" s="12">
        <f t="shared" si="116"/>
        <v>0</v>
      </c>
      <c r="N331" s="12">
        <f t="shared" si="116"/>
        <v>0</v>
      </c>
      <c r="O331" s="30" t="s">
        <v>273</v>
      </c>
      <c r="P331" s="30" t="s">
        <v>755</v>
      </c>
      <c r="Q331" s="30" t="s">
        <v>929</v>
      </c>
    </row>
    <row r="332" spans="1:17" ht="66" customHeight="1">
      <c r="A332" s="29"/>
      <c r="B332" s="30"/>
      <c r="C332" s="30"/>
      <c r="D332" s="11">
        <v>2018</v>
      </c>
      <c r="E332" s="12">
        <f>G332+I332+K332+M332</f>
        <v>0</v>
      </c>
      <c r="F332" s="12">
        <f>H332+J332+L332+N332</f>
        <v>0</v>
      </c>
      <c r="G332" s="12">
        <v>0</v>
      </c>
      <c r="H332" s="12">
        <v>0</v>
      </c>
      <c r="I332" s="12">
        <v>0</v>
      </c>
      <c r="J332" s="12">
        <v>0</v>
      </c>
      <c r="K332" s="12">
        <v>0</v>
      </c>
      <c r="L332" s="12">
        <v>0</v>
      </c>
      <c r="M332" s="12">
        <v>0</v>
      </c>
      <c r="N332" s="12">
        <v>0</v>
      </c>
      <c r="O332" s="30"/>
      <c r="P332" s="30"/>
      <c r="Q332" s="30"/>
    </row>
    <row r="333" spans="1:17" ht="276" customHeight="1">
      <c r="A333" s="29"/>
      <c r="B333" s="30"/>
      <c r="C333" s="30"/>
      <c r="D333" s="11">
        <v>2019</v>
      </c>
      <c r="E333" s="12">
        <f>G333+I333+K333+M333</f>
        <v>2322.6</v>
      </c>
      <c r="F333" s="12">
        <f>H333+J333+L333+N333</f>
        <v>2322.6</v>
      </c>
      <c r="G333" s="12">
        <v>1641.6</v>
      </c>
      <c r="H333" s="12">
        <v>1641.6</v>
      </c>
      <c r="I333" s="12">
        <v>518.4</v>
      </c>
      <c r="J333" s="12">
        <v>518.4</v>
      </c>
      <c r="K333" s="12">
        <v>162.6</v>
      </c>
      <c r="L333" s="12">
        <v>162.6</v>
      </c>
      <c r="M333" s="12">
        <v>0</v>
      </c>
      <c r="N333" s="12">
        <v>0</v>
      </c>
      <c r="O333" s="30"/>
      <c r="P333" s="30"/>
      <c r="Q333" s="30"/>
    </row>
    <row r="334" spans="1:17" ht="66" customHeight="1">
      <c r="A334" s="29" t="s">
        <v>83</v>
      </c>
      <c r="B334" s="30" t="s">
        <v>526</v>
      </c>
      <c r="C334" s="30" t="s">
        <v>91</v>
      </c>
      <c r="D334" s="11" t="s">
        <v>1</v>
      </c>
      <c r="E334" s="12">
        <f>E335+E336</f>
        <v>552.9</v>
      </c>
      <c r="F334" s="12">
        <f aca="true" t="shared" si="117" ref="F334:N334">F335+F336</f>
        <v>552.9</v>
      </c>
      <c r="G334" s="12">
        <f t="shared" si="117"/>
        <v>0</v>
      </c>
      <c r="H334" s="12">
        <f t="shared" si="117"/>
        <v>0</v>
      </c>
      <c r="I334" s="12">
        <f t="shared" si="117"/>
        <v>530</v>
      </c>
      <c r="J334" s="12">
        <f t="shared" si="117"/>
        <v>530</v>
      </c>
      <c r="K334" s="12">
        <f t="shared" si="117"/>
        <v>22.9</v>
      </c>
      <c r="L334" s="12">
        <f t="shared" si="117"/>
        <v>22.9</v>
      </c>
      <c r="M334" s="12">
        <f t="shared" si="117"/>
        <v>0</v>
      </c>
      <c r="N334" s="12">
        <f t="shared" si="117"/>
        <v>0</v>
      </c>
      <c r="O334" s="30" t="s">
        <v>271</v>
      </c>
      <c r="P334" s="30" t="s">
        <v>527</v>
      </c>
      <c r="Q334" s="30" t="s">
        <v>390</v>
      </c>
    </row>
    <row r="335" spans="1:17" ht="66" customHeight="1">
      <c r="A335" s="29"/>
      <c r="B335" s="30"/>
      <c r="C335" s="30"/>
      <c r="D335" s="11">
        <v>2018</v>
      </c>
      <c r="E335" s="12">
        <f>G335+I335+K335+M335</f>
        <v>552.9</v>
      </c>
      <c r="F335" s="12">
        <f>H335+J335+L335+N335</f>
        <v>552.9</v>
      </c>
      <c r="G335" s="12">
        <v>0</v>
      </c>
      <c r="H335" s="12">
        <v>0</v>
      </c>
      <c r="I335" s="12">
        <v>530</v>
      </c>
      <c r="J335" s="12">
        <v>530</v>
      </c>
      <c r="K335" s="12">
        <v>22.9</v>
      </c>
      <c r="L335" s="12">
        <v>22.9</v>
      </c>
      <c r="M335" s="12">
        <v>0</v>
      </c>
      <c r="N335" s="12">
        <v>0</v>
      </c>
      <c r="O335" s="30"/>
      <c r="P335" s="30"/>
      <c r="Q335" s="30"/>
    </row>
    <row r="336" spans="1:17" ht="234" customHeight="1">
      <c r="A336" s="29"/>
      <c r="B336" s="30"/>
      <c r="C336" s="30"/>
      <c r="D336" s="11">
        <v>2019</v>
      </c>
      <c r="E336" s="12">
        <f>G336+I336+K336+M336</f>
        <v>0</v>
      </c>
      <c r="F336" s="12">
        <f>H336+J336+L336+N336</f>
        <v>0</v>
      </c>
      <c r="G336" s="12">
        <v>0</v>
      </c>
      <c r="H336" s="12">
        <v>0</v>
      </c>
      <c r="I336" s="12">
        <v>0</v>
      </c>
      <c r="J336" s="12">
        <v>0</v>
      </c>
      <c r="K336" s="12">
        <v>0</v>
      </c>
      <c r="L336" s="12">
        <v>0</v>
      </c>
      <c r="M336" s="12">
        <v>0</v>
      </c>
      <c r="N336" s="12">
        <v>0</v>
      </c>
      <c r="O336" s="30"/>
      <c r="P336" s="30"/>
      <c r="Q336" s="30"/>
    </row>
    <row r="337" spans="1:17" ht="66" customHeight="1">
      <c r="A337" s="29" t="s">
        <v>84</v>
      </c>
      <c r="B337" s="30" t="s">
        <v>931</v>
      </c>
      <c r="C337" s="30" t="s">
        <v>132</v>
      </c>
      <c r="D337" s="11" t="s">
        <v>1</v>
      </c>
      <c r="E337" s="12">
        <f>E338+E339</f>
        <v>300</v>
      </c>
      <c r="F337" s="12">
        <f aca="true" t="shared" si="118" ref="F337:N337">F338+F339</f>
        <v>300</v>
      </c>
      <c r="G337" s="12">
        <f t="shared" si="118"/>
        <v>0</v>
      </c>
      <c r="H337" s="12">
        <f t="shared" si="118"/>
        <v>300</v>
      </c>
      <c r="I337" s="12">
        <f t="shared" si="118"/>
        <v>300</v>
      </c>
      <c r="J337" s="12">
        <f t="shared" si="118"/>
        <v>0</v>
      </c>
      <c r="K337" s="12">
        <f t="shared" si="118"/>
        <v>0</v>
      </c>
      <c r="L337" s="12">
        <f t="shared" si="118"/>
        <v>0</v>
      </c>
      <c r="M337" s="12">
        <f t="shared" si="118"/>
        <v>0</v>
      </c>
      <c r="N337" s="12">
        <f t="shared" si="118"/>
        <v>0</v>
      </c>
      <c r="O337" s="30" t="s">
        <v>688</v>
      </c>
      <c r="P337" s="30" t="s">
        <v>689</v>
      </c>
      <c r="Q337" s="30" t="s">
        <v>930</v>
      </c>
    </row>
    <row r="338" spans="1:17" ht="66" customHeight="1">
      <c r="A338" s="29"/>
      <c r="B338" s="30"/>
      <c r="C338" s="30"/>
      <c r="D338" s="11">
        <v>2018</v>
      </c>
      <c r="E338" s="12">
        <f>G338+I338+K338+M338</f>
        <v>0</v>
      </c>
      <c r="F338" s="12">
        <f>H338+J338+L338+N338</f>
        <v>0</v>
      </c>
      <c r="G338" s="12">
        <v>0</v>
      </c>
      <c r="H338" s="12">
        <v>0</v>
      </c>
      <c r="I338" s="12">
        <v>0</v>
      </c>
      <c r="J338" s="12">
        <v>0</v>
      </c>
      <c r="K338" s="12">
        <v>0</v>
      </c>
      <c r="L338" s="12">
        <v>0</v>
      </c>
      <c r="M338" s="12">
        <v>0</v>
      </c>
      <c r="N338" s="12">
        <v>0</v>
      </c>
      <c r="O338" s="30"/>
      <c r="P338" s="30"/>
      <c r="Q338" s="30"/>
    </row>
    <row r="339" spans="1:17" ht="228" customHeight="1">
      <c r="A339" s="29"/>
      <c r="B339" s="30"/>
      <c r="C339" s="30"/>
      <c r="D339" s="11">
        <v>2019</v>
      </c>
      <c r="E339" s="12">
        <f>G339+I339+K339+M339</f>
        <v>300</v>
      </c>
      <c r="F339" s="12">
        <f>H339+J339+L339+N339</f>
        <v>300</v>
      </c>
      <c r="G339" s="12">
        <v>0</v>
      </c>
      <c r="H339" s="12">
        <v>300</v>
      </c>
      <c r="I339" s="12">
        <v>300</v>
      </c>
      <c r="J339" s="12">
        <v>0</v>
      </c>
      <c r="K339" s="12">
        <v>0</v>
      </c>
      <c r="L339" s="12">
        <v>0</v>
      </c>
      <c r="M339" s="12">
        <v>0</v>
      </c>
      <c r="N339" s="12">
        <v>0</v>
      </c>
      <c r="O339" s="30"/>
      <c r="P339" s="30"/>
      <c r="Q339" s="30"/>
    </row>
    <row r="340" spans="1:17" ht="66" customHeight="1">
      <c r="A340" s="29" t="s">
        <v>85</v>
      </c>
      <c r="B340" s="30" t="s">
        <v>528</v>
      </c>
      <c r="C340" s="30" t="s">
        <v>97</v>
      </c>
      <c r="D340" s="11" t="s">
        <v>1</v>
      </c>
      <c r="E340" s="12">
        <f>E341+E342</f>
        <v>150</v>
      </c>
      <c r="F340" s="12">
        <f aca="true" t="shared" si="119" ref="F340:N340">F341+F342</f>
        <v>150</v>
      </c>
      <c r="G340" s="12">
        <f t="shared" si="119"/>
        <v>0</v>
      </c>
      <c r="H340" s="12">
        <f t="shared" si="119"/>
        <v>0</v>
      </c>
      <c r="I340" s="12">
        <f t="shared" si="119"/>
        <v>150</v>
      </c>
      <c r="J340" s="12">
        <f t="shared" si="119"/>
        <v>150</v>
      </c>
      <c r="K340" s="12">
        <f t="shared" si="119"/>
        <v>0</v>
      </c>
      <c r="L340" s="12">
        <f t="shared" si="119"/>
        <v>0</v>
      </c>
      <c r="M340" s="12">
        <f t="shared" si="119"/>
        <v>0</v>
      </c>
      <c r="N340" s="12">
        <f t="shared" si="119"/>
        <v>0</v>
      </c>
      <c r="O340" s="30" t="s">
        <v>276</v>
      </c>
      <c r="P340" s="30" t="s">
        <v>529</v>
      </c>
      <c r="Q340" s="30" t="s">
        <v>390</v>
      </c>
    </row>
    <row r="341" spans="1:17" ht="66" customHeight="1">
      <c r="A341" s="29"/>
      <c r="B341" s="30"/>
      <c r="C341" s="30"/>
      <c r="D341" s="11">
        <v>2018</v>
      </c>
      <c r="E341" s="12">
        <f>G341+I341+K341+M341</f>
        <v>150</v>
      </c>
      <c r="F341" s="12">
        <f>H341+J341+L341+N341</f>
        <v>150</v>
      </c>
      <c r="G341" s="12">
        <v>0</v>
      </c>
      <c r="H341" s="12">
        <v>0</v>
      </c>
      <c r="I341" s="12">
        <v>150</v>
      </c>
      <c r="J341" s="12">
        <v>150</v>
      </c>
      <c r="K341" s="12">
        <v>0</v>
      </c>
      <c r="L341" s="12">
        <v>0</v>
      </c>
      <c r="M341" s="12">
        <v>0</v>
      </c>
      <c r="N341" s="12">
        <v>0</v>
      </c>
      <c r="O341" s="30"/>
      <c r="P341" s="30"/>
      <c r="Q341" s="30"/>
    </row>
    <row r="342" spans="1:17" ht="285" customHeight="1">
      <c r="A342" s="29"/>
      <c r="B342" s="30"/>
      <c r="C342" s="30"/>
      <c r="D342" s="11">
        <v>2019</v>
      </c>
      <c r="E342" s="12">
        <f>G342+I342+K342+M342</f>
        <v>0</v>
      </c>
      <c r="F342" s="12">
        <f>H342+J342+L342+N342</f>
        <v>0</v>
      </c>
      <c r="G342" s="12">
        <v>0</v>
      </c>
      <c r="H342" s="12">
        <v>0</v>
      </c>
      <c r="I342" s="12">
        <v>0</v>
      </c>
      <c r="J342" s="12">
        <v>0</v>
      </c>
      <c r="K342" s="12">
        <v>0</v>
      </c>
      <c r="L342" s="12">
        <v>0</v>
      </c>
      <c r="M342" s="12">
        <v>0</v>
      </c>
      <c r="N342" s="12">
        <v>0</v>
      </c>
      <c r="O342" s="30"/>
      <c r="P342" s="30"/>
      <c r="Q342" s="30"/>
    </row>
    <row r="343" spans="1:17" ht="66" customHeight="1">
      <c r="A343" s="29" t="s">
        <v>86</v>
      </c>
      <c r="B343" s="30" t="s">
        <v>577</v>
      </c>
      <c r="C343" s="30" t="s">
        <v>98</v>
      </c>
      <c r="D343" s="11" t="s">
        <v>1</v>
      </c>
      <c r="E343" s="12">
        <f>E344+E345</f>
        <v>174</v>
      </c>
      <c r="F343" s="12">
        <f aca="true" t="shared" si="120" ref="F343:N343">F344+F345</f>
        <v>174</v>
      </c>
      <c r="G343" s="12">
        <f t="shared" si="120"/>
        <v>0</v>
      </c>
      <c r="H343" s="12">
        <f t="shared" si="120"/>
        <v>0</v>
      </c>
      <c r="I343" s="12">
        <f t="shared" si="120"/>
        <v>0</v>
      </c>
      <c r="J343" s="12">
        <f t="shared" si="120"/>
        <v>0</v>
      </c>
      <c r="K343" s="12">
        <f t="shared" si="120"/>
        <v>174</v>
      </c>
      <c r="L343" s="12">
        <f t="shared" si="120"/>
        <v>174</v>
      </c>
      <c r="M343" s="12">
        <f t="shared" si="120"/>
        <v>0</v>
      </c>
      <c r="N343" s="12">
        <f t="shared" si="120"/>
        <v>0</v>
      </c>
      <c r="O343" s="30" t="s">
        <v>277</v>
      </c>
      <c r="P343" s="30" t="s">
        <v>99</v>
      </c>
      <c r="Q343" s="30" t="s">
        <v>576</v>
      </c>
    </row>
    <row r="344" spans="1:17" ht="66" customHeight="1">
      <c r="A344" s="29"/>
      <c r="B344" s="30"/>
      <c r="C344" s="30"/>
      <c r="D344" s="11">
        <v>2018</v>
      </c>
      <c r="E344" s="12">
        <f>G344+I344+K344+M344</f>
        <v>174</v>
      </c>
      <c r="F344" s="12">
        <f>H344+J344+L344+N344</f>
        <v>174</v>
      </c>
      <c r="G344" s="12">
        <v>0</v>
      </c>
      <c r="H344" s="12">
        <v>0</v>
      </c>
      <c r="I344" s="12">
        <v>0</v>
      </c>
      <c r="J344" s="12">
        <v>0</v>
      </c>
      <c r="K344" s="12">
        <v>174</v>
      </c>
      <c r="L344" s="12">
        <v>174</v>
      </c>
      <c r="M344" s="12">
        <v>0</v>
      </c>
      <c r="N344" s="12">
        <v>0</v>
      </c>
      <c r="O344" s="30"/>
      <c r="P344" s="30"/>
      <c r="Q344" s="30"/>
    </row>
    <row r="345" spans="1:17" ht="210" customHeight="1">
      <c r="A345" s="29"/>
      <c r="B345" s="30"/>
      <c r="C345" s="30"/>
      <c r="D345" s="11">
        <v>2019</v>
      </c>
      <c r="E345" s="12">
        <f>G345+I345+K345+M345</f>
        <v>0</v>
      </c>
      <c r="F345" s="12">
        <f>H345+J345+L345+N345</f>
        <v>0</v>
      </c>
      <c r="G345" s="12">
        <v>0</v>
      </c>
      <c r="H345" s="12">
        <v>0</v>
      </c>
      <c r="I345" s="12">
        <v>0</v>
      </c>
      <c r="J345" s="12">
        <v>0</v>
      </c>
      <c r="K345" s="12">
        <v>0</v>
      </c>
      <c r="L345" s="12">
        <v>0</v>
      </c>
      <c r="M345" s="12">
        <v>0</v>
      </c>
      <c r="N345" s="12">
        <v>0</v>
      </c>
      <c r="O345" s="30"/>
      <c r="P345" s="30"/>
      <c r="Q345" s="30"/>
    </row>
    <row r="346" spans="1:17" ht="66" customHeight="1">
      <c r="A346" s="29" t="s">
        <v>87</v>
      </c>
      <c r="B346" s="30" t="s">
        <v>933</v>
      </c>
      <c r="C346" s="30" t="s">
        <v>98</v>
      </c>
      <c r="D346" s="11" t="s">
        <v>1</v>
      </c>
      <c r="E346" s="12">
        <f>E347+E348</f>
        <v>300</v>
      </c>
      <c r="F346" s="12">
        <f aca="true" t="shared" si="121" ref="F346:N346">F347+F348</f>
        <v>300</v>
      </c>
      <c r="G346" s="12">
        <f t="shared" si="121"/>
        <v>0</v>
      </c>
      <c r="H346" s="12">
        <f t="shared" si="121"/>
        <v>0</v>
      </c>
      <c r="I346" s="12">
        <f t="shared" si="121"/>
        <v>300</v>
      </c>
      <c r="J346" s="12">
        <f t="shared" si="121"/>
        <v>300</v>
      </c>
      <c r="K346" s="12">
        <f t="shared" si="121"/>
        <v>0</v>
      </c>
      <c r="L346" s="12">
        <f t="shared" si="121"/>
        <v>0</v>
      </c>
      <c r="M346" s="12">
        <f t="shared" si="121"/>
        <v>0</v>
      </c>
      <c r="N346" s="12">
        <f t="shared" si="121"/>
        <v>0</v>
      </c>
      <c r="O346" s="30" t="s">
        <v>277</v>
      </c>
      <c r="P346" s="30" t="s">
        <v>99</v>
      </c>
      <c r="Q346" s="30" t="s">
        <v>932</v>
      </c>
    </row>
    <row r="347" spans="1:17" ht="66" customHeight="1">
      <c r="A347" s="29"/>
      <c r="B347" s="30"/>
      <c r="C347" s="30"/>
      <c r="D347" s="11">
        <v>2018</v>
      </c>
      <c r="E347" s="12">
        <f>G347+I347+K347+M347</f>
        <v>0</v>
      </c>
      <c r="F347" s="12">
        <f>H347+J347+L347+N347</f>
        <v>0</v>
      </c>
      <c r="G347" s="12">
        <v>0</v>
      </c>
      <c r="H347" s="12">
        <v>0</v>
      </c>
      <c r="I347" s="12">
        <v>0</v>
      </c>
      <c r="J347" s="12">
        <v>0</v>
      </c>
      <c r="K347" s="12">
        <v>0</v>
      </c>
      <c r="L347" s="12">
        <v>0</v>
      </c>
      <c r="M347" s="12">
        <v>0</v>
      </c>
      <c r="N347" s="12">
        <v>0</v>
      </c>
      <c r="O347" s="30"/>
      <c r="P347" s="30"/>
      <c r="Q347" s="30"/>
    </row>
    <row r="348" spans="1:17" ht="222" customHeight="1">
      <c r="A348" s="29"/>
      <c r="B348" s="30"/>
      <c r="C348" s="30"/>
      <c r="D348" s="11">
        <v>2019</v>
      </c>
      <c r="E348" s="12">
        <f>G348+I348+K348+M348</f>
        <v>300</v>
      </c>
      <c r="F348" s="12">
        <f>H348+J348+L348+N348</f>
        <v>300</v>
      </c>
      <c r="G348" s="12">
        <v>0</v>
      </c>
      <c r="H348" s="12">
        <v>0</v>
      </c>
      <c r="I348" s="12">
        <v>300</v>
      </c>
      <c r="J348" s="12">
        <v>300</v>
      </c>
      <c r="K348" s="12">
        <v>0</v>
      </c>
      <c r="L348" s="12">
        <v>0</v>
      </c>
      <c r="M348" s="12">
        <v>0</v>
      </c>
      <c r="N348" s="12">
        <v>0</v>
      </c>
      <c r="O348" s="30"/>
      <c r="P348" s="30"/>
      <c r="Q348" s="30"/>
    </row>
    <row r="349" spans="1:17" ht="66" customHeight="1">
      <c r="A349" s="29" t="s">
        <v>88</v>
      </c>
      <c r="B349" s="30" t="s">
        <v>530</v>
      </c>
      <c r="C349" s="30" t="s">
        <v>63</v>
      </c>
      <c r="D349" s="11" t="s">
        <v>1</v>
      </c>
      <c r="E349" s="12">
        <f>E350+E351</f>
        <v>8559.7</v>
      </c>
      <c r="F349" s="12">
        <f aca="true" t="shared" si="122" ref="F349:N349">F350+F351</f>
        <v>8301</v>
      </c>
      <c r="G349" s="12">
        <f t="shared" si="122"/>
        <v>0</v>
      </c>
      <c r="H349" s="12">
        <f t="shared" si="122"/>
        <v>0</v>
      </c>
      <c r="I349" s="12">
        <f t="shared" si="122"/>
        <v>7789.3</v>
      </c>
      <c r="J349" s="12">
        <f t="shared" si="122"/>
        <v>7530.6</v>
      </c>
      <c r="K349" s="12">
        <f t="shared" si="122"/>
        <v>770.4</v>
      </c>
      <c r="L349" s="12">
        <f t="shared" si="122"/>
        <v>770.4</v>
      </c>
      <c r="M349" s="12">
        <f t="shared" si="122"/>
        <v>0</v>
      </c>
      <c r="N349" s="12">
        <f t="shared" si="122"/>
        <v>0</v>
      </c>
      <c r="O349" s="30" t="s">
        <v>275</v>
      </c>
      <c r="P349" s="30" t="s">
        <v>159</v>
      </c>
      <c r="Q349" s="30" t="s">
        <v>574</v>
      </c>
    </row>
    <row r="350" spans="1:17" ht="66" customHeight="1">
      <c r="A350" s="29"/>
      <c r="B350" s="30"/>
      <c r="C350" s="30"/>
      <c r="D350" s="11">
        <v>2018</v>
      </c>
      <c r="E350" s="12">
        <f>G350+I350+K350+M350</f>
        <v>8559.7</v>
      </c>
      <c r="F350" s="12">
        <f>H350+J350+L350+N350</f>
        <v>8301</v>
      </c>
      <c r="G350" s="12">
        <v>0</v>
      </c>
      <c r="H350" s="12">
        <v>0</v>
      </c>
      <c r="I350" s="12">
        <v>7789.3</v>
      </c>
      <c r="J350" s="12">
        <v>7530.6</v>
      </c>
      <c r="K350" s="12">
        <v>770.4</v>
      </c>
      <c r="L350" s="12">
        <v>770.4</v>
      </c>
      <c r="M350" s="12">
        <v>0</v>
      </c>
      <c r="N350" s="12">
        <v>0</v>
      </c>
      <c r="O350" s="30"/>
      <c r="P350" s="30"/>
      <c r="Q350" s="30"/>
    </row>
    <row r="351" spans="1:17" ht="234" customHeight="1">
      <c r="A351" s="29"/>
      <c r="B351" s="30"/>
      <c r="C351" s="30"/>
      <c r="D351" s="11">
        <v>2019</v>
      </c>
      <c r="E351" s="12">
        <f>G351+I351+K351+M351</f>
        <v>0</v>
      </c>
      <c r="F351" s="12">
        <f>H351+J351+L351+N351</f>
        <v>0</v>
      </c>
      <c r="G351" s="12">
        <v>0</v>
      </c>
      <c r="H351" s="12">
        <v>0</v>
      </c>
      <c r="I351" s="12">
        <v>0</v>
      </c>
      <c r="J351" s="12">
        <v>0</v>
      </c>
      <c r="K351" s="12">
        <v>0</v>
      </c>
      <c r="L351" s="12">
        <v>0</v>
      </c>
      <c r="M351" s="12">
        <v>0</v>
      </c>
      <c r="N351" s="12">
        <v>0</v>
      </c>
      <c r="O351" s="30"/>
      <c r="P351" s="30"/>
      <c r="Q351" s="30"/>
    </row>
    <row r="352" spans="1:17" ht="66" customHeight="1">
      <c r="A352" s="29" t="s">
        <v>89</v>
      </c>
      <c r="B352" s="30" t="s">
        <v>756</v>
      </c>
      <c r="C352" s="30" t="s">
        <v>126</v>
      </c>
      <c r="D352" s="11" t="s">
        <v>1</v>
      </c>
      <c r="E352" s="12">
        <f>E353+E354</f>
        <v>3461.6</v>
      </c>
      <c r="F352" s="12">
        <f aca="true" t="shared" si="123" ref="F352:N352">F353+F354</f>
        <v>3447.1</v>
      </c>
      <c r="G352" s="12">
        <f t="shared" si="123"/>
        <v>0</v>
      </c>
      <c r="H352" s="12">
        <f t="shared" si="123"/>
        <v>0</v>
      </c>
      <c r="I352" s="12">
        <f t="shared" si="123"/>
        <v>0</v>
      </c>
      <c r="J352" s="12">
        <f t="shared" si="123"/>
        <v>0</v>
      </c>
      <c r="K352" s="12">
        <f t="shared" si="123"/>
        <v>3461.6</v>
      </c>
      <c r="L352" s="12">
        <f t="shared" si="123"/>
        <v>3447.1</v>
      </c>
      <c r="M352" s="12">
        <f t="shared" si="123"/>
        <v>0</v>
      </c>
      <c r="N352" s="12">
        <f t="shared" si="123"/>
        <v>0</v>
      </c>
      <c r="O352" s="30" t="s">
        <v>278</v>
      </c>
      <c r="P352" s="30" t="s">
        <v>125</v>
      </c>
      <c r="Q352" s="30" t="s">
        <v>575</v>
      </c>
    </row>
    <row r="353" spans="1:17" ht="66" customHeight="1">
      <c r="A353" s="29"/>
      <c r="B353" s="30"/>
      <c r="C353" s="30"/>
      <c r="D353" s="11">
        <v>2018</v>
      </c>
      <c r="E353" s="12">
        <f>G353+I353+K353+M353</f>
        <v>3461.6</v>
      </c>
      <c r="F353" s="12">
        <f>H353+J353+L353+N353</f>
        <v>3447.1</v>
      </c>
      <c r="G353" s="12">
        <v>0</v>
      </c>
      <c r="H353" s="12">
        <v>0</v>
      </c>
      <c r="I353" s="12">
        <v>0</v>
      </c>
      <c r="J353" s="12">
        <v>0</v>
      </c>
      <c r="K353" s="12">
        <v>3461.6</v>
      </c>
      <c r="L353" s="12">
        <v>3447.1</v>
      </c>
      <c r="M353" s="12">
        <v>0</v>
      </c>
      <c r="N353" s="12">
        <v>0</v>
      </c>
      <c r="O353" s="30"/>
      <c r="P353" s="30"/>
      <c r="Q353" s="30"/>
    </row>
    <row r="354" spans="1:17" ht="201" customHeight="1">
      <c r="A354" s="29"/>
      <c r="B354" s="30"/>
      <c r="C354" s="30"/>
      <c r="D354" s="11">
        <v>2019</v>
      </c>
      <c r="E354" s="12">
        <f>G354+I354+K354+M354</f>
        <v>0</v>
      </c>
      <c r="F354" s="12">
        <f>H354+J354+L354+N354</f>
        <v>0</v>
      </c>
      <c r="G354" s="12">
        <v>0</v>
      </c>
      <c r="H354" s="12">
        <v>0</v>
      </c>
      <c r="I354" s="12">
        <v>0</v>
      </c>
      <c r="J354" s="12">
        <v>0</v>
      </c>
      <c r="K354" s="12">
        <v>0</v>
      </c>
      <c r="L354" s="12">
        <v>0</v>
      </c>
      <c r="M354" s="12">
        <v>0</v>
      </c>
      <c r="N354" s="12">
        <v>0</v>
      </c>
      <c r="O354" s="30"/>
      <c r="P354" s="30"/>
      <c r="Q354" s="30"/>
    </row>
    <row r="355" spans="1:17" ht="66" customHeight="1">
      <c r="A355" s="29" t="s">
        <v>90</v>
      </c>
      <c r="B355" s="30" t="s">
        <v>934</v>
      </c>
      <c r="C355" s="30" t="s">
        <v>126</v>
      </c>
      <c r="D355" s="11" t="s">
        <v>1</v>
      </c>
      <c r="E355" s="12">
        <f>E356+E357</f>
        <v>1444.1</v>
      </c>
      <c r="F355" s="12">
        <f aca="true" t="shared" si="124" ref="F355:N355">F356+F357</f>
        <v>1444.1</v>
      </c>
      <c r="G355" s="12">
        <f t="shared" si="124"/>
        <v>932.9</v>
      </c>
      <c r="H355" s="12">
        <f t="shared" si="124"/>
        <v>932.9</v>
      </c>
      <c r="I355" s="12">
        <f t="shared" si="124"/>
        <v>294.6</v>
      </c>
      <c r="J355" s="12">
        <f t="shared" si="124"/>
        <v>294.6</v>
      </c>
      <c r="K355" s="12">
        <f t="shared" si="124"/>
        <v>216.6</v>
      </c>
      <c r="L355" s="12">
        <f t="shared" si="124"/>
        <v>216.6</v>
      </c>
      <c r="M355" s="12">
        <f t="shared" si="124"/>
        <v>0</v>
      </c>
      <c r="N355" s="12">
        <f t="shared" si="124"/>
        <v>0</v>
      </c>
      <c r="O355" s="30" t="s">
        <v>278</v>
      </c>
      <c r="P355" s="30" t="s">
        <v>935</v>
      </c>
      <c r="Q355" s="30" t="s">
        <v>390</v>
      </c>
    </row>
    <row r="356" spans="1:17" ht="66" customHeight="1">
      <c r="A356" s="29"/>
      <c r="B356" s="30"/>
      <c r="C356" s="30"/>
      <c r="D356" s="11">
        <v>2018</v>
      </c>
      <c r="E356" s="12">
        <f>G356+I356+K356+M356</f>
        <v>0</v>
      </c>
      <c r="F356" s="12">
        <f>H356+J356+L356+N356</f>
        <v>0</v>
      </c>
      <c r="G356" s="12">
        <v>0</v>
      </c>
      <c r="H356" s="12">
        <v>0</v>
      </c>
      <c r="I356" s="12">
        <v>0</v>
      </c>
      <c r="J356" s="12">
        <v>0</v>
      </c>
      <c r="K356" s="12">
        <v>0</v>
      </c>
      <c r="L356" s="12">
        <v>0</v>
      </c>
      <c r="M356" s="12">
        <v>0</v>
      </c>
      <c r="N356" s="12">
        <v>0</v>
      </c>
      <c r="O356" s="30"/>
      <c r="P356" s="30"/>
      <c r="Q356" s="30"/>
    </row>
    <row r="357" spans="1:17" ht="246" customHeight="1">
      <c r="A357" s="29"/>
      <c r="B357" s="30"/>
      <c r="C357" s="30"/>
      <c r="D357" s="11">
        <v>2019</v>
      </c>
      <c r="E357" s="12">
        <f>G357+I357+K357+M357</f>
        <v>1444.1</v>
      </c>
      <c r="F357" s="12">
        <f>H357+J357+L357+N357</f>
        <v>1444.1</v>
      </c>
      <c r="G357" s="12">
        <v>932.9</v>
      </c>
      <c r="H357" s="12">
        <v>932.9</v>
      </c>
      <c r="I357" s="12">
        <v>294.6</v>
      </c>
      <c r="J357" s="12">
        <v>294.6</v>
      </c>
      <c r="K357" s="12">
        <v>216.6</v>
      </c>
      <c r="L357" s="12">
        <v>216.6</v>
      </c>
      <c r="M357" s="12">
        <v>0</v>
      </c>
      <c r="N357" s="12">
        <v>0</v>
      </c>
      <c r="O357" s="30"/>
      <c r="P357" s="30"/>
      <c r="Q357" s="30"/>
    </row>
    <row r="358" spans="1:17" s="10" customFormat="1" ht="66" customHeight="1">
      <c r="A358" s="42" t="s">
        <v>23</v>
      </c>
      <c r="B358" s="42"/>
      <c r="C358" s="42"/>
      <c r="D358" s="42"/>
      <c r="E358" s="42"/>
      <c r="F358" s="42"/>
      <c r="G358" s="42"/>
      <c r="H358" s="42"/>
      <c r="I358" s="42"/>
      <c r="J358" s="42"/>
      <c r="K358" s="42"/>
      <c r="L358" s="42"/>
      <c r="M358" s="42"/>
      <c r="N358" s="42"/>
      <c r="O358" s="42"/>
      <c r="P358" s="42"/>
      <c r="Q358" s="42"/>
    </row>
    <row r="359" spans="1:17" ht="66" customHeight="1">
      <c r="A359" s="31"/>
      <c r="B359" s="32" t="s">
        <v>18</v>
      </c>
      <c r="C359" s="30"/>
      <c r="D359" s="7" t="s">
        <v>1</v>
      </c>
      <c r="E359" s="9">
        <f>E360+E361</f>
        <v>7246.1</v>
      </c>
      <c r="F359" s="9">
        <f aca="true" t="shared" si="125" ref="F359:N359">F360+F361</f>
        <v>7246.1</v>
      </c>
      <c r="G359" s="9">
        <f t="shared" si="125"/>
        <v>0</v>
      </c>
      <c r="H359" s="9">
        <f t="shared" si="125"/>
        <v>0</v>
      </c>
      <c r="I359" s="9">
        <f t="shared" si="125"/>
        <v>0</v>
      </c>
      <c r="J359" s="9">
        <f t="shared" si="125"/>
        <v>0</v>
      </c>
      <c r="K359" s="9">
        <f t="shared" si="125"/>
        <v>7246.1</v>
      </c>
      <c r="L359" s="9">
        <f t="shared" si="125"/>
        <v>7246.1</v>
      </c>
      <c r="M359" s="9">
        <f t="shared" si="125"/>
        <v>0</v>
      </c>
      <c r="N359" s="9">
        <f t="shared" si="125"/>
        <v>0</v>
      </c>
      <c r="O359" s="30"/>
      <c r="P359" s="30"/>
      <c r="Q359" s="30"/>
    </row>
    <row r="360" spans="1:17" ht="66" customHeight="1">
      <c r="A360" s="31"/>
      <c r="B360" s="32"/>
      <c r="C360" s="30"/>
      <c r="D360" s="7">
        <v>2018</v>
      </c>
      <c r="E360" s="9">
        <f>G360+I360+K360+M360</f>
        <v>1107</v>
      </c>
      <c r="F360" s="9">
        <f>H360+J360+L360+N360</f>
        <v>1107</v>
      </c>
      <c r="G360" s="9">
        <f>G363+G366+G369+G372+G375+G378+G381+G384+G387</f>
        <v>0</v>
      </c>
      <c r="H360" s="9">
        <f aca="true" t="shared" si="126" ref="H360:N360">H363+H366+H369+H372+H375+H378+H381+H384+H387</f>
        <v>0</v>
      </c>
      <c r="I360" s="9">
        <f t="shared" si="126"/>
        <v>0</v>
      </c>
      <c r="J360" s="9">
        <f t="shared" si="126"/>
        <v>0</v>
      </c>
      <c r="K360" s="9">
        <f t="shared" si="126"/>
        <v>1107</v>
      </c>
      <c r="L360" s="9">
        <f t="shared" si="126"/>
        <v>1107</v>
      </c>
      <c r="M360" s="9">
        <f t="shared" si="126"/>
        <v>0</v>
      </c>
      <c r="N360" s="9">
        <f t="shared" si="126"/>
        <v>0</v>
      </c>
      <c r="O360" s="30"/>
      <c r="P360" s="30"/>
      <c r="Q360" s="30"/>
    </row>
    <row r="361" spans="1:17" ht="66" customHeight="1">
      <c r="A361" s="31"/>
      <c r="B361" s="32"/>
      <c r="C361" s="30"/>
      <c r="D361" s="7">
        <v>2019</v>
      </c>
      <c r="E361" s="9">
        <f>G361+I361+K361+M361</f>
        <v>6139.1</v>
      </c>
      <c r="F361" s="9">
        <f>H361+J361+L361+N361</f>
        <v>6139.1</v>
      </c>
      <c r="G361" s="9">
        <f>G364+G367+G370+G373+G376+G379+G382+G385+G388</f>
        <v>0</v>
      </c>
      <c r="H361" s="9">
        <f aca="true" t="shared" si="127" ref="H361:N361">H364+H367+H370+H373+H376+H379+H382+H385+H388</f>
        <v>0</v>
      </c>
      <c r="I361" s="9">
        <f t="shared" si="127"/>
        <v>0</v>
      </c>
      <c r="J361" s="9">
        <f t="shared" si="127"/>
        <v>0</v>
      </c>
      <c r="K361" s="9">
        <f t="shared" si="127"/>
        <v>6139.1</v>
      </c>
      <c r="L361" s="9">
        <f t="shared" si="127"/>
        <v>6139.1</v>
      </c>
      <c r="M361" s="9">
        <f t="shared" si="127"/>
        <v>0</v>
      </c>
      <c r="N361" s="9">
        <f t="shared" si="127"/>
        <v>0</v>
      </c>
      <c r="O361" s="30"/>
      <c r="P361" s="30"/>
      <c r="Q361" s="30"/>
    </row>
    <row r="362" spans="1:17" ht="66" customHeight="1">
      <c r="A362" s="29" t="s">
        <v>7</v>
      </c>
      <c r="B362" s="30" t="s">
        <v>309</v>
      </c>
      <c r="C362" s="30" t="s">
        <v>166</v>
      </c>
      <c r="D362" s="11" t="s">
        <v>1</v>
      </c>
      <c r="E362" s="12">
        <f>E363+E364</f>
        <v>220.1</v>
      </c>
      <c r="F362" s="12">
        <f aca="true" t="shared" si="128" ref="F362:N362">F363+F364</f>
        <v>220.1</v>
      </c>
      <c r="G362" s="12">
        <f t="shared" si="128"/>
        <v>0</v>
      </c>
      <c r="H362" s="12">
        <f t="shared" si="128"/>
        <v>0</v>
      </c>
      <c r="I362" s="12">
        <f t="shared" si="128"/>
        <v>0</v>
      </c>
      <c r="J362" s="12">
        <f t="shared" si="128"/>
        <v>0</v>
      </c>
      <c r="K362" s="12">
        <f t="shared" si="128"/>
        <v>220.1</v>
      </c>
      <c r="L362" s="12">
        <f t="shared" si="128"/>
        <v>220.1</v>
      </c>
      <c r="M362" s="12">
        <f t="shared" si="128"/>
        <v>0</v>
      </c>
      <c r="N362" s="12">
        <f t="shared" si="128"/>
        <v>0</v>
      </c>
      <c r="O362" s="30" t="s">
        <v>154</v>
      </c>
      <c r="P362" s="30" t="s">
        <v>100</v>
      </c>
      <c r="Q362" s="11"/>
    </row>
    <row r="363" spans="1:17" ht="252" customHeight="1">
      <c r="A363" s="29"/>
      <c r="B363" s="30"/>
      <c r="C363" s="30"/>
      <c r="D363" s="11">
        <v>2018</v>
      </c>
      <c r="E363" s="12">
        <f>G363+I363+K363+M363</f>
        <v>145</v>
      </c>
      <c r="F363" s="12">
        <f>H363+J363+L363+N363</f>
        <v>145</v>
      </c>
      <c r="G363" s="12">
        <v>0</v>
      </c>
      <c r="H363" s="12">
        <v>0</v>
      </c>
      <c r="I363" s="12">
        <v>0</v>
      </c>
      <c r="J363" s="12">
        <v>0</v>
      </c>
      <c r="K363" s="12">
        <v>145</v>
      </c>
      <c r="L363" s="12">
        <v>145</v>
      </c>
      <c r="M363" s="12">
        <v>0</v>
      </c>
      <c r="N363" s="12">
        <v>0</v>
      </c>
      <c r="O363" s="30"/>
      <c r="P363" s="30"/>
      <c r="Q363" s="11" t="s">
        <v>552</v>
      </c>
    </row>
    <row r="364" spans="1:17" ht="379.5" customHeight="1">
      <c r="A364" s="29"/>
      <c r="B364" s="30"/>
      <c r="C364" s="30"/>
      <c r="D364" s="11">
        <v>2019</v>
      </c>
      <c r="E364" s="12">
        <f>G364+I364+K364+M364</f>
        <v>75.1</v>
      </c>
      <c r="F364" s="12">
        <f aca="true" t="shared" si="129" ref="F364:F388">H364+J364+L364+N364</f>
        <v>75.1</v>
      </c>
      <c r="G364" s="12">
        <v>0</v>
      </c>
      <c r="H364" s="12">
        <v>0</v>
      </c>
      <c r="I364" s="12">
        <v>0</v>
      </c>
      <c r="J364" s="12">
        <v>0</v>
      </c>
      <c r="K364" s="12">
        <f>65.1+10</f>
        <v>75.1</v>
      </c>
      <c r="L364" s="12">
        <v>75.1</v>
      </c>
      <c r="M364" s="12">
        <v>0</v>
      </c>
      <c r="N364" s="12">
        <v>0</v>
      </c>
      <c r="O364" s="30"/>
      <c r="P364" s="30"/>
      <c r="Q364" s="11" t="s">
        <v>1029</v>
      </c>
    </row>
    <row r="365" spans="1:17" ht="66" customHeight="1">
      <c r="A365" s="29" t="s">
        <v>22</v>
      </c>
      <c r="B365" s="30" t="s">
        <v>101</v>
      </c>
      <c r="C365" s="30" t="s">
        <v>166</v>
      </c>
      <c r="D365" s="11" t="s">
        <v>1</v>
      </c>
      <c r="E365" s="12">
        <f>E366+E367</f>
        <v>554.9000000000001</v>
      </c>
      <c r="F365" s="12">
        <f aca="true" t="shared" si="130" ref="F365:N365">F366+F367</f>
        <v>554.9000000000001</v>
      </c>
      <c r="G365" s="12">
        <f t="shared" si="130"/>
        <v>0</v>
      </c>
      <c r="H365" s="12">
        <f t="shared" si="130"/>
        <v>0</v>
      </c>
      <c r="I365" s="12">
        <f t="shared" si="130"/>
        <v>0</v>
      </c>
      <c r="J365" s="12">
        <f t="shared" si="130"/>
        <v>0</v>
      </c>
      <c r="K365" s="12">
        <f t="shared" si="130"/>
        <v>554.9000000000001</v>
      </c>
      <c r="L365" s="12">
        <f t="shared" si="130"/>
        <v>554.9000000000001</v>
      </c>
      <c r="M365" s="12">
        <f t="shared" si="130"/>
        <v>0</v>
      </c>
      <c r="N365" s="12">
        <f t="shared" si="130"/>
        <v>0</v>
      </c>
      <c r="O365" s="30" t="s">
        <v>154</v>
      </c>
      <c r="P365" s="30" t="s">
        <v>100</v>
      </c>
      <c r="Q365" s="11"/>
    </row>
    <row r="366" spans="1:17" ht="285" customHeight="1">
      <c r="A366" s="29"/>
      <c r="B366" s="30"/>
      <c r="C366" s="30"/>
      <c r="D366" s="11">
        <v>2018</v>
      </c>
      <c r="E366" s="12">
        <f>G366+I366+K366+M366</f>
        <v>329.80000000000007</v>
      </c>
      <c r="F366" s="12">
        <f t="shared" si="129"/>
        <v>329.8</v>
      </c>
      <c r="G366" s="12">
        <v>0</v>
      </c>
      <c r="H366" s="12">
        <v>0</v>
      </c>
      <c r="I366" s="12">
        <v>0</v>
      </c>
      <c r="J366" s="12">
        <v>0</v>
      </c>
      <c r="K366" s="12">
        <f>165.8+151.9+12.1</f>
        <v>329.80000000000007</v>
      </c>
      <c r="L366" s="12">
        <v>329.8</v>
      </c>
      <c r="M366" s="12">
        <v>0</v>
      </c>
      <c r="N366" s="12">
        <v>0</v>
      </c>
      <c r="O366" s="30"/>
      <c r="P366" s="30"/>
      <c r="Q366" s="11" t="s">
        <v>553</v>
      </c>
    </row>
    <row r="367" spans="1:17" ht="174" customHeight="1">
      <c r="A367" s="29"/>
      <c r="B367" s="30"/>
      <c r="C367" s="30"/>
      <c r="D367" s="11">
        <v>2019</v>
      </c>
      <c r="E367" s="12">
        <f>G367+I367+K367+M367</f>
        <v>225.10000000000002</v>
      </c>
      <c r="F367" s="12">
        <f t="shared" si="129"/>
        <v>225.10000000000002</v>
      </c>
      <c r="G367" s="12">
        <v>0</v>
      </c>
      <c r="H367" s="12">
        <v>0</v>
      </c>
      <c r="I367" s="12">
        <v>0</v>
      </c>
      <c r="J367" s="12">
        <v>0</v>
      </c>
      <c r="K367" s="12">
        <f>199.3+16+9.8</f>
        <v>225.10000000000002</v>
      </c>
      <c r="L367" s="12">
        <f>199.3+16+9.8</f>
        <v>225.10000000000002</v>
      </c>
      <c r="M367" s="12">
        <v>0</v>
      </c>
      <c r="N367" s="12">
        <v>0</v>
      </c>
      <c r="O367" s="30"/>
      <c r="P367" s="30"/>
      <c r="Q367" s="11" t="s">
        <v>1030</v>
      </c>
    </row>
    <row r="368" spans="1:17" ht="66" customHeight="1">
      <c r="A368" s="29" t="s">
        <v>102</v>
      </c>
      <c r="B368" s="30" t="s">
        <v>103</v>
      </c>
      <c r="C368" s="30" t="s">
        <v>166</v>
      </c>
      <c r="D368" s="11" t="s">
        <v>1</v>
      </c>
      <c r="E368" s="12">
        <f>E369+E370</f>
        <v>5633</v>
      </c>
      <c r="F368" s="12">
        <f aca="true" t="shared" si="131" ref="F368:N368">F369+F370</f>
        <v>5633</v>
      </c>
      <c r="G368" s="12">
        <f t="shared" si="131"/>
        <v>0</v>
      </c>
      <c r="H368" s="12">
        <f t="shared" si="131"/>
        <v>0</v>
      </c>
      <c r="I368" s="12">
        <f t="shared" si="131"/>
        <v>0</v>
      </c>
      <c r="J368" s="12">
        <f t="shared" si="131"/>
        <v>0</v>
      </c>
      <c r="K368" s="12">
        <f t="shared" si="131"/>
        <v>5633</v>
      </c>
      <c r="L368" s="12">
        <f t="shared" si="131"/>
        <v>5633</v>
      </c>
      <c r="M368" s="12">
        <f t="shared" si="131"/>
        <v>0</v>
      </c>
      <c r="N368" s="12">
        <f t="shared" si="131"/>
        <v>0</v>
      </c>
      <c r="O368" s="30" t="s">
        <v>154</v>
      </c>
      <c r="P368" s="30" t="s">
        <v>100</v>
      </c>
      <c r="Q368" s="11"/>
    </row>
    <row r="369" spans="1:17" ht="141" customHeight="1">
      <c r="A369" s="29"/>
      <c r="B369" s="30"/>
      <c r="C369" s="30"/>
      <c r="D369" s="11">
        <v>2018</v>
      </c>
      <c r="E369" s="12">
        <f>G369+I369+K369+M369</f>
        <v>148</v>
      </c>
      <c r="F369" s="12">
        <f t="shared" si="129"/>
        <v>148</v>
      </c>
      <c r="G369" s="12">
        <v>0</v>
      </c>
      <c r="H369" s="12">
        <v>0</v>
      </c>
      <c r="I369" s="12">
        <v>0</v>
      </c>
      <c r="J369" s="12">
        <v>0</v>
      </c>
      <c r="K369" s="12">
        <v>148</v>
      </c>
      <c r="L369" s="12">
        <v>148</v>
      </c>
      <c r="M369" s="12">
        <v>0</v>
      </c>
      <c r="N369" s="12">
        <v>0</v>
      </c>
      <c r="O369" s="30"/>
      <c r="P369" s="30"/>
      <c r="Q369" s="11" t="s">
        <v>554</v>
      </c>
    </row>
    <row r="370" spans="1:17" ht="409.5" customHeight="1">
      <c r="A370" s="29"/>
      <c r="B370" s="30"/>
      <c r="C370" s="30"/>
      <c r="D370" s="11">
        <v>2019</v>
      </c>
      <c r="E370" s="12">
        <f>G370+I370+K370+M370</f>
        <v>5485</v>
      </c>
      <c r="F370" s="12">
        <f t="shared" si="129"/>
        <v>5485</v>
      </c>
      <c r="G370" s="12">
        <v>0</v>
      </c>
      <c r="H370" s="12">
        <v>0</v>
      </c>
      <c r="I370" s="12">
        <v>0</v>
      </c>
      <c r="J370" s="12">
        <v>0</v>
      </c>
      <c r="K370" s="12">
        <f>170+5315</f>
        <v>5485</v>
      </c>
      <c r="L370" s="12">
        <f>170+5315</f>
        <v>5485</v>
      </c>
      <c r="M370" s="12">
        <v>0</v>
      </c>
      <c r="N370" s="12">
        <v>0</v>
      </c>
      <c r="O370" s="30"/>
      <c r="P370" s="30"/>
      <c r="Q370" s="11" t="s">
        <v>1031</v>
      </c>
    </row>
    <row r="371" spans="1:17" ht="66" customHeight="1">
      <c r="A371" s="29" t="s">
        <v>104</v>
      </c>
      <c r="B371" s="30" t="s">
        <v>105</v>
      </c>
      <c r="C371" s="30" t="s">
        <v>166</v>
      </c>
      <c r="D371" s="11" t="s">
        <v>1</v>
      </c>
      <c r="E371" s="12">
        <f>E372+E373</f>
        <v>81.5</v>
      </c>
      <c r="F371" s="12">
        <f aca="true" t="shared" si="132" ref="F371:N371">F372+F373</f>
        <v>81.5</v>
      </c>
      <c r="G371" s="12">
        <f t="shared" si="132"/>
        <v>0</v>
      </c>
      <c r="H371" s="12">
        <f t="shared" si="132"/>
        <v>0</v>
      </c>
      <c r="I371" s="12">
        <f t="shared" si="132"/>
        <v>0</v>
      </c>
      <c r="J371" s="12">
        <f t="shared" si="132"/>
        <v>0</v>
      </c>
      <c r="K371" s="12">
        <f t="shared" si="132"/>
        <v>81.5</v>
      </c>
      <c r="L371" s="12">
        <f t="shared" si="132"/>
        <v>81.5</v>
      </c>
      <c r="M371" s="12">
        <f t="shared" si="132"/>
        <v>0</v>
      </c>
      <c r="N371" s="12">
        <f t="shared" si="132"/>
        <v>0</v>
      </c>
      <c r="O371" s="30" t="s">
        <v>154</v>
      </c>
      <c r="P371" s="30" t="s">
        <v>100</v>
      </c>
      <c r="Q371" s="11"/>
    </row>
    <row r="372" spans="1:17" ht="192" customHeight="1">
      <c r="A372" s="29"/>
      <c r="B372" s="30"/>
      <c r="C372" s="30"/>
      <c r="D372" s="11">
        <v>2018</v>
      </c>
      <c r="E372" s="12">
        <f>G372+I372+K372+M372</f>
        <v>38.3</v>
      </c>
      <c r="F372" s="12">
        <f t="shared" si="129"/>
        <v>38.3</v>
      </c>
      <c r="G372" s="12">
        <v>0</v>
      </c>
      <c r="H372" s="12">
        <v>0</v>
      </c>
      <c r="I372" s="12">
        <v>0</v>
      </c>
      <c r="J372" s="12">
        <v>0</v>
      </c>
      <c r="K372" s="12">
        <f>12+6.3+15+5</f>
        <v>38.3</v>
      </c>
      <c r="L372" s="12">
        <v>38.3</v>
      </c>
      <c r="M372" s="12">
        <v>0</v>
      </c>
      <c r="N372" s="12">
        <v>0</v>
      </c>
      <c r="O372" s="30"/>
      <c r="P372" s="30"/>
      <c r="Q372" s="11" t="s">
        <v>555</v>
      </c>
    </row>
    <row r="373" spans="1:17" ht="246" customHeight="1">
      <c r="A373" s="29"/>
      <c r="B373" s="30"/>
      <c r="C373" s="30"/>
      <c r="D373" s="11">
        <v>2019</v>
      </c>
      <c r="E373" s="12">
        <f>G373+I373+K373+M373</f>
        <v>43.199999999999996</v>
      </c>
      <c r="F373" s="12">
        <f t="shared" si="129"/>
        <v>43.199999999999996</v>
      </c>
      <c r="G373" s="12">
        <v>0</v>
      </c>
      <c r="H373" s="12">
        <v>0</v>
      </c>
      <c r="I373" s="12">
        <v>0</v>
      </c>
      <c r="J373" s="12">
        <v>0</v>
      </c>
      <c r="K373" s="12">
        <f>18.4+7.4+7+5.1+5.3</f>
        <v>43.199999999999996</v>
      </c>
      <c r="L373" s="12">
        <f>18.4+7.4+7+5.1+5.3</f>
        <v>43.199999999999996</v>
      </c>
      <c r="M373" s="12">
        <v>0</v>
      </c>
      <c r="N373" s="12">
        <v>0</v>
      </c>
      <c r="O373" s="30"/>
      <c r="P373" s="30"/>
      <c r="Q373" s="11" t="s">
        <v>1032</v>
      </c>
    </row>
    <row r="374" spans="1:17" ht="66" customHeight="1">
      <c r="A374" s="29" t="s">
        <v>106</v>
      </c>
      <c r="B374" s="30" t="s">
        <v>107</v>
      </c>
      <c r="C374" s="30" t="s">
        <v>166</v>
      </c>
      <c r="D374" s="11" t="s">
        <v>1</v>
      </c>
      <c r="E374" s="12">
        <f>E375+E376</f>
        <v>91.19999999999999</v>
      </c>
      <c r="F374" s="12">
        <f aca="true" t="shared" si="133" ref="F374:N374">F375+F376</f>
        <v>91.19999999999999</v>
      </c>
      <c r="G374" s="12">
        <f t="shared" si="133"/>
        <v>0</v>
      </c>
      <c r="H374" s="12">
        <f t="shared" si="133"/>
        <v>0</v>
      </c>
      <c r="I374" s="12">
        <f t="shared" si="133"/>
        <v>0</v>
      </c>
      <c r="J374" s="12">
        <f t="shared" si="133"/>
        <v>0</v>
      </c>
      <c r="K374" s="12">
        <f t="shared" si="133"/>
        <v>91.19999999999999</v>
      </c>
      <c r="L374" s="12">
        <f t="shared" si="133"/>
        <v>91.19999999999999</v>
      </c>
      <c r="M374" s="12">
        <f t="shared" si="133"/>
        <v>0</v>
      </c>
      <c r="N374" s="12">
        <f t="shared" si="133"/>
        <v>0</v>
      </c>
      <c r="O374" s="30" t="s">
        <v>154</v>
      </c>
      <c r="P374" s="30" t="s">
        <v>100</v>
      </c>
      <c r="Q374" s="11"/>
    </row>
    <row r="375" spans="1:17" ht="225" customHeight="1">
      <c r="A375" s="29"/>
      <c r="B375" s="30"/>
      <c r="C375" s="30"/>
      <c r="D375" s="11">
        <v>2018</v>
      </c>
      <c r="E375" s="12">
        <f>G375+I375+K375+M375</f>
        <v>68.1</v>
      </c>
      <c r="F375" s="12">
        <f t="shared" si="129"/>
        <v>68.1</v>
      </c>
      <c r="G375" s="12">
        <v>0</v>
      </c>
      <c r="H375" s="12">
        <v>0</v>
      </c>
      <c r="I375" s="12">
        <v>0</v>
      </c>
      <c r="J375" s="12">
        <v>0</v>
      </c>
      <c r="K375" s="12">
        <v>68.1</v>
      </c>
      <c r="L375" s="12">
        <v>68.1</v>
      </c>
      <c r="M375" s="12">
        <v>0</v>
      </c>
      <c r="N375" s="12">
        <v>0</v>
      </c>
      <c r="O375" s="30"/>
      <c r="P375" s="30"/>
      <c r="Q375" s="11" t="s">
        <v>556</v>
      </c>
    </row>
    <row r="376" spans="1:17" ht="279" customHeight="1">
      <c r="A376" s="29"/>
      <c r="B376" s="30"/>
      <c r="C376" s="30"/>
      <c r="D376" s="11">
        <v>2019</v>
      </c>
      <c r="E376" s="12">
        <f>G376+I376+K376+M376</f>
        <v>23.099999999999998</v>
      </c>
      <c r="F376" s="12">
        <f t="shared" si="129"/>
        <v>23.099999999999998</v>
      </c>
      <c r="G376" s="12">
        <v>0</v>
      </c>
      <c r="H376" s="12">
        <v>0</v>
      </c>
      <c r="I376" s="12">
        <v>0</v>
      </c>
      <c r="J376" s="12">
        <v>0</v>
      </c>
      <c r="K376" s="12">
        <f>21.4+1.7</f>
        <v>23.099999999999998</v>
      </c>
      <c r="L376" s="12">
        <f>21.4+1.7</f>
        <v>23.099999999999998</v>
      </c>
      <c r="M376" s="12">
        <v>0</v>
      </c>
      <c r="N376" s="12">
        <v>0</v>
      </c>
      <c r="O376" s="30"/>
      <c r="P376" s="30"/>
      <c r="Q376" s="11" t="s">
        <v>1033</v>
      </c>
    </row>
    <row r="377" spans="1:17" ht="66" customHeight="1">
      <c r="A377" s="29" t="s">
        <v>108</v>
      </c>
      <c r="B377" s="30" t="s">
        <v>109</v>
      </c>
      <c r="C377" s="30" t="s">
        <v>166</v>
      </c>
      <c r="D377" s="11" t="s">
        <v>1</v>
      </c>
      <c r="E377" s="12">
        <f>E378+E379</f>
        <v>10</v>
      </c>
      <c r="F377" s="12">
        <f aca="true" t="shared" si="134" ref="F377:N377">F378+F379</f>
        <v>10</v>
      </c>
      <c r="G377" s="12">
        <f t="shared" si="134"/>
        <v>0</v>
      </c>
      <c r="H377" s="12">
        <f t="shared" si="134"/>
        <v>0</v>
      </c>
      <c r="I377" s="12">
        <f t="shared" si="134"/>
        <v>0</v>
      </c>
      <c r="J377" s="12">
        <f t="shared" si="134"/>
        <v>0</v>
      </c>
      <c r="K377" s="12">
        <f t="shared" si="134"/>
        <v>10</v>
      </c>
      <c r="L377" s="12">
        <f t="shared" si="134"/>
        <v>10</v>
      </c>
      <c r="M377" s="12">
        <f t="shared" si="134"/>
        <v>0</v>
      </c>
      <c r="N377" s="12">
        <f t="shared" si="134"/>
        <v>0</v>
      </c>
      <c r="O377" s="30" t="s">
        <v>154</v>
      </c>
      <c r="P377" s="30" t="s">
        <v>100</v>
      </c>
      <c r="Q377" s="11"/>
    </row>
    <row r="378" spans="1:17" ht="84" customHeight="1">
      <c r="A378" s="29"/>
      <c r="B378" s="30"/>
      <c r="C378" s="30"/>
      <c r="D378" s="11">
        <v>2018</v>
      </c>
      <c r="E378" s="12">
        <f>G378+I378+K378+M378</f>
        <v>5</v>
      </c>
      <c r="F378" s="12">
        <f t="shared" si="129"/>
        <v>5</v>
      </c>
      <c r="G378" s="12">
        <v>0</v>
      </c>
      <c r="H378" s="12">
        <v>0</v>
      </c>
      <c r="I378" s="12">
        <v>0</v>
      </c>
      <c r="J378" s="12">
        <v>0</v>
      </c>
      <c r="K378" s="12">
        <v>5</v>
      </c>
      <c r="L378" s="12">
        <v>5</v>
      </c>
      <c r="M378" s="12">
        <v>0</v>
      </c>
      <c r="N378" s="12">
        <v>0</v>
      </c>
      <c r="O378" s="30"/>
      <c r="P378" s="30"/>
      <c r="Q378" s="11" t="s">
        <v>452</v>
      </c>
    </row>
    <row r="379" spans="1:17" ht="144" customHeight="1">
      <c r="A379" s="29"/>
      <c r="B379" s="30"/>
      <c r="C379" s="30"/>
      <c r="D379" s="11">
        <v>2019</v>
      </c>
      <c r="E379" s="12">
        <f>G379+I379+K379+M379</f>
        <v>5</v>
      </c>
      <c r="F379" s="12">
        <f t="shared" si="129"/>
        <v>5</v>
      </c>
      <c r="G379" s="12">
        <v>0</v>
      </c>
      <c r="H379" s="12">
        <v>0</v>
      </c>
      <c r="I379" s="12">
        <v>0</v>
      </c>
      <c r="J379" s="12">
        <v>0</v>
      </c>
      <c r="K379" s="12">
        <v>5</v>
      </c>
      <c r="L379" s="12">
        <v>5</v>
      </c>
      <c r="M379" s="12">
        <v>0</v>
      </c>
      <c r="N379" s="12">
        <v>0</v>
      </c>
      <c r="O379" s="30"/>
      <c r="P379" s="30"/>
      <c r="Q379" s="11" t="s">
        <v>1034</v>
      </c>
    </row>
    <row r="380" spans="1:17" ht="66" customHeight="1">
      <c r="A380" s="29" t="s">
        <v>110</v>
      </c>
      <c r="B380" s="30" t="s">
        <v>111</v>
      </c>
      <c r="C380" s="30" t="s">
        <v>166</v>
      </c>
      <c r="D380" s="11" t="s">
        <v>1</v>
      </c>
      <c r="E380" s="12">
        <f>E381+E382</f>
        <v>54</v>
      </c>
      <c r="F380" s="12">
        <f aca="true" t="shared" si="135" ref="F380:N380">F381+F382</f>
        <v>54</v>
      </c>
      <c r="G380" s="12">
        <f t="shared" si="135"/>
        <v>0</v>
      </c>
      <c r="H380" s="12">
        <f t="shared" si="135"/>
        <v>0</v>
      </c>
      <c r="I380" s="12">
        <f t="shared" si="135"/>
        <v>0</v>
      </c>
      <c r="J380" s="12">
        <f t="shared" si="135"/>
        <v>0</v>
      </c>
      <c r="K380" s="12">
        <f t="shared" si="135"/>
        <v>54</v>
      </c>
      <c r="L380" s="12">
        <f t="shared" si="135"/>
        <v>54</v>
      </c>
      <c r="M380" s="12">
        <f t="shared" si="135"/>
        <v>0</v>
      </c>
      <c r="N380" s="12">
        <f t="shared" si="135"/>
        <v>0</v>
      </c>
      <c r="O380" s="30" t="s">
        <v>154</v>
      </c>
      <c r="P380" s="30" t="s">
        <v>100</v>
      </c>
      <c r="Q380" s="11"/>
    </row>
    <row r="381" spans="1:17" ht="66" customHeight="1">
      <c r="A381" s="29"/>
      <c r="B381" s="30"/>
      <c r="C381" s="30"/>
      <c r="D381" s="11">
        <v>2018</v>
      </c>
      <c r="E381" s="12">
        <f>G381+I381+K381+M381</f>
        <v>54</v>
      </c>
      <c r="F381" s="12">
        <f t="shared" si="129"/>
        <v>54</v>
      </c>
      <c r="G381" s="12">
        <v>0</v>
      </c>
      <c r="H381" s="12">
        <v>0</v>
      </c>
      <c r="I381" s="12">
        <v>0</v>
      </c>
      <c r="J381" s="12">
        <v>0</v>
      </c>
      <c r="K381" s="12">
        <v>54</v>
      </c>
      <c r="L381" s="12">
        <v>54</v>
      </c>
      <c r="M381" s="12">
        <v>0</v>
      </c>
      <c r="N381" s="12">
        <v>0</v>
      </c>
      <c r="O381" s="30"/>
      <c r="P381" s="30"/>
      <c r="Q381" s="30" t="s">
        <v>453</v>
      </c>
    </row>
    <row r="382" spans="1:17" ht="162" customHeight="1">
      <c r="A382" s="29"/>
      <c r="B382" s="30"/>
      <c r="C382" s="30"/>
      <c r="D382" s="11">
        <v>2019</v>
      </c>
      <c r="E382" s="12">
        <f>G382+I382+K382+M382</f>
        <v>0</v>
      </c>
      <c r="F382" s="12">
        <f t="shared" si="129"/>
        <v>0</v>
      </c>
      <c r="G382" s="12">
        <v>0</v>
      </c>
      <c r="H382" s="12">
        <v>0</v>
      </c>
      <c r="I382" s="12">
        <v>0</v>
      </c>
      <c r="J382" s="12">
        <v>0</v>
      </c>
      <c r="K382" s="12">
        <v>0</v>
      </c>
      <c r="L382" s="12">
        <v>0</v>
      </c>
      <c r="M382" s="12">
        <v>0</v>
      </c>
      <c r="N382" s="12">
        <v>0</v>
      </c>
      <c r="O382" s="30"/>
      <c r="P382" s="30"/>
      <c r="Q382" s="30"/>
    </row>
    <row r="383" spans="1:17" ht="66" customHeight="1">
      <c r="A383" s="29" t="s">
        <v>112</v>
      </c>
      <c r="B383" s="30" t="s">
        <v>113</v>
      </c>
      <c r="C383" s="30" t="s">
        <v>166</v>
      </c>
      <c r="D383" s="11" t="s">
        <v>1</v>
      </c>
      <c r="E383" s="12">
        <f>E384+E385</f>
        <v>581.4000000000001</v>
      </c>
      <c r="F383" s="12">
        <f aca="true" t="shared" si="136" ref="F383:N383">F384+F385</f>
        <v>581.4000000000001</v>
      </c>
      <c r="G383" s="12">
        <f t="shared" si="136"/>
        <v>0</v>
      </c>
      <c r="H383" s="12">
        <f t="shared" si="136"/>
        <v>0</v>
      </c>
      <c r="I383" s="12">
        <f t="shared" si="136"/>
        <v>0</v>
      </c>
      <c r="J383" s="12">
        <f t="shared" si="136"/>
        <v>0</v>
      </c>
      <c r="K383" s="12">
        <f t="shared" si="136"/>
        <v>581.4000000000001</v>
      </c>
      <c r="L383" s="12">
        <f t="shared" si="136"/>
        <v>581.4000000000001</v>
      </c>
      <c r="M383" s="12">
        <f t="shared" si="136"/>
        <v>0</v>
      </c>
      <c r="N383" s="12">
        <f t="shared" si="136"/>
        <v>0</v>
      </c>
      <c r="O383" s="30" t="s">
        <v>154</v>
      </c>
      <c r="P383" s="30" t="s">
        <v>100</v>
      </c>
      <c r="Q383" s="11"/>
    </row>
    <row r="384" spans="1:17" ht="171" customHeight="1">
      <c r="A384" s="29"/>
      <c r="B384" s="30"/>
      <c r="C384" s="30"/>
      <c r="D384" s="11">
        <v>2018</v>
      </c>
      <c r="E384" s="12">
        <f>G384+I384+K384+M384</f>
        <v>308.8</v>
      </c>
      <c r="F384" s="12">
        <f t="shared" si="129"/>
        <v>308.8</v>
      </c>
      <c r="G384" s="12">
        <v>0</v>
      </c>
      <c r="H384" s="12">
        <v>0</v>
      </c>
      <c r="I384" s="12">
        <v>0</v>
      </c>
      <c r="J384" s="12">
        <v>0</v>
      </c>
      <c r="K384" s="12">
        <f>34+231.8+43</f>
        <v>308.8</v>
      </c>
      <c r="L384" s="12">
        <v>308.8</v>
      </c>
      <c r="M384" s="12">
        <v>0</v>
      </c>
      <c r="N384" s="12">
        <v>0</v>
      </c>
      <c r="O384" s="30"/>
      <c r="P384" s="30"/>
      <c r="Q384" s="11" t="s">
        <v>557</v>
      </c>
    </row>
    <row r="385" spans="1:17" ht="270" customHeight="1">
      <c r="A385" s="29"/>
      <c r="B385" s="30"/>
      <c r="C385" s="30"/>
      <c r="D385" s="11">
        <v>2019</v>
      </c>
      <c r="E385" s="12">
        <f>G385+I385+K385+M385</f>
        <v>272.6</v>
      </c>
      <c r="F385" s="12">
        <f t="shared" si="129"/>
        <v>272.6</v>
      </c>
      <c r="G385" s="12">
        <v>0</v>
      </c>
      <c r="H385" s="12">
        <v>0</v>
      </c>
      <c r="I385" s="12">
        <v>0</v>
      </c>
      <c r="J385" s="12">
        <v>0</v>
      </c>
      <c r="K385" s="12">
        <f>18.5+242.1+12</f>
        <v>272.6</v>
      </c>
      <c r="L385" s="12">
        <f>18.5+242.1+12</f>
        <v>272.6</v>
      </c>
      <c r="M385" s="12">
        <v>0</v>
      </c>
      <c r="N385" s="12">
        <v>0</v>
      </c>
      <c r="O385" s="30"/>
      <c r="P385" s="30"/>
      <c r="Q385" s="11" t="s">
        <v>1036</v>
      </c>
    </row>
    <row r="386" spans="1:17" ht="102" customHeight="1">
      <c r="A386" s="29" t="s">
        <v>114</v>
      </c>
      <c r="B386" s="30" t="s">
        <v>115</v>
      </c>
      <c r="C386" s="30" t="s">
        <v>166</v>
      </c>
      <c r="D386" s="11" t="s">
        <v>1</v>
      </c>
      <c r="E386" s="12">
        <f>E387+E388</f>
        <v>20</v>
      </c>
      <c r="F386" s="12">
        <f aca="true" t="shared" si="137" ref="F386:N386">F387+F388</f>
        <v>20</v>
      </c>
      <c r="G386" s="12">
        <f t="shared" si="137"/>
        <v>0</v>
      </c>
      <c r="H386" s="12">
        <f t="shared" si="137"/>
        <v>0</v>
      </c>
      <c r="I386" s="12">
        <f t="shared" si="137"/>
        <v>0</v>
      </c>
      <c r="J386" s="12">
        <f t="shared" si="137"/>
        <v>0</v>
      </c>
      <c r="K386" s="12">
        <f t="shared" si="137"/>
        <v>20</v>
      </c>
      <c r="L386" s="12">
        <f t="shared" si="137"/>
        <v>20</v>
      </c>
      <c r="M386" s="12">
        <f t="shared" si="137"/>
        <v>0</v>
      </c>
      <c r="N386" s="12">
        <f t="shared" si="137"/>
        <v>0</v>
      </c>
      <c r="O386" s="30" t="s">
        <v>154</v>
      </c>
      <c r="P386" s="30" t="s">
        <v>100</v>
      </c>
      <c r="Q386" s="30" t="s">
        <v>1035</v>
      </c>
    </row>
    <row r="387" spans="1:17" ht="66" customHeight="1">
      <c r="A387" s="29"/>
      <c r="B387" s="30"/>
      <c r="C387" s="30"/>
      <c r="D387" s="11">
        <v>2018</v>
      </c>
      <c r="E387" s="12">
        <f>G387+I387+K387+M387</f>
        <v>10</v>
      </c>
      <c r="F387" s="12">
        <f t="shared" si="129"/>
        <v>10</v>
      </c>
      <c r="G387" s="12">
        <v>0</v>
      </c>
      <c r="H387" s="12">
        <v>0</v>
      </c>
      <c r="I387" s="12">
        <v>0</v>
      </c>
      <c r="J387" s="12">
        <v>0</v>
      </c>
      <c r="K387" s="12">
        <v>10</v>
      </c>
      <c r="L387" s="12">
        <v>10</v>
      </c>
      <c r="M387" s="12">
        <v>0</v>
      </c>
      <c r="N387" s="12">
        <v>0</v>
      </c>
      <c r="O387" s="30"/>
      <c r="P387" s="30"/>
      <c r="Q387" s="30"/>
    </row>
    <row r="388" spans="1:17" ht="147" customHeight="1">
      <c r="A388" s="29"/>
      <c r="B388" s="30"/>
      <c r="C388" s="30"/>
      <c r="D388" s="11">
        <v>2019</v>
      </c>
      <c r="E388" s="12">
        <f>G388+I388+K388+M388</f>
        <v>10</v>
      </c>
      <c r="F388" s="12">
        <f t="shared" si="129"/>
        <v>10</v>
      </c>
      <c r="G388" s="12">
        <v>0</v>
      </c>
      <c r="H388" s="12">
        <v>0</v>
      </c>
      <c r="I388" s="12">
        <v>0</v>
      </c>
      <c r="J388" s="12">
        <v>0</v>
      </c>
      <c r="K388" s="12">
        <v>10</v>
      </c>
      <c r="L388" s="12">
        <v>10</v>
      </c>
      <c r="M388" s="12">
        <v>0</v>
      </c>
      <c r="N388" s="12">
        <v>0</v>
      </c>
      <c r="O388" s="30"/>
      <c r="P388" s="30"/>
      <c r="Q388" s="30"/>
    </row>
    <row r="389" spans="1:17" s="10" customFormat="1" ht="84.75" customHeight="1">
      <c r="A389" s="42" t="s">
        <v>24</v>
      </c>
      <c r="B389" s="42"/>
      <c r="C389" s="42"/>
      <c r="D389" s="42"/>
      <c r="E389" s="42"/>
      <c r="F389" s="42"/>
      <c r="G389" s="42"/>
      <c r="H389" s="42"/>
      <c r="I389" s="42"/>
      <c r="J389" s="42"/>
      <c r="K389" s="42"/>
      <c r="L389" s="42"/>
      <c r="M389" s="42"/>
      <c r="N389" s="42"/>
      <c r="O389" s="42"/>
      <c r="P389" s="42"/>
      <c r="Q389" s="42"/>
    </row>
    <row r="390" spans="1:17" ht="56.25" customHeight="1">
      <c r="A390" s="31"/>
      <c r="B390" s="32" t="s">
        <v>18</v>
      </c>
      <c r="C390" s="30"/>
      <c r="D390" s="7" t="s">
        <v>1</v>
      </c>
      <c r="E390" s="9">
        <f>E391+E392</f>
        <v>18287.8</v>
      </c>
      <c r="F390" s="9">
        <f aca="true" t="shared" si="138" ref="F390:N390">F391+F392</f>
        <v>15530.699999999999</v>
      </c>
      <c r="G390" s="9">
        <f t="shared" si="138"/>
        <v>0</v>
      </c>
      <c r="H390" s="9">
        <f t="shared" si="138"/>
        <v>0</v>
      </c>
      <c r="I390" s="9">
        <f t="shared" si="138"/>
        <v>6038.299999999999</v>
      </c>
      <c r="J390" s="9">
        <f t="shared" si="138"/>
        <v>6038.299999999999</v>
      </c>
      <c r="K390" s="9">
        <f t="shared" si="138"/>
        <v>12249.5</v>
      </c>
      <c r="L390" s="9">
        <f t="shared" si="138"/>
        <v>9492.4</v>
      </c>
      <c r="M390" s="9">
        <f t="shared" si="138"/>
        <v>0</v>
      </c>
      <c r="N390" s="9">
        <f t="shared" si="138"/>
        <v>0</v>
      </c>
      <c r="O390" s="30"/>
      <c r="P390" s="30"/>
      <c r="Q390" s="30"/>
    </row>
    <row r="391" spans="1:17" ht="56.25" customHeight="1">
      <c r="A391" s="31"/>
      <c r="B391" s="32"/>
      <c r="C391" s="30"/>
      <c r="D391" s="7">
        <v>2018</v>
      </c>
      <c r="E391" s="9">
        <f>G391+I391+K391+M391</f>
        <v>8762.8</v>
      </c>
      <c r="F391" s="9">
        <f>H391+J391+L391+N391</f>
        <v>8156.299999999999</v>
      </c>
      <c r="G391" s="9">
        <f>G394+G397+G401+G404+G409+G412+G415+G418</f>
        <v>0</v>
      </c>
      <c r="H391" s="9">
        <f aca="true" t="shared" si="139" ref="H391:N391">H394+H397+H401+H404+H409+H412+H415+H418</f>
        <v>0</v>
      </c>
      <c r="I391" s="9">
        <f t="shared" si="139"/>
        <v>1321.6</v>
      </c>
      <c r="J391" s="9">
        <f t="shared" si="139"/>
        <v>1321.6</v>
      </c>
      <c r="K391" s="9">
        <f t="shared" si="139"/>
        <v>7441.2</v>
      </c>
      <c r="L391" s="9">
        <f t="shared" si="139"/>
        <v>6834.7</v>
      </c>
      <c r="M391" s="9">
        <f t="shared" si="139"/>
        <v>0</v>
      </c>
      <c r="N391" s="9">
        <f t="shared" si="139"/>
        <v>0</v>
      </c>
      <c r="O391" s="30"/>
      <c r="P391" s="30"/>
      <c r="Q391" s="30"/>
    </row>
    <row r="392" spans="1:17" ht="56.25" customHeight="1">
      <c r="A392" s="31"/>
      <c r="B392" s="32"/>
      <c r="C392" s="30"/>
      <c r="D392" s="7">
        <v>2019</v>
      </c>
      <c r="E392" s="9">
        <f>G392+I392+K392+M392</f>
        <v>9525</v>
      </c>
      <c r="F392" s="9">
        <f>H392+J392+L392+N392</f>
        <v>7374.4</v>
      </c>
      <c r="G392" s="9">
        <f>G395+G398+G402+G405+G410+G413+G416+G419</f>
        <v>0</v>
      </c>
      <c r="H392" s="9">
        <f aca="true" t="shared" si="140" ref="H392:N392">H395+H398+H402+H405+H410+H413+H416+H419</f>
        <v>0</v>
      </c>
      <c r="I392" s="9">
        <f t="shared" si="140"/>
        <v>4716.7</v>
      </c>
      <c r="J392" s="9">
        <f t="shared" si="140"/>
        <v>4716.7</v>
      </c>
      <c r="K392" s="9">
        <f t="shared" si="140"/>
        <v>4808.3</v>
      </c>
      <c r="L392" s="9">
        <f t="shared" si="140"/>
        <v>2657.7</v>
      </c>
      <c r="M392" s="9">
        <f t="shared" si="140"/>
        <v>0</v>
      </c>
      <c r="N392" s="9">
        <f t="shared" si="140"/>
        <v>0</v>
      </c>
      <c r="O392" s="30"/>
      <c r="P392" s="30"/>
      <c r="Q392" s="30"/>
    </row>
    <row r="393" spans="1:17" ht="73.5" customHeight="1">
      <c r="A393" s="29" t="s">
        <v>8</v>
      </c>
      <c r="B393" s="30" t="s">
        <v>117</v>
      </c>
      <c r="C393" s="30" t="s">
        <v>96</v>
      </c>
      <c r="D393" s="11" t="s">
        <v>1</v>
      </c>
      <c r="E393" s="12">
        <f>E394+E395</f>
        <v>61.2</v>
      </c>
      <c r="F393" s="12">
        <f aca="true" t="shared" si="141" ref="F393:N393">F394+F395</f>
        <v>61.2</v>
      </c>
      <c r="G393" s="12">
        <f t="shared" si="141"/>
        <v>0</v>
      </c>
      <c r="H393" s="12">
        <f t="shared" si="141"/>
        <v>0</v>
      </c>
      <c r="I393" s="12">
        <f t="shared" si="141"/>
        <v>0</v>
      </c>
      <c r="J393" s="12">
        <f t="shared" si="141"/>
        <v>0</v>
      </c>
      <c r="K393" s="12">
        <f t="shared" si="141"/>
        <v>61.2</v>
      </c>
      <c r="L393" s="12">
        <f t="shared" si="141"/>
        <v>61.2</v>
      </c>
      <c r="M393" s="12">
        <f t="shared" si="141"/>
        <v>0</v>
      </c>
      <c r="N393" s="12">
        <f t="shared" si="141"/>
        <v>0</v>
      </c>
      <c r="O393" s="30" t="s">
        <v>279</v>
      </c>
      <c r="P393" s="30" t="s">
        <v>520</v>
      </c>
      <c r="Q393" s="11"/>
    </row>
    <row r="394" spans="1:17" ht="138" customHeight="1">
      <c r="A394" s="29"/>
      <c r="B394" s="30"/>
      <c r="C394" s="30"/>
      <c r="D394" s="11">
        <v>2018</v>
      </c>
      <c r="E394" s="12">
        <f>G394+I394+K394+M394</f>
        <v>61.1</v>
      </c>
      <c r="F394" s="12">
        <f>H394+J394+L394+N394</f>
        <v>61.1</v>
      </c>
      <c r="G394" s="12">
        <v>0</v>
      </c>
      <c r="H394" s="12">
        <v>0</v>
      </c>
      <c r="I394" s="12">
        <v>0</v>
      </c>
      <c r="J394" s="12">
        <v>0</v>
      </c>
      <c r="K394" s="12">
        <v>61.1</v>
      </c>
      <c r="L394" s="12">
        <v>61.1</v>
      </c>
      <c r="M394" s="12">
        <v>0</v>
      </c>
      <c r="N394" s="12">
        <v>0</v>
      </c>
      <c r="O394" s="30"/>
      <c r="P394" s="30"/>
      <c r="Q394" s="11" t="s">
        <v>578</v>
      </c>
    </row>
    <row r="395" spans="1:17" ht="242.25" customHeight="1">
      <c r="A395" s="29"/>
      <c r="B395" s="30"/>
      <c r="C395" s="30"/>
      <c r="D395" s="11">
        <v>2019</v>
      </c>
      <c r="E395" s="12">
        <f>G395+I395+K395+M395</f>
        <v>0.1</v>
      </c>
      <c r="F395" s="12">
        <f>H395+J395+L395+N395</f>
        <v>0.1</v>
      </c>
      <c r="G395" s="12">
        <v>0</v>
      </c>
      <c r="H395" s="12">
        <v>0</v>
      </c>
      <c r="I395" s="12">
        <v>0</v>
      </c>
      <c r="J395" s="12">
        <v>0</v>
      </c>
      <c r="K395" s="12">
        <v>0.1</v>
      </c>
      <c r="L395" s="12">
        <v>0.1</v>
      </c>
      <c r="M395" s="12">
        <v>0</v>
      </c>
      <c r="N395" s="12">
        <v>0</v>
      </c>
      <c r="O395" s="30"/>
      <c r="P395" s="30"/>
      <c r="Q395" s="11" t="s">
        <v>795</v>
      </c>
    </row>
    <row r="396" spans="1:17" ht="73.5" customHeight="1">
      <c r="A396" s="29" t="s">
        <v>9</v>
      </c>
      <c r="B396" s="30" t="s">
        <v>178</v>
      </c>
      <c r="C396" s="30" t="s">
        <v>132</v>
      </c>
      <c r="D396" s="11" t="s">
        <v>1</v>
      </c>
      <c r="E396" s="12">
        <f>E397+E398</f>
        <v>7218.4</v>
      </c>
      <c r="F396" s="12">
        <f aca="true" t="shared" si="142" ref="F396:N396">F397+F398</f>
        <v>7145</v>
      </c>
      <c r="G396" s="12">
        <f t="shared" si="142"/>
        <v>0</v>
      </c>
      <c r="H396" s="12">
        <f t="shared" si="142"/>
        <v>0</v>
      </c>
      <c r="I396" s="12">
        <f t="shared" si="142"/>
        <v>4716.7</v>
      </c>
      <c r="J396" s="12">
        <f t="shared" si="142"/>
        <v>4716.7</v>
      </c>
      <c r="K396" s="12">
        <f t="shared" si="142"/>
        <v>2501.7</v>
      </c>
      <c r="L396" s="12">
        <f t="shared" si="142"/>
        <v>2428.3</v>
      </c>
      <c r="M396" s="12">
        <f t="shared" si="142"/>
        <v>0</v>
      </c>
      <c r="N396" s="12">
        <f t="shared" si="142"/>
        <v>0</v>
      </c>
      <c r="O396" s="30" t="s">
        <v>693</v>
      </c>
      <c r="P396" s="30" t="s">
        <v>796</v>
      </c>
      <c r="Q396" s="11"/>
    </row>
    <row r="397" spans="1:17" ht="394.5" customHeight="1">
      <c r="A397" s="29"/>
      <c r="B397" s="30"/>
      <c r="C397" s="30"/>
      <c r="D397" s="11">
        <v>2018</v>
      </c>
      <c r="E397" s="12">
        <f>G397+I397+K397+M397</f>
        <v>1087.5</v>
      </c>
      <c r="F397" s="12">
        <f>H397+J397+L397+N397</f>
        <v>1014.3</v>
      </c>
      <c r="G397" s="12">
        <v>0</v>
      </c>
      <c r="H397" s="12">
        <v>0</v>
      </c>
      <c r="I397" s="12">
        <v>0</v>
      </c>
      <c r="J397" s="12">
        <v>0</v>
      </c>
      <c r="K397" s="12">
        <v>1087.5</v>
      </c>
      <c r="L397" s="12">
        <v>1014.3</v>
      </c>
      <c r="M397" s="12">
        <v>0</v>
      </c>
      <c r="N397" s="12">
        <v>0</v>
      </c>
      <c r="O397" s="30"/>
      <c r="P397" s="30"/>
      <c r="Q397" s="11" t="s">
        <v>579</v>
      </c>
    </row>
    <row r="398" spans="1:17" ht="409.5" customHeight="1">
      <c r="A398" s="29"/>
      <c r="B398" s="30"/>
      <c r="C398" s="30"/>
      <c r="D398" s="30">
        <v>2019</v>
      </c>
      <c r="E398" s="33">
        <f>G398+I398+K398+M398</f>
        <v>6130.9</v>
      </c>
      <c r="F398" s="33">
        <f>H398+J398+L398+N398</f>
        <v>6130.7</v>
      </c>
      <c r="G398" s="33">
        <v>0</v>
      </c>
      <c r="H398" s="33">
        <v>0</v>
      </c>
      <c r="I398" s="33">
        <f>1991.7+2725</f>
        <v>4716.7</v>
      </c>
      <c r="J398" s="33">
        <f>1991.7+2725</f>
        <v>4716.7</v>
      </c>
      <c r="K398" s="33">
        <f>246.2+337.4+830.6</f>
        <v>1414.1999999999998</v>
      </c>
      <c r="L398" s="33">
        <f>246.2+337.4+830.4</f>
        <v>1414</v>
      </c>
      <c r="M398" s="33">
        <v>0</v>
      </c>
      <c r="N398" s="33">
        <v>0</v>
      </c>
      <c r="O398" s="30"/>
      <c r="P398" s="30"/>
      <c r="Q398" s="30" t="s">
        <v>797</v>
      </c>
    </row>
    <row r="399" spans="1:17" ht="364.5" customHeight="1">
      <c r="A399" s="29"/>
      <c r="B399" s="30"/>
      <c r="C399" s="30"/>
      <c r="D399" s="30"/>
      <c r="E399" s="33"/>
      <c r="F399" s="33"/>
      <c r="G399" s="33"/>
      <c r="H399" s="33"/>
      <c r="I399" s="33"/>
      <c r="J399" s="33"/>
      <c r="K399" s="33"/>
      <c r="L399" s="33"/>
      <c r="M399" s="33"/>
      <c r="N399" s="33"/>
      <c r="O399" s="30"/>
      <c r="P399" s="30"/>
      <c r="Q399" s="30"/>
    </row>
    <row r="400" spans="1:17" ht="76.5" customHeight="1">
      <c r="A400" s="29" t="s">
        <v>119</v>
      </c>
      <c r="B400" s="30" t="s">
        <v>699</v>
      </c>
      <c r="C400" s="30" t="s">
        <v>130</v>
      </c>
      <c r="D400" s="11" t="s">
        <v>1</v>
      </c>
      <c r="E400" s="12">
        <f>E401+E402</f>
        <v>0</v>
      </c>
      <c r="F400" s="12">
        <f aca="true" t="shared" si="143" ref="F400:N400">F401+F402</f>
        <v>0</v>
      </c>
      <c r="G400" s="12">
        <f t="shared" si="143"/>
        <v>0</v>
      </c>
      <c r="H400" s="12">
        <f t="shared" si="143"/>
        <v>0</v>
      </c>
      <c r="I400" s="12">
        <f t="shared" si="143"/>
        <v>0</v>
      </c>
      <c r="J400" s="12">
        <f t="shared" si="143"/>
        <v>0</v>
      </c>
      <c r="K400" s="12">
        <f t="shared" si="143"/>
        <v>0</v>
      </c>
      <c r="L400" s="12">
        <f t="shared" si="143"/>
        <v>0</v>
      </c>
      <c r="M400" s="12">
        <f t="shared" si="143"/>
        <v>0</v>
      </c>
      <c r="N400" s="12">
        <f t="shared" si="143"/>
        <v>0</v>
      </c>
      <c r="O400" s="30" t="s">
        <v>281</v>
      </c>
      <c r="P400" s="30" t="s">
        <v>700</v>
      </c>
      <c r="Q400" s="30" t="s">
        <v>798</v>
      </c>
    </row>
    <row r="401" spans="1:17" ht="81" customHeight="1">
      <c r="A401" s="29"/>
      <c r="B401" s="30"/>
      <c r="C401" s="30"/>
      <c r="D401" s="11">
        <v>2018</v>
      </c>
      <c r="E401" s="12">
        <f>G401+I401+K401+M401</f>
        <v>0</v>
      </c>
      <c r="F401" s="12">
        <f>H401+J401+L401+N401</f>
        <v>0</v>
      </c>
      <c r="G401" s="12">
        <v>0</v>
      </c>
      <c r="H401" s="12">
        <v>0</v>
      </c>
      <c r="I401" s="12">
        <v>0</v>
      </c>
      <c r="J401" s="12">
        <v>0</v>
      </c>
      <c r="K401" s="12">
        <v>0</v>
      </c>
      <c r="L401" s="12">
        <v>0</v>
      </c>
      <c r="M401" s="12">
        <v>0</v>
      </c>
      <c r="N401" s="12">
        <v>0</v>
      </c>
      <c r="O401" s="30"/>
      <c r="P401" s="30"/>
      <c r="Q401" s="30"/>
    </row>
    <row r="402" spans="1:17" ht="351.75" customHeight="1">
      <c r="A402" s="29"/>
      <c r="B402" s="30"/>
      <c r="C402" s="30"/>
      <c r="D402" s="11">
        <v>2019</v>
      </c>
      <c r="E402" s="12">
        <f>G402+I402+K402+M402</f>
        <v>0</v>
      </c>
      <c r="F402" s="12">
        <f>H402+J402+L402+N402</f>
        <v>0</v>
      </c>
      <c r="G402" s="12">
        <v>0</v>
      </c>
      <c r="H402" s="12">
        <v>0</v>
      </c>
      <c r="I402" s="12">
        <v>0</v>
      </c>
      <c r="J402" s="12">
        <v>0</v>
      </c>
      <c r="K402" s="12">
        <v>0</v>
      </c>
      <c r="L402" s="12">
        <v>0</v>
      </c>
      <c r="M402" s="12">
        <v>0</v>
      </c>
      <c r="N402" s="12">
        <v>0</v>
      </c>
      <c r="O402" s="30"/>
      <c r="P402" s="30"/>
      <c r="Q402" s="30"/>
    </row>
    <row r="403" spans="1:17" ht="71.25" customHeight="1">
      <c r="A403" s="29" t="s">
        <v>120</v>
      </c>
      <c r="B403" s="30" t="s">
        <v>466</v>
      </c>
      <c r="C403" s="30" t="s">
        <v>98</v>
      </c>
      <c r="D403" s="11" t="s">
        <v>1</v>
      </c>
      <c r="E403" s="12">
        <f>E404+E405</f>
        <v>1220.1</v>
      </c>
      <c r="F403" s="12">
        <f aca="true" t="shared" si="144" ref="F403:N403">F404+F405</f>
        <v>169.2</v>
      </c>
      <c r="G403" s="12">
        <f t="shared" si="144"/>
        <v>0</v>
      </c>
      <c r="H403" s="12">
        <f t="shared" si="144"/>
        <v>0</v>
      </c>
      <c r="I403" s="12">
        <f t="shared" si="144"/>
        <v>0</v>
      </c>
      <c r="J403" s="12">
        <f t="shared" si="144"/>
        <v>0</v>
      </c>
      <c r="K403" s="12">
        <f t="shared" si="144"/>
        <v>1220.1</v>
      </c>
      <c r="L403" s="12">
        <f t="shared" si="144"/>
        <v>169.2</v>
      </c>
      <c r="M403" s="12">
        <f t="shared" si="144"/>
        <v>0</v>
      </c>
      <c r="N403" s="12">
        <f t="shared" si="144"/>
        <v>0</v>
      </c>
      <c r="O403" s="30" t="s">
        <v>747</v>
      </c>
      <c r="P403" s="30" t="s">
        <v>748</v>
      </c>
      <c r="Q403" s="11"/>
    </row>
    <row r="404" spans="1:17" ht="191.25" customHeight="1">
      <c r="A404" s="29"/>
      <c r="B404" s="30"/>
      <c r="C404" s="30"/>
      <c r="D404" s="11">
        <v>2018</v>
      </c>
      <c r="E404" s="12">
        <f>G404+I404+K404+M404</f>
        <v>180.6</v>
      </c>
      <c r="F404" s="12">
        <f>H404+J404+L404+N404</f>
        <v>166</v>
      </c>
      <c r="G404" s="12">
        <v>0</v>
      </c>
      <c r="H404" s="12">
        <v>0</v>
      </c>
      <c r="I404" s="12">
        <v>0</v>
      </c>
      <c r="J404" s="12">
        <v>0</v>
      </c>
      <c r="K404" s="12">
        <v>180.6</v>
      </c>
      <c r="L404" s="12">
        <v>166</v>
      </c>
      <c r="M404" s="12">
        <v>0</v>
      </c>
      <c r="N404" s="12">
        <v>0</v>
      </c>
      <c r="O404" s="30"/>
      <c r="P404" s="30"/>
      <c r="Q404" s="11" t="s">
        <v>467</v>
      </c>
    </row>
    <row r="405" spans="1:17" ht="409.5" customHeight="1">
      <c r="A405" s="29"/>
      <c r="B405" s="30"/>
      <c r="C405" s="30"/>
      <c r="D405" s="30">
        <v>2019</v>
      </c>
      <c r="E405" s="33">
        <f>G405+I405+K405+M405</f>
        <v>1039.5</v>
      </c>
      <c r="F405" s="33">
        <f>H405+J405+L405+N405</f>
        <v>3.2</v>
      </c>
      <c r="G405" s="33">
        <v>0</v>
      </c>
      <c r="H405" s="33">
        <v>0</v>
      </c>
      <c r="I405" s="33">
        <v>0</v>
      </c>
      <c r="J405" s="33">
        <v>0</v>
      </c>
      <c r="K405" s="33">
        <v>1039.5</v>
      </c>
      <c r="L405" s="33">
        <v>3.2</v>
      </c>
      <c r="M405" s="33">
        <v>0</v>
      </c>
      <c r="N405" s="33">
        <v>0</v>
      </c>
      <c r="O405" s="30"/>
      <c r="P405" s="30"/>
      <c r="Q405" s="30" t="s">
        <v>802</v>
      </c>
    </row>
    <row r="406" spans="1:17" ht="409.5" customHeight="1">
      <c r="A406" s="29"/>
      <c r="B406" s="30"/>
      <c r="C406" s="30"/>
      <c r="D406" s="30"/>
      <c r="E406" s="33"/>
      <c r="F406" s="33"/>
      <c r="G406" s="33"/>
      <c r="H406" s="33"/>
      <c r="I406" s="33"/>
      <c r="J406" s="33"/>
      <c r="K406" s="33"/>
      <c r="L406" s="33"/>
      <c r="M406" s="33"/>
      <c r="N406" s="33"/>
      <c r="O406" s="30"/>
      <c r="P406" s="30"/>
      <c r="Q406" s="30"/>
    </row>
    <row r="407" spans="1:17" ht="199.5" customHeight="1">
      <c r="A407" s="29"/>
      <c r="B407" s="30"/>
      <c r="C407" s="30"/>
      <c r="D407" s="30"/>
      <c r="E407" s="33"/>
      <c r="F407" s="33"/>
      <c r="G407" s="33"/>
      <c r="H407" s="33"/>
      <c r="I407" s="33"/>
      <c r="J407" s="33"/>
      <c r="K407" s="33"/>
      <c r="L407" s="33"/>
      <c r="M407" s="33"/>
      <c r="N407" s="33"/>
      <c r="O407" s="30"/>
      <c r="P407" s="30"/>
      <c r="Q407" s="30"/>
    </row>
    <row r="408" spans="1:17" ht="79.5" customHeight="1">
      <c r="A408" s="29" t="s">
        <v>176</v>
      </c>
      <c r="B408" s="30" t="s">
        <v>737</v>
      </c>
      <c r="C408" s="30" t="s">
        <v>181</v>
      </c>
      <c r="D408" s="11" t="s">
        <v>1</v>
      </c>
      <c r="E408" s="12">
        <f>E409+E410</f>
        <v>1121</v>
      </c>
      <c r="F408" s="12">
        <f aca="true" t="shared" si="145" ref="F408:N408">F409+F410</f>
        <v>917.1</v>
      </c>
      <c r="G408" s="12">
        <f t="shared" si="145"/>
        <v>0</v>
      </c>
      <c r="H408" s="12">
        <f t="shared" si="145"/>
        <v>0</v>
      </c>
      <c r="I408" s="12">
        <f t="shared" si="145"/>
        <v>0</v>
      </c>
      <c r="J408" s="12">
        <f t="shared" si="145"/>
        <v>0</v>
      </c>
      <c r="K408" s="12">
        <f t="shared" si="145"/>
        <v>1121</v>
      </c>
      <c r="L408" s="12">
        <f t="shared" si="145"/>
        <v>917.1</v>
      </c>
      <c r="M408" s="12">
        <f t="shared" si="145"/>
        <v>0</v>
      </c>
      <c r="N408" s="12">
        <f t="shared" si="145"/>
        <v>0</v>
      </c>
      <c r="O408" s="30" t="s">
        <v>280</v>
      </c>
      <c r="P408" s="30" t="s">
        <v>738</v>
      </c>
      <c r="Q408" s="11"/>
    </row>
    <row r="409" spans="1:17" ht="262.5" customHeight="1">
      <c r="A409" s="29"/>
      <c r="B409" s="30"/>
      <c r="C409" s="30"/>
      <c r="D409" s="11">
        <v>2018</v>
      </c>
      <c r="E409" s="12">
        <f aca="true" t="shared" si="146" ref="E409:F413">G409+I409+K409+M409</f>
        <v>1071</v>
      </c>
      <c r="F409" s="12">
        <f t="shared" si="146"/>
        <v>917.1</v>
      </c>
      <c r="G409" s="12">
        <v>0</v>
      </c>
      <c r="H409" s="12">
        <v>0</v>
      </c>
      <c r="I409" s="12">
        <v>0</v>
      </c>
      <c r="J409" s="12">
        <v>0</v>
      </c>
      <c r="K409" s="12">
        <v>1071</v>
      </c>
      <c r="L409" s="12">
        <v>917.1</v>
      </c>
      <c r="M409" s="12">
        <v>0</v>
      </c>
      <c r="N409" s="12">
        <v>0</v>
      </c>
      <c r="O409" s="30"/>
      <c r="P409" s="30"/>
      <c r="Q409" s="11" t="s">
        <v>580</v>
      </c>
    </row>
    <row r="410" spans="1:17" ht="253.5" customHeight="1">
      <c r="A410" s="29"/>
      <c r="B410" s="30"/>
      <c r="C410" s="30"/>
      <c r="D410" s="11">
        <v>2019</v>
      </c>
      <c r="E410" s="12">
        <f t="shared" si="146"/>
        <v>50</v>
      </c>
      <c r="F410" s="12">
        <f t="shared" si="146"/>
        <v>0</v>
      </c>
      <c r="G410" s="12">
        <v>0</v>
      </c>
      <c r="H410" s="12">
        <v>0</v>
      </c>
      <c r="I410" s="12">
        <v>0</v>
      </c>
      <c r="J410" s="12">
        <v>0</v>
      </c>
      <c r="K410" s="12">
        <v>50</v>
      </c>
      <c r="L410" s="12">
        <v>0</v>
      </c>
      <c r="M410" s="12">
        <v>0</v>
      </c>
      <c r="N410" s="12">
        <v>0</v>
      </c>
      <c r="O410" s="30"/>
      <c r="P410" s="30"/>
      <c r="Q410" s="11" t="s">
        <v>799</v>
      </c>
    </row>
    <row r="411" spans="1:17" ht="54" customHeight="1">
      <c r="A411" s="29" t="s">
        <v>177</v>
      </c>
      <c r="B411" s="30" t="s">
        <v>680</v>
      </c>
      <c r="C411" s="30" t="s">
        <v>63</v>
      </c>
      <c r="D411" s="11" t="s">
        <v>1</v>
      </c>
      <c r="E411" s="12">
        <f>E412+E413</f>
        <v>1064.1</v>
      </c>
      <c r="F411" s="12">
        <f aca="true" t="shared" si="147" ref="F411:N411">F412+F413</f>
        <v>0</v>
      </c>
      <c r="G411" s="12">
        <f t="shared" si="147"/>
        <v>0</v>
      </c>
      <c r="H411" s="12">
        <f t="shared" si="147"/>
        <v>0</v>
      </c>
      <c r="I411" s="12">
        <f t="shared" si="147"/>
        <v>0</v>
      </c>
      <c r="J411" s="12">
        <f t="shared" si="147"/>
        <v>0</v>
      </c>
      <c r="K411" s="12">
        <f t="shared" si="147"/>
        <v>1064.1</v>
      </c>
      <c r="L411" s="12">
        <f t="shared" si="147"/>
        <v>0</v>
      </c>
      <c r="M411" s="12">
        <f t="shared" si="147"/>
        <v>0</v>
      </c>
      <c r="N411" s="12">
        <f t="shared" si="147"/>
        <v>0</v>
      </c>
      <c r="O411" s="30" t="s">
        <v>280</v>
      </c>
      <c r="P411" s="30" t="s">
        <v>679</v>
      </c>
      <c r="Q411" s="30" t="s">
        <v>800</v>
      </c>
    </row>
    <row r="412" spans="1:17" ht="54" customHeight="1">
      <c r="A412" s="29"/>
      <c r="B412" s="30"/>
      <c r="C412" s="30"/>
      <c r="D412" s="11">
        <v>2018</v>
      </c>
      <c r="E412" s="12">
        <f t="shared" si="146"/>
        <v>0</v>
      </c>
      <c r="F412" s="12">
        <f>H412+J412+L412+N412</f>
        <v>0</v>
      </c>
      <c r="G412" s="12">
        <v>0</v>
      </c>
      <c r="H412" s="12">
        <v>0</v>
      </c>
      <c r="I412" s="12">
        <v>0</v>
      </c>
      <c r="J412" s="12">
        <v>0</v>
      </c>
      <c r="K412" s="12">
        <v>0</v>
      </c>
      <c r="L412" s="12">
        <v>0</v>
      </c>
      <c r="M412" s="12">
        <v>0</v>
      </c>
      <c r="N412" s="12">
        <v>0</v>
      </c>
      <c r="O412" s="30"/>
      <c r="P412" s="30"/>
      <c r="Q412" s="30"/>
    </row>
    <row r="413" spans="1:17" ht="346.5" customHeight="1">
      <c r="A413" s="29"/>
      <c r="B413" s="30"/>
      <c r="C413" s="30"/>
      <c r="D413" s="11">
        <v>2019</v>
      </c>
      <c r="E413" s="12">
        <f t="shared" si="146"/>
        <v>1064.1</v>
      </c>
      <c r="F413" s="12">
        <f>H413+J413+L413+N413</f>
        <v>0</v>
      </c>
      <c r="G413" s="12">
        <v>0</v>
      </c>
      <c r="H413" s="12">
        <v>0</v>
      </c>
      <c r="I413" s="12">
        <v>0</v>
      </c>
      <c r="J413" s="12">
        <v>0</v>
      </c>
      <c r="K413" s="12">
        <v>1064.1</v>
      </c>
      <c r="L413" s="12">
        <v>0</v>
      </c>
      <c r="M413" s="12">
        <v>0</v>
      </c>
      <c r="N413" s="12">
        <v>0</v>
      </c>
      <c r="O413" s="30"/>
      <c r="P413" s="30"/>
      <c r="Q413" s="30"/>
    </row>
    <row r="414" spans="1:17" ht="88.5" customHeight="1">
      <c r="A414" s="29" t="s">
        <v>179</v>
      </c>
      <c r="B414" s="30" t="s">
        <v>337</v>
      </c>
      <c r="C414" s="30" t="s">
        <v>126</v>
      </c>
      <c r="D414" s="11" t="s">
        <v>1</v>
      </c>
      <c r="E414" s="12">
        <f>E415+E416</f>
        <v>6840.700000000001</v>
      </c>
      <c r="F414" s="12">
        <f aca="true" t="shared" si="148" ref="F414:N414">F415+F416</f>
        <v>6625.1</v>
      </c>
      <c r="G414" s="12">
        <f t="shared" si="148"/>
        <v>0</v>
      </c>
      <c r="H414" s="12">
        <f t="shared" si="148"/>
        <v>0</v>
      </c>
      <c r="I414" s="12">
        <f t="shared" si="148"/>
        <v>1321.6</v>
      </c>
      <c r="J414" s="12">
        <f t="shared" si="148"/>
        <v>1321.6</v>
      </c>
      <c r="K414" s="12">
        <f t="shared" si="148"/>
        <v>5519.1</v>
      </c>
      <c r="L414" s="12">
        <f t="shared" si="148"/>
        <v>5303.5</v>
      </c>
      <c r="M414" s="12">
        <f t="shared" si="148"/>
        <v>0</v>
      </c>
      <c r="N414" s="12">
        <f t="shared" si="148"/>
        <v>0</v>
      </c>
      <c r="O414" s="30" t="s">
        <v>338</v>
      </c>
      <c r="P414" s="30" t="s">
        <v>715</v>
      </c>
      <c r="Q414" s="30" t="s">
        <v>581</v>
      </c>
    </row>
    <row r="415" spans="1:17" ht="409.5" customHeight="1">
      <c r="A415" s="29"/>
      <c r="B415" s="30"/>
      <c r="C415" s="30"/>
      <c r="D415" s="11">
        <v>2018</v>
      </c>
      <c r="E415" s="12">
        <f>G415+I415+K415+M415</f>
        <v>5749.6</v>
      </c>
      <c r="F415" s="12">
        <f>H415+J415+L415+N415</f>
        <v>5534</v>
      </c>
      <c r="G415" s="12">
        <v>0</v>
      </c>
      <c r="H415" s="12">
        <v>0</v>
      </c>
      <c r="I415" s="12">
        <v>1321.6</v>
      </c>
      <c r="J415" s="12">
        <v>1321.6</v>
      </c>
      <c r="K415" s="12">
        <v>4428</v>
      </c>
      <c r="L415" s="12">
        <v>4212.4</v>
      </c>
      <c r="M415" s="12">
        <v>0</v>
      </c>
      <c r="N415" s="12">
        <v>0</v>
      </c>
      <c r="O415" s="30"/>
      <c r="P415" s="30"/>
      <c r="Q415" s="30"/>
    </row>
    <row r="416" spans="1:17" ht="186" customHeight="1">
      <c r="A416" s="29"/>
      <c r="B416" s="30"/>
      <c r="C416" s="30"/>
      <c r="D416" s="11">
        <v>2019</v>
      </c>
      <c r="E416" s="12">
        <f>G416+I416+K416+M416</f>
        <v>1091.1</v>
      </c>
      <c r="F416" s="12">
        <f>H416+J416+L416+N416</f>
        <v>1091.1</v>
      </c>
      <c r="G416" s="12">
        <v>0</v>
      </c>
      <c r="H416" s="12">
        <v>0</v>
      </c>
      <c r="I416" s="12">
        <v>0</v>
      </c>
      <c r="J416" s="12">
        <v>0</v>
      </c>
      <c r="K416" s="12">
        <v>1091.1</v>
      </c>
      <c r="L416" s="12">
        <v>1091.1</v>
      </c>
      <c r="M416" s="12">
        <v>0</v>
      </c>
      <c r="N416" s="12">
        <v>0</v>
      </c>
      <c r="O416" s="30"/>
      <c r="P416" s="30"/>
      <c r="Q416" s="16" t="s">
        <v>801</v>
      </c>
    </row>
    <row r="417" spans="1:17" ht="94.5" customHeight="1">
      <c r="A417" s="29" t="s">
        <v>182</v>
      </c>
      <c r="B417" s="30" t="s">
        <v>1007</v>
      </c>
      <c r="C417" s="30" t="s">
        <v>166</v>
      </c>
      <c r="D417" s="11" t="s">
        <v>1</v>
      </c>
      <c r="E417" s="12">
        <f>E418+E419</f>
        <v>762.3</v>
      </c>
      <c r="F417" s="12">
        <f aca="true" t="shared" si="149" ref="F417:N417">F418+F419</f>
        <v>613.1</v>
      </c>
      <c r="G417" s="12">
        <f t="shared" si="149"/>
        <v>0</v>
      </c>
      <c r="H417" s="12">
        <f t="shared" si="149"/>
        <v>0</v>
      </c>
      <c r="I417" s="12">
        <f t="shared" si="149"/>
        <v>0</v>
      </c>
      <c r="J417" s="12">
        <f t="shared" si="149"/>
        <v>0</v>
      </c>
      <c r="K417" s="12">
        <f t="shared" si="149"/>
        <v>762.3</v>
      </c>
      <c r="L417" s="12">
        <f t="shared" si="149"/>
        <v>613.1</v>
      </c>
      <c r="M417" s="12">
        <f t="shared" si="149"/>
        <v>0</v>
      </c>
      <c r="N417" s="12">
        <f t="shared" si="149"/>
        <v>0</v>
      </c>
      <c r="O417" s="30" t="s">
        <v>175</v>
      </c>
      <c r="P417" s="30" t="s">
        <v>180</v>
      </c>
      <c r="Q417" s="16"/>
    </row>
    <row r="418" spans="1:17" ht="128.25" customHeight="1">
      <c r="A418" s="29"/>
      <c r="B418" s="30"/>
      <c r="C418" s="30"/>
      <c r="D418" s="11">
        <v>2018</v>
      </c>
      <c r="E418" s="12">
        <f>G418+I418+K418+M418</f>
        <v>613</v>
      </c>
      <c r="F418" s="12">
        <f>H418+J418+L418+N418</f>
        <v>463.8</v>
      </c>
      <c r="G418" s="12">
        <v>0</v>
      </c>
      <c r="H418" s="12">
        <v>0</v>
      </c>
      <c r="I418" s="12">
        <v>0</v>
      </c>
      <c r="J418" s="12">
        <v>0</v>
      </c>
      <c r="K418" s="12">
        <v>613</v>
      </c>
      <c r="L418" s="12">
        <v>463.8</v>
      </c>
      <c r="M418" s="12">
        <v>0</v>
      </c>
      <c r="N418" s="12">
        <v>0</v>
      </c>
      <c r="O418" s="30"/>
      <c r="P418" s="30"/>
      <c r="Q418" s="16" t="s">
        <v>558</v>
      </c>
    </row>
    <row r="419" spans="1:17" ht="138.75" customHeight="1">
      <c r="A419" s="29"/>
      <c r="B419" s="30"/>
      <c r="C419" s="30"/>
      <c r="D419" s="11">
        <v>2019</v>
      </c>
      <c r="E419" s="12">
        <f>G419+I419+K419+M419</f>
        <v>149.3</v>
      </c>
      <c r="F419" s="12">
        <f>H419+J419+L419+N419</f>
        <v>149.3</v>
      </c>
      <c r="G419" s="12">
        <v>0</v>
      </c>
      <c r="H419" s="12">
        <v>0</v>
      </c>
      <c r="I419" s="12">
        <v>0</v>
      </c>
      <c r="J419" s="12">
        <v>0</v>
      </c>
      <c r="K419" s="12">
        <v>149.3</v>
      </c>
      <c r="L419" s="12">
        <v>149.3</v>
      </c>
      <c r="M419" s="12">
        <v>0</v>
      </c>
      <c r="N419" s="12">
        <v>0</v>
      </c>
      <c r="O419" s="30"/>
      <c r="P419" s="30"/>
      <c r="Q419" s="16" t="s">
        <v>390</v>
      </c>
    </row>
    <row r="420" spans="1:17" s="10" customFormat="1" ht="76.5" customHeight="1">
      <c r="A420" s="42" t="s">
        <v>37</v>
      </c>
      <c r="B420" s="42"/>
      <c r="C420" s="42"/>
      <c r="D420" s="42"/>
      <c r="E420" s="42"/>
      <c r="F420" s="42"/>
      <c r="G420" s="42"/>
      <c r="H420" s="42"/>
      <c r="I420" s="42"/>
      <c r="J420" s="42"/>
      <c r="K420" s="42"/>
      <c r="L420" s="42"/>
      <c r="M420" s="42"/>
      <c r="N420" s="42"/>
      <c r="O420" s="42"/>
      <c r="P420" s="42"/>
      <c r="Q420" s="42"/>
    </row>
    <row r="421" spans="1:17" ht="65.25" customHeight="1">
      <c r="A421" s="29"/>
      <c r="B421" s="32" t="s">
        <v>18</v>
      </c>
      <c r="C421" s="32"/>
      <c r="D421" s="7" t="s">
        <v>1</v>
      </c>
      <c r="E421" s="9">
        <f>E422+E423</f>
        <v>601847.6000000001</v>
      </c>
      <c r="F421" s="9">
        <f aca="true" t="shared" si="150" ref="F421:N421">F422+F423</f>
        <v>384717.10000000003</v>
      </c>
      <c r="G421" s="9">
        <f t="shared" si="150"/>
        <v>89903.70000000001</v>
      </c>
      <c r="H421" s="9">
        <f t="shared" si="150"/>
        <v>86636.20000000001</v>
      </c>
      <c r="I421" s="9">
        <f t="shared" si="150"/>
        <v>228967.5</v>
      </c>
      <c r="J421" s="9">
        <f t="shared" si="150"/>
        <v>122512.20000000001</v>
      </c>
      <c r="K421" s="9">
        <f t="shared" si="150"/>
        <v>282976.4</v>
      </c>
      <c r="L421" s="9">
        <f t="shared" si="150"/>
        <v>175568.7</v>
      </c>
      <c r="M421" s="9">
        <f t="shared" si="150"/>
        <v>0</v>
      </c>
      <c r="N421" s="9">
        <f t="shared" si="150"/>
        <v>0</v>
      </c>
      <c r="O421" s="30"/>
      <c r="P421" s="30"/>
      <c r="Q421" s="30"/>
    </row>
    <row r="422" spans="1:17" ht="65.25" customHeight="1">
      <c r="A422" s="29"/>
      <c r="B422" s="32"/>
      <c r="C422" s="32"/>
      <c r="D422" s="7">
        <v>2018</v>
      </c>
      <c r="E422" s="9">
        <f>G422+I422+K422+M422</f>
        <v>232778.7</v>
      </c>
      <c r="F422" s="9">
        <f>H422+J422+L422+N422</f>
        <v>89199.2</v>
      </c>
      <c r="G422" s="9">
        <f aca="true" t="shared" si="151" ref="G422:N423">G427+G498+G554+G613</f>
        <v>0</v>
      </c>
      <c r="H422" s="9">
        <f t="shared" si="151"/>
        <v>0</v>
      </c>
      <c r="I422" s="9">
        <f t="shared" si="151"/>
        <v>146946.80000000002</v>
      </c>
      <c r="J422" s="9">
        <f t="shared" si="151"/>
        <v>42426.1</v>
      </c>
      <c r="K422" s="9">
        <f t="shared" si="151"/>
        <v>85831.9</v>
      </c>
      <c r="L422" s="9">
        <f t="shared" si="151"/>
        <v>46773.1</v>
      </c>
      <c r="M422" s="9">
        <f t="shared" si="151"/>
        <v>0</v>
      </c>
      <c r="N422" s="9">
        <f t="shared" si="151"/>
        <v>0</v>
      </c>
      <c r="O422" s="30"/>
      <c r="P422" s="30"/>
      <c r="Q422" s="30"/>
    </row>
    <row r="423" spans="1:17" ht="65.25" customHeight="1">
      <c r="A423" s="29"/>
      <c r="B423" s="32"/>
      <c r="C423" s="32"/>
      <c r="D423" s="7">
        <v>2019</v>
      </c>
      <c r="E423" s="9">
        <f>G423+I423+K423+M423</f>
        <v>369068.9</v>
      </c>
      <c r="F423" s="9">
        <f>H423+J423+L423+N423</f>
        <v>295517.9</v>
      </c>
      <c r="G423" s="9">
        <f t="shared" si="151"/>
        <v>89903.70000000001</v>
      </c>
      <c r="H423" s="9">
        <f t="shared" si="151"/>
        <v>86636.20000000001</v>
      </c>
      <c r="I423" s="9">
        <f t="shared" si="151"/>
        <v>82020.7</v>
      </c>
      <c r="J423" s="9">
        <f t="shared" si="151"/>
        <v>80086.1</v>
      </c>
      <c r="K423" s="9">
        <f t="shared" si="151"/>
        <v>197144.5</v>
      </c>
      <c r="L423" s="9">
        <f t="shared" si="151"/>
        <v>128795.6</v>
      </c>
      <c r="M423" s="9">
        <f t="shared" si="151"/>
        <v>0</v>
      </c>
      <c r="N423" s="9">
        <f t="shared" si="151"/>
        <v>0</v>
      </c>
      <c r="O423" s="30"/>
      <c r="P423" s="30"/>
      <c r="Q423" s="30"/>
    </row>
    <row r="424" spans="1:17" ht="68.25" customHeight="1">
      <c r="A424" s="31" t="s">
        <v>30</v>
      </c>
      <c r="B424" s="31"/>
      <c r="C424" s="31"/>
      <c r="D424" s="31"/>
      <c r="E424" s="31"/>
      <c r="F424" s="31"/>
      <c r="G424" s="31"/>
      <c r="H424" s="31"/>
      <c r="I424" s="31"/>
      <c r="J424" s="31"/>
      <c r="K424" s="31"/>
      <c r="L424" s="31"/>
      <c r="M424" s="31"/>
      <c r="N424" s="31"/>
      <c r="O424" s="31"/>
      <c r="P424" s="31"/>
      <c r="Q424" s="31"/>
    </row>
    <row r="425" spans="1:17" ht="68.25" customHeight="1">
      <c r="A425" s="8" t="s">
        <v>4</v>
      </c>
      <c r="B425" s="31" t="s">
        <v>759</v>
      </c>
      <c r="C425" s="31"/>
      <c r="D425" s="31"/>
      <c r="E425" s="31"/>
      <c r="F425" s="31"/>
      <c r="G425" s="31"/>
      <c r="H425" s="31"/>
      <c r="I425" s="31"/>
      <c r="J425" s="31"/>
      <c r="K425" s="31"/>
      <c r="L425" s="31"/>
      <c r="M425" s="31"/>
      <c r="N425" s="31"/>
      <c r="O425" s="31"/>
      <c r="P425" s="31"/>
      <c r="Q425" s="31"/>
    </row>
    <row r="426" spans="1:17" ht="59.25" customHeight="1">
      <c r="A426" s="31"/>
      <c r="B426" s="32" t="s">
        <v>128</v>
      </c>
      <c r="C426" s="32"/>
      <c r="D426" s="7" t="s">
        <v>1</v>
      </c>
      <c r="E426" s="9">
        <f>E427+E428</f>
        <v>411309.4</v>
      </c>
      <c r="F426" s="9">
        <f aca="true" t="shared" si="152" ref="F426:N426">F427+F428</f>
        <v>217569.6</v>
      </c>
      <c r="G426" s="9">
        <f t="shared" si="152"/>
        <v>0</v>
      </c>
      <c r="H426" s="9">
        <f t="shared" si="152"/>
        <v>0</v>
      </c>
      <c r="I426" s="9">
        <f t="shared" si="152"/>
        <v>205789.2</v>
      </c>
      <c r="J426" s="9">
        <f t="shared" si="152"/>
        <v>101198.8</v>
      </c>
      <c r="K426" s="9">
        <f t="shared" si="152"/>
        <v>205520.2</v>
      </c>
      <c r="L426" s="9">
        <f t="shared" si="152"/>
        <v>116370.79999999999</v>
      </c>
      <c r="M426" s="9">
        <f t="shared" si="152"/>
        <v>0</v>
      </c>
      <c r="N426" s="9">
        <f t="shared" si="152"/>
        <v>0</v>
      </c>
      <c r="O426" s="30"/>
      <c r="P426" s="30"/>
      <c r="Q426" s="30"/>
    </row>
    <row r="427" spans="1:17" ht="59.25" customHeight="1">
      <c r="A427" s="31"/>
      <c r="B427" s="32"/>
      <c r="C427" s="32"/>
      <c r="D427" s="7">
        <v>2018</v>
      </c>
      <c r="E427" s="9">
        <f>G427+I427+K427+M427</f>
        <v>212567.1</v>
      </c>
      <c r="F427" s="9">
        <f>H427+J427+L427+N427</f>
        <v>73492.6</v>
      </c>
      <c r="G427" s="9">
        <f>G430+G433+G436+G439+G442+G445+G448+G453+G456+G459+G462+G465+G468+G475+G481+G484+G487+G494+G491</f>
        <v>0</v>
      </c>
      <c r="H427" s="9">
        <f aca="true" t="shared" si="153" ref="H427:N427">H430+H433+H436+H439+H442+H445+H448+H453+H456+H459+H462+H465+H468+H475+H481+H484+H487+H494+H491</f>
        <v>0</v>
      </c>
      <c r="I427" s="9">
        <f t="shared" si="153"/>
        <v>140073.6</v>
      </c>
      <c r="J427" s="9">
        <f t="shared" si="153"/>
        <v>35909</v>
      </c>
      <c r="K427" s="9">
        <f t="shared" si="153"/>
        <v>72493.5</v>
      </c>
      <c r="L427" s="9">
        <f t="shared" si="153"/>
        <v>37583.6</v>
      </c>
      <c r="M427" s="9">
        <f t="shared" si="153"/>
        <v>0</v>
      </c>
      <c r="N427" s="9">
        <f t="shared" si="153"/>
        <v>0</v>
      </c>
      <c r="O427" s="30"/>
      <c r="P427" s="30"/>
      <c r="Q427" s="30"/>
    </row>
    <row r="428" spans="1:17" ht="59.25" customHeight="1">
      <c r="A428" s="31"/>
      <c r="B428" s="32"/>
      <c r="C428" s="32"/>
      <c r="D428" s="7">
        <v>2019</v>
      </c>
      <c r="E428" s="9">
        <f>G428+I428+K428+M428</f>
        <v>198742.30000000002</v>
      </c>
      <c r="F428" s="9">
        <f>H428+J428+L428+N428</f>
        <v>144077</v>
      </c>
      <c r="G428" s="9">
        <f>G431+G434+G437+G440+G443+G446+G449+G454+G457+G460+G463+G466+G469+G476+G482+G485+G488+G495+G492</f>
        <v>0</v>
      </c>
      <c r="H428" s="9">
        <f aca="true" t="shared" si="154" ref="H428:N428">H431+H434+H437+H440+H443+H446+H449+H454+H457+H460+H463+H466+H469+H476+H482+H485+H488+H495+H492</f>
        <v>0</v>
      </c>
      <c r="I428" s="9">
        <f t="shared" si="154"/>
        <v>65715.6</v>
      </c>
      <c r="J428" s="9">
        <f t="shared" si="154"/>
        <v>65289.8</v>
      </c>
      <c r="K428" s="9">
        <f t="shared" si="154"/>
        <v>133026.7</v>
      </c>
      <c r="L428" s="9">
        <f t="shared" si="154"/>
        <v>78787.2</v>
      </c>
      <c r="M428" s="9">
        <f t="shared" si="154"/>
        <v>0</v>
      </c>
      <c r="N428" s="9">
        <f t="shared" si="154"/>
        <v>0</v>
      </c>
      <c r="O428" s="30"/>
      <c r="P428" s="30"/>
      <c r="Q428" s="30"/>
    </row>
    <row r="429" spans="1:17" ht="62.25" customHeight="1">
      <c r="A429" s="29" t="s">
        <v>127</v>
      </c>
      <c r="B429" s="30" t="s">
        <v>719</v>
      </c>
      <c r="C429" s="30" t="s">
        <v>95</v>
      </c>
      <c r="D429" s="11" t="s">
        <v>1</v>
      </c>
      <c r="E429" s="12">
        <f>E430+E431</f>
        <v>3084.8</v>
      </c>
      <c r="F429" s="12">
        <f aca="true" t="shared" si="155" ref="F429:N429">F430+F431</f>
        <v>3084.8</v>
      </c>
      <c r="G429" s="12">
        <f t="shared" si="155"/>
        <v>0</v>
      </c>
      <c r="H429" s="12">
        <f t="shared" si="155"/>
        <v>0</v>
      </c>
      <c r="I429" s="12">
        <f t="shared" si="155"/>
        <v>0</v>
      </c>
      <c r="J429" s="12">
        <f t="shared" si="155"/>
        <v>0</v>
      </c>
      <c r="K429" s="12">
        <f t="shared" si="155"/>
        <v>3084.8</v>
      </c>
      <c r="L429" s="12">
        <f t="shared" si="155"/>
        <v>3084.8</v>
      </c>
      <c r="M429" s="12">
        <f t="shared" si="155"/>
        <v>0</v>
      </c>
      <c r="N429" s="12">
        <f t="shared" si="155"/>
        <v>0</v>
      </c>
      <c r="O429" s="30" t="s">
        <v>283</v>
      </c>
      <c r="P429" s="30" t="s">
        <v>720</v>
      </c>
      <c r="Q429" s="30" t="s">
        <v>804</v>
      </c>
    </row>
    <row r="430" spans="1:17" ht="248.25" customHeight="1">
      <c r="A430" s="29"/>
      <c r="B430" s="30"/>
      <c r="C430" s="30"/>
      <c r="D430" s="11">
        <v>2018</v>
      </c>
      <c r="E430" s="12">
        <f>G430+I430+K430+M430</f>
        <v>0</v>
      </c>
      <c r="F430" s="12">
        <f>H430+J430+L430+N430</f>
        <v>0</v>
      </c>
      <c r="G430" s="12">
        <v>0</v>
      </c>
      <c r="H430" s="12">
        <v>0</v>
      </c>
      <c r="I430" s="12">
        <v>0</v>
      </c>
      <c r="J430" s="12">
        <v>0</v>
      </c>
      <c r="K430" s="12">
        <v>0</v>
      </c>
      <c r="L430" s="12">
        <v>0</v>
      </c>
      <c r="M430" s="12">
        <v>0</v>
      </c>
      <c r="N430" s="12">
        <v>0</v>
      </c>
      <c r="O430" s="30"/>
      <c r="P430" s="30"/>
      <c r="Q430" s="30"/>
    </row>
    <row r="431" spans="1:17" ht="409.5" customHeight="1">
      <c r="A431" s="29"/>
      <c r="B431" s="30"/>
      <c r="C431" s="30"/>
      <c r="D431" s="11">
        <v>2019</v>
      </c>
      <c r="E431" s="12">
        <f>G431+I431+K431+M431</f>
        <v>3084.8</v>
      </c>
      <c r="F431" s="12">
        <f>H431+J431+L431+N431</f>
        <v>3084.8</v>
      </c>
      <c r="G431" s="12">
        <v>0</v>
      </c>
      <c r="H431" s="12">
        <v>0</v>
      </c>
      <c r="I431" s="12">
        <v>0</v>
      </c>
      <c r="J431" s="12">
        <v>0</v>
      </c>
      <c r="K431" s="12">
        <v>3084.8</v>
      </c>
      <c r="L431" s="12">
        <v>3084.8</v>
      </c>
      <c r="M431" s="12">
        <v>0</v>
      </c>
      <c r="N431" s="12">
        <v>0</v>
      </c>
      <c r="O431" s="30"/>
      <c r="P431" s="30"/>
      <c r="Q431" s="30"/>
    </row>
    <row r="432" spans="1:17" ht="64.5" customHeight="1">
      <c r="A432" s="29" t="s">
        <v>135</v>
      </c>
      <c r="B432" s="30" t="s">
        <v>721</v>
      </c>
      <c r="C432" s="30" t="s">
        <v>95</v>
      </c>
      <c r="D432" s="11" t="s">
        <v>1</v>
      </c>
      <c r="E432" s="12">
        <f>E433+E434</f>
        <v>1.9</v>
      </c>
      <c r="F432" s="12">
        <f aca="true" t="shared" si="156" ref="F432:N432">F433+F434</f>
        <v>1.9</v>
      </c>
      <c r="G432" s="12">
        <f t="shared" si="156"/>
        <v>0</v>
      </c>
      <c r="H432" s="12">
        <f t="shared" si="156"/>
        <v>0</v>
      </c>
      <c r="I432" s="12">
        <f t="shared" si="156"/>
        <v>0</v>
      </c>
      <c r="J432" s="12">
        <f t="shared" si="156"/>
        <v>0</v>
      </c>
      <c r="K432" s="12">
        <f t="shared" si="156"/>
        <v>1.9</v>
      </c>
      <c r="L432" s="12">
        <f t="shared" si="156"/>
        <v>1.9</v>
      </c>
      <c r="M432" s="12">
        <f t="shared" si="156"/>
        <v>0</v>
      </c>
      <c r="N432" s="12">
        <f t="shared" si="156"/>
        <v>0</v>
      </c>
      <c r="O432" s="30" t="s">
        <v>283</v>
      </c>
      <c r="P432" s="30" t="s">
        <v>722</v>
      </c>
      <c r="Q432" s="30" t="s">
        <v>805</v>
      </c>
    </row>
    <row r="433" spans="1:17" ht="256.5" customHeight="1">
      <c r="A433" s="29"/>
      <c r="B433" s="30"/>
      <c r="C433" s="30"/>
      <c r="D433" s="11">
        <v>2018</v>
      </c>
      <c r="E433" s="12">
        <f>G433+I433+K433+M433</f>
        <v>0</v>
      </c>
      <c r="F433" s="12">
        <f>H433+J433+L433+N433</f>
        <v>0</v>
      </c>
      <c r="G433" s="12">
        <v>0</v>
      </c>
      <c r="H433" s="12">
        <v>0</v>
      </c>
      <c r="I433" s="12">
        <v>0</v>
      </c>
      <c r="J433" s="12">
        <v>0</v>
      </c>
      <c r="K433" s="12">
        <v>0</v>
      </c>
      <c r="L433" s="12">
        <v>0</v>
      </c>
      <c r="M433" s="12">
        <v>0</v>
      </c>
      <c r="N433" s="12">
        <v>0</v>
      </c>
      <c r="O433" s="30"/>
      <c r="P433" s="30"/>
      <c r="Q433" s="30"/>
    </row>
    <row r="434" spans="1:17" ht="409.5" customHeight="1">
      <c r="A434" s="29"/>
      <c r="B434" s="30"/>
      <c r="C434" s="30"/>
      <c r="D434" s="11">
        <v>2019</v>
      </c>
      <c r="E434" s="12">
        <f>G434+I434+K434+M434</f>
        <v>1.9</v>
      </c>
      <c r="F434" s="12">
        <f>H434+J434+L434+N434</f>
        <v>1.9</v>
      </c>
      <c r="G434" s="12">
        <v>0</v>
      </c>
      <c r="H434" s="12">
        <v>0</v>
      </c>
      <c r="I434" s="12">
        <v>0</v>
      </c>
      <c r="J434" s="12">
        <v>0</v>
      </c>
      <c r="K434" s="12">
        <v>1.9</v>
      </c>
      <c r="L434" s="12">
        <v>1.9</v>
      </c>
      <c r="M434" s="12">
        <v>0</v>
      </c>
      <c r="N434" s="12">
        <v>0</v>
      </c>
      <c r="O434" s="30"/>
      <c r="P434" s="30"/>
      <c r="Q434" s="30"/>
    </row>
    <row r="435" spans="1:17" ht="79.5" customHeight="1">
      <c r="A435" s="29" t="s">
        <v>136</v>
      </c>
      <c r="B435" s="30" t="s">
        <v>732</v>
      </c>
      <c r="C435" s="30" t="s">
        <v>95</v>
      </c>
      <c r="D435" s="11" t="s">
        <v>1</v>
      </c>
      <c r="E435" s="12">
        <f>E436+E437</f>
        <v>4054.1</v>
      </c>
      <c r="F435" s="12">
        <f aca="true" t="shared" si="157" ref="F435:N435">F436+F437</f>
        <v>4054.1</v>
      </c>
      <c r="G435" s="12">
        <f t="shared" si="157"/>
        <v>0</v>
      </c>
      <c r="H435" s="12">
        <f t="shared" si="157"/>
        <v>0</v>
      </c>
      <c r="I435" s="12">
        <f t="shared" si="157"/>
        <v>0</v>
      </c>
      <c r="J435" s="12">
        <f t="shared" si="157"/>
        <v>0</v>
      </c>
      <c r="K435" s="12">
        <f t="shared" si="157"/>
        <v>4054.1</v>
      </c>
      <c r="L435" s="12">
        <f t="shared" si="157"/>
        <v>4054.1</v>
      </c>
      <c r="M435" s="12">
        <f t="shared" si="157"/>
        <v>0</v>
      </c>
      <c r="N435" s="12">
        <f t="shared" si="157"/>
        <v>0</v>
      </c>
      <c r="O435" s="30" t="s">
        <v>283</v>
      </c>
      <c r="P435" s="30" t="s">
        <v>235</v>
      </c>
      <c r="Q435" s="30" t="s">
        <v>390</v>
      </c>
    </row>
    <row r="436" spans="1:17" ht="73.5" customHeight="1">
      <c r="A436" s="29"/>
      <c r="B436" s="30"/>
      <c r="C436" s="30"/>
      <c r="D436" s="11">
        <v>2018</v>
      </c>
      <c r="E436" s="12">
        <f>G436+I436+K436+M436</f>
        <v>4054.1</v>
      </c>
      <c r="F436" s="12">
        <f>H436+J436+L436+N436</f>
        <v>4054.1</v>
      </c>
      <c r="G436" s="12">
        <v>0</v>
      </c>
      <c r="H436" s="12">
        <v>0</v>
      </c>
      <c r="I436" s="12">
        <v>0</v>
      </c>
      <c r="J436" s="12">
        <v>0</v>
      </c>
      <c r="K436" s="12">
        <v>4054.1</v>
      </c>
      <c r="L436" s="12">
        <v>4054.1</v>
      </c>
      <c r="M436" s="12">
        <v>0</v>
      </c>
      <c r="N436" s="12">
        <v>0</v>
      </c>
      <c r="O436" s="30"/>
      <c r="P436" s="30"/>
      <c r="Q436" s="30"/>
    </row>
    <row r="437" spans="1:17" ht="409.5" customHeight="1">
      <c r="A437" s="29"/>
      <c r="B437" s="30"/>
      <c r="C437" s="30"/>
      <c r="D437" s="11">
        <v>2019</v>
      </c>
      <c r="E437" s="12">
        <f>G437+I437+K437+M437</f>
        <v>0</v>
      </c>
      <c r="F437" s="12">
        <f>H437+J437+L437+N437</f>
        <v>0</v>
      </c>
      <c r="G437" s="12">
        <v>0</v>
      </c>
      <c r="H437" s="12">
        <v>0</v>
      </c>
      <c r="I437" s="12">
        <v>0</v>
      </c>
      <c r="J437" s="12">
        <v>0</v>
      </c>
      <c r="K437" s="12">
        <v>0</v>
      </c>
      <c r="L437" s="12">
        <v>0</v>
      </c>
      <c r="M437" s="12">
        <v>0</v>
      </c>
      <c r="N437" s="12">
        <v>0</v>
      </c>
      <c r="O437" s="30"/>
      <c r="P437" s="30"/>
      <c r="Q437" s="30"/>
    </row>
    <row r="438" spans="1:17" ht="73.5" customHeight="1">
      <c r="A438" s="29" t="s">
        <v>533</v>
      </c>
      <c r="B438" s="30" t="s">
        <v>532</v>
      </c>
      <c r="C438" s="30" t="s">
        <v>91</v>
      </c>
      <c r="D438" s="11" t="s">
        <v>1</v>
      </c>
      <c r="E438" s="12">
        <f>E439+E440</f>
        <v>100</v>
      </c>
      <c r="F438" s="12">
        <f aca="true" t="shared" si="158" ref="F438:N438">F439+F440</f>
        <v>100</v>
      </c>
      <c r="G438" s="12">
        <f t="shared" si="158"/>
        <v>0</v>
      </c>
      <c r="H438" s="12">
        <f t="shared" si="158"/>
        <v>0</v>
      </c>
      <c r="I438" s="12">
        <f t="shared" si="158"/>
        <v>0</v>
      </c>
      <c r="J438" s="12">
        <f t="shared" si="158"/>
        <v>0</v>
      </c>
      <c r="K438" s="12">
        <f t="shared" si="158"/>
        <v>100</v>
      </c>
      <c r="L438" s="12">
        <f t="shared" si="158"/>
        <v>100</v>
      </c>
      <c r="M438" s="12">
        <f t="shared" si="158"/>
        <v>0</v>
      </c>
      <c r="N438" s="12">
        <f t="shared" si="158"/>
        <v>0</v>
      </c>
      <c r="O438" s="30" t="s">
        <v>284</v>
      </c>
      <c r="P438" s="30" t="s">
        <v>705</v>
      </c>
      <c r="Q438" s="30" t="s">
        <v>584</v>
      </c>
    </row>
    <row r="439" spans="1:17" ht="67.5" customHeight="1">
      <c r="A439" s="29"/>
      <c r="B439" s="30"/>
      <c r="C439" s="30"/>
      <c r="D439" s="11">
        <v>2018</v>
      </c>
      <c r="E439" s="12">
        <f>G439+I439+K439+M439</f>
        <v>100</v>
      </c>
      <c r="F439" s="12">
        <f>H439+J439+L439+N439</f>
        <v>100</v>
      </c>
      <c r="G439" s="12">
        <v>0</v>
      </c>
      <c r="H439" s="12">
        <v>0</v>
      </c>
      <c r="I439" s="12">
        <v>0</v>
      </c>
      <c r="J439" s="12">
        <v>0</v>
      </c>
      <c r="K439" s="12">
        <v>100</v>
      </c>
      <c r="L439" s="12">
        <v>100</v>
      </c>
      <c r="M439" s="12">
        <v>0</v>
      </c>
      <c r="N439" s="12">
        <v>0</v>
      </c>
      <c r="O439" s="30"/>
      <c r="P439" s="30"/>
      <c r="Q439" s="30"/>
    </row>
    <row r="440" spans="1:17" ht="409.5" customHeight="1">
      <c r="A440" s="29"/>
      <c r="B440" s="30"/>
      <c r="C440" s="30"/>
      <c r="D440" s="11">
        <v>2019</v>
      </c>
      <c r="E440" s="12">
        <f>G440+I440+K440+M440</f>
        <v>0</v>
      </c>
      <c r="F440" s="12">
        <f>H440+J440+L440+N440</f>
        <v>0</v>
      </c>
      <c r="G440" s="12">
        <v>0</v>
      </c>
      <c r="H440" s="12">
        <v>0</v>
      </c>
      <c r="I440" s="12">
        <v>0</v>
      </c>
      <c r="J440" s="12">
        <v>0</v>
      </c>
      <c r="K440" s="12">
        <v>0</v>
      </c>
      <c r="L440" s="12">
        <v>0</v>
      </c>
      <c r="M440" s="12">
        <v>0</v>
      </c>
      <c r="N440" s="12">
        <v>0</v>
      </c>
      <c r="O440" s="30"/>
      <c r="P440" s="30"/>
      <c r="Q440" s="30"/>
    </row>
    <row r="441" spans="1:17" ht="65.25" customHeight="1">
      <c r="A441" s="29" t="s">
        <v>534</v>
      </c>
      <c r="B441" s="30" t="s">
        <v>129</v>
      </c>
      <c r="C441" s="30" t="s">
        <v>93</v>
      </c>
      <c r="D441" s="11" t="s">
        <v>1</v>
      </c>
      <c r="E441" s="12">
        <f>E442+E443</f>
        <v>1352.6</v>
      </c>
      <c r="F441" s="12">
        <f aca="true" t="shared" si="159" ref="F441:N441">F442+F443</f>
        <v>1321.9</v>
      </c>
      <c r="G441" s="12">
        <f t="shared" si="159"/>
        <v>0</v>
      </c>
      <c r="H441" s="12">
        <f t="shared" si="159"/>
        <v>0</v>
      </c>
      <c r="I441" s="12">
        <f t="shared" si="159"/>
        <v>1203.8</v>
      </c>
      <c r="J441" s="12">
        <f t="shared" si="159"/>
        <v>1176.5</v>
      </c>
      <c r="K441" s="12">
        <f t="shared" si="159"/>
        <v>148.8</v>
      </c>
      <c r="L441" s="12">
        <f t="shared" si="159"/>
        <v>145.4</v>
      </c>
      <c r="M441" s="12">
        <f t="shared" si="159"/>
        <v>0</v>
      </c>
      <c r="N441" s="12">
        <f t="shared" si="159"/>
        <v>0</v>
      </c>
      <c r="O441" s="30" t="s">
        <v>285</v>
      </c>
      <c r="P441" s="30" t="s">
        <v>523</v>
      </c>
      <c r="Q441" s="30" t="s">
        <v>585</v>
      </c>
    </row>
    <row r="442" spans="1:17" ht="68.25" customHeight="1">
      <c r="A442" s="29"/>
      <c r="B442" s="30"/>
      <c r="C442" s="30"/>
      <c r="D442" s="11">
        <v>2018</v>
      </c>
      <c r="E442" s="12">
        <f>G442+I442+K442+M442</f>
        <v>1352.6</v>
      </c>
      <c r="F442" s="12">
        <f>H442+J442+L442+N442</f>
        <v>1321.9</v>
      </c>
      <c r="G442" s="12">
        <v>0</v>
      </c>
      <c r="H442" s="12">
        <v>0</v>
      </c>
      <c r="I442" s="12">
        <v>1203.8</v>
      </c>
      <c r="J442" s="12">
        <v>1176.5</v>
      </c>
      <c r="K442" s="12">
        <v>148.8</v>
      </c>
      <c r="L442" s="12">
        <v>145.4</v>
      </c>
      <c r="M442" s="12">
        <v>0</v>
      </c>
      <c r="N442" s="12">
        <v>0</v>
      </c>
      <c r="O442" s="30"/>
      <c r="P442" s="30"/>
      <c r="Q442" s="30"/>
    </row>
    <row r="443" spans="1:17" ht="409.5" customHeight="1">
      <c r="A443" s="29"/>
      <c r="B443" s="30"/>
      <c r="C443" s="30"/>
      <c r="D443" s="11">
        <v>2019</v>
      </c>
      <c r="E443" s="12">
        <f>G443+I443+K443+M443</f>
        <v>0</v>
      </c>
      <c r="F443" s="12">
        <f>H443+J443+L443+N443</f>
        <v>0</v>
      </c>
      <c r="G443" s="12">
        <v>0</v>
      </c>
      <c r="H443" s="12">
        <v>0</v>
      </c>
      <c r="I443" s="12">
        <v>0</v>
      </c>
      <c r="J443" s="12">
        <v>0</v>
      </c>
      <c r="K443" s="12">
        <v>0</v>
      </c>
      <c r="L443" s="12">
        <v>0</v>
      </c>
      <c r="M443" s="12">
        <v>0</v>
      </c>
      <c r="N443" s="12">
        <v>0</v>
      </c>
      <c r="O443" s="30"/>
      <c r="P443" s="30"/>
      <c r="Q443" s="30"/>
    </row>
    <row r="444" spans="1:17" ht="65.25" customHeight="1">
      <c r="A444" s="29" t="s">
        <v>535</v>
      </c>
      <c r="B444" s="30" t="s">
        <v>522</v>
      </c>
      <c r="C444" s="30" t="s">
        <v>93</v>
      </c>
      <c r="D444" s="11" t="s">
        <v>1</v>
      </c>
      <c r="E444" s="12">
        <f>E445+E446</f>
        <v>2599.3</v>
      </c>
      <c r="F444" s="12">
        <f aca="true" t="shared" si="160" ref="F444:N444">F445+F446</f>
        <v>2529</v>
      </c>
      <c r="G444" s="12">
        <f t="shared" si="160"/>
        <v>0</v>
      </c>
      <c r="H444" s="12">
        <f t="shared" si="160"/>
        <v>0</v>
      </c>
      <c r="I444" s="12">
        <f t="shared" si="160"/>
        <v>2313.4</v>
      </c>
      <c r="J444" s="12">
        <f t="shared" si="160"/>
        <v>2250.8</v>
      </c>
      <c r="K444" s="12">
        <f t="shared" si="160"/>
        <v>285.9</v>
      </c>
      <c r="L444" s="12">
        <f t="shared" si="160"/>
        <v>278.2</v>
      </c>
      <c r="M444" s="12">
        <f t="shared" si="160"/>
        <v>0</v>
      </c>
      <c r="N444" s="12">
        <f t="shared" si="160"/>
        <v>0</v>
      </c>
      <c r="O444" s="30" t="s">
        <v>285</v>
      </c>
      <c r="P444" s="30" t="s">
        <v>523</v>
      </c>
      <c r="Q444" s="30" t="s">
        <v>586</v>
      </c>
    </row>
    <row r="445" spans="1:17" ht="68.25" customHeight="1">
      <c r="A445" s="29"/>
      <c r="B445" s="30"/>
      <c r="C445" s="30"/>
      <c r="D445" s="11">
        <v>2018</v>
      </c>
      <c r="E445" s="12">
        <f>G445+I445+K445+M445</f>
        <v>2599.3</v>
      </c>
      <c r="F445" s="12">
        <f>H445+J445+L445+N445</f>
        <v>2529</v>
      </c>
      <c r="G445" s="12">
        <v>0</v>
      </c>
      <c r="H445" s="12">
        <v>0</v>
      </c>
      <c r="I445" s="12">
        <v>2313.4</v>
      </c>
      <c r="J445" s="12">
        <v>2250.8</v>
      </c>
      <c r="K445" s="12">
        <v>285.9</v>
      </c>
      <c r="L445" s="12">
        <v>278.2</v>
      </c>
      <c r="M445" s="12">
        <v>0</v>
      </c>
      <c r="N445" s="12">
        <v>0</v>
      </c>
      <c r="O445" s="30"/>
      <c r="P445" s="30"/>
      <c r="Q445" s="30"/>
    </row>
    <row r="446" spans="1:17" ht="409.5" customHeight="1">
      <c r="A446" s="29"/>
      <c r="B446" s="30"/>
      <c r="C446" s="30"/>
      <c r="D446" s="11">
        <v>2019</v>
      </c>
      <c r="E446" s="12">
        <f>G446+I446+K446+M446</f>
        <v>0</v>
      </c>
      <c r="F446" s="12">
        <f>H446+J446+L446+N446</f>
        <v>0</v>
      </c>
      <c r="G446" s="12">
        <v>0</v>
      </c>
      <c r="H446" s="12">
        <v>0</v>
      </c>
      <c r="I446" s="12">
        <v>0</v>
      </c>
      <c r="J446" s="12">
        <v>0</v>
      </c>
      <c r="K446" s="12">
        <v>0</v>
      </c>
      <c r="L446" s="12">
        <v>0</v>
      </c>
      <c r="M446" s="12">
        <v>0</v>
      </c>
      <c r="N446" s="12">
        <v>0</v>
      </c>
      <c r="O446" s="30"/>
      <c r="P446" s="30"/>
      <c r="Q446" s="30"/>
    </row>
    <row r="447" spans="1:17" ht="77.25" customHeight="1">
      <c r="A447" s="29" t="s">
        <v>536</v>
      </c>
      <c r="B447" s="30" t="s">
        <v>734</v>
      </c>
      <c r="C447" s="30" t="s">
        <v>93</v>
      </c>
      <c r="D447" s="11" t="s">
        <v>1</v>
      </c>
      <c r="E447" s="12">
        <f>E448+E449</f>
        <v>2111.9</v>
      </c>
      <c r="F447" s="12">
        <f aca="true" t="shared" si="161" ref="F447:N447">F448+F449</f>
        <v>1653.4</v>
      </c>
      <c r="G447" s="12">
        <f t="shared" si="161"/>
        <v>0</v>
      </c>
      <c r="H447" s="12">
        <f t="shared" si="161"/>
        <v>0</v>
      </c>
      <c r="I447" s="12">
        <f t="shared" si="161"/>
        <v>0</v>
      </c>
      <c r="J447" s="12">
        <f t="shared" si="161"/>
        <v>0</v>
      </c>
      <c r="K447" s="12">
        <f t="shared" si="161"/>
        <v>2111.9</v>
      </c>
      <c r="L447" s="12">
        <f t="shared" si="161"/>
        <v>1653.4</v>
      </c>
      <c r="M447" s="12">
        <f t="shared" si="161"/>
        <v>0</v>
      </c>
      <c r="N447" s="12">
        <f t="shared" si="161"/>
        <v>0</v>
      </c>
      <c r="O447" s="30" t="s">
        <v>285</v>
      </c>
      <c r="P447" s="30" t="s">
        <v>733</v>
      </c>
      <c r="Q447" s="30" t="s">
        <v>806</v>
      </c>
    </row>
    <row r="448" spans="1:17" ht="409.5" customHeight="1">
      <c r="A448" s="29"/>
      <c r="B448" s="30"/>
      <c r="C448" s="30"/>
      <c r="D448" s="11">
        <v>2018</v>
      </c>
      <c r="E448" s="12">
        <f>G448+I448+K448+M448</f>
        <v>1282.5</v>
      </c>
      <c r="F448" s="12">
        <f>H448+J448+L448+N448</f>
        <v>1282.5</v>
      </c>
      <c r="G448" s="12">
        <v>0</v>
      </c>
      <c r="H448" s="12">
        <v>0</v>
      </c>
      <c r="I448" s="12">
        <v>0</v>
      </c>
      <c r="J448" s="12">
        <v>0</v>
      </c>
      <c r="K448" s="12">
        <v>1282.5</v>
      </c>
      <c r="L448" s="12">
        <v>1282.5</v>
      </c>
      <c r="M448" s="12">
        <v>0</v>
      </c>
      <c r="N448" s="12">
        <v>0</v>
      </c>
      <c r="O448" s="30"/>
      <c r="P448" s="30"/>
      <c r="Q448" s="30"/>
    </row>
    <row r="449" spans="1:17" ht="409.5" customHeight="1">
      <c r="A449" s="29"/>
      <c r="B449" s="30"/>
      <c r="C449" s="30"/>
      <c r="D449" s="30">
        <v>2019</v>
      </c>
      <c r="E449" s="33">
        <f>G449+I449+K449+M449</f>
        <v>829.4</v>
      </c>
      <c r="F449" s="33">
        <f>H449+J449+L449+N449</f>
        <v>370.9</v>
      </c>
      <c r="G449" s="33">
        <v>0</v>
      </c>
      <c r="H449" s="33">
        <v>0</v>
      </c>
      <c r="I449" s="33">
        <v>0</v>
      </c>
      <c r="J449" s="33">
        <v>0</v>
      </c>
      <c r="K449" s="33">
        <v>829.4</v>
      </c>
      <c r="L449" s="33">
        <v>370.9</v>
      </c>
      <c r="M449" s="33">
        <v>0</v>
      </c>
      <c r="N449" s="33">
        <v>0</v>
      </c>
      <c r="O449" s="30"/>
      <c r="P449" s="30"/>
      <c r="Q449" s="30" t="s">
        <v>803</v>
      </c>
    </row>
    <row r="450" spans="1:17" ht="409.5" customHeight="1">
      <c r="A450" s="29"/>
      <c r="B450" s="30"/>
      <c r="C450" s="30"/>
      <c r="D450" s="30"/>
      <c r="E450" s="33"/>
      <c r="F450" s="33"/>
      <c r="G450" s="33"/>
      <c r="H450" s="33"/>
      <c r="I450" s="33"/>
      <c r="J450" s="33"/>
      <c r="K450" s="33"/>
      <c r="L450" s="33"/>
      <c r="M450" s="33"/>
      <c r="N450" s="33"/>
      <c r="O450" s="30"/>
      <c r="P450" s="30"/>
      <c r="Q450" s="30"/>
    </row>
    <row r="451" spans="1:17" ht="64.5" customHeight="1">
      <c r="A451" s="29"/>
      <c r="B451" s="30"/>
      <c r="C451" s="30"/>
      <c r="D451" s="30"/>
      <c r="E451" s="33"/>
      <c r="F451" s="33"/>
      <c r="G451" s="33"/>
      <c r="H451" s="33"/>
      <c r="I451" s="33"/>
      <c r="J451" s="33"/>
      <c r="K451" s="33"/>
      <c r="L451" s="33"/>
      <c r="M451" s="33"/>
      <c r="N451" s="33"/>
      <c r="O451" s="30"/>
      <c r="P451" s="30"/>
      <c r="Q451" s="30"/>
    </row>
    <row r="452" spans="1:17" ht="72.75" customHeight="1">
      <c r="A452" s="29" t="s">
        <v>537</v>
      </c>
      <c r="B452" s="30" t="s">
        <v>250</v>
      </c>
      <c r="C452" s="30" t="s">
        <v>132</v>
      </c>
      <c r="D452" s="11" t="s">
        <v>1</v>
      </c>
      <c r="E452" s="12">
        <f>E453+E454</f>
        <v>1641.4</v>
      </c>
      <c r="F452" s="12">
        <f aca="true" t="shared" si="162" ref="F452:N452">F453+F454</f>
        <v>1641.3</v>
      </c>
      <c r="G452" s="12">
        <f t="shared" si="162"/>
        <v>0</v>
      </c>
      <c r="H452" s="12">
        <f t="shared" si="162"/>
        <v>0</v>
      </c>
      <c r="I452" s="12">
        <f t="shared" si="162"/>
        <v>700</v>
      </c>
      <c r="J452" s="12">
        <f t="shared" si="162"/>
        <v>700</v>
      </c>
      <c r="K452" s="12">
        <f t="shared" si="162"/>
        <v>941.4</v>
      </c>
      <c r="L452" s="12">
        <f t="shared" si="162"/>
        <v>941.3</v>
      </c>
      <c r="M452" s="12">
        <f t="shared" si="162"/>
        <v>0</v>
      </c>
      <c r="N452" s="12">
        <f t="shared" si="162"/>
        <v>0</v>
      </c>
      <c r="O452" s="30" t="s">
        <v>290</v>
      </c>
      <c r="P452" s="30" t="s">
        <v>692</v>
      </c>
      <c r="Q452" s="11"/>
    </row>
    <row r="453" spans="1:17" ht="248.25" customHeight="1">
      <c r="A453" s="29"/>
      <c r="B453" s="30"/>
      <c r="C453" s="30"/>
      <c r="D453" s="11">
        <v>2018</v>
      </c>
      <c r="E453" s="12">
        <f>G453+I453+K453+M453</f>
        <v>423.9</v>
      </c>
      <c r="F453" s="12">
        <f>H453+J453+L453+N453</f>
        <v>423.8</v>
      </c>
      <c r="G453" s="12">
        <v>0</v>
      </c>
      <c r="H453" s="12">
        <v>0</v>
      </c>
      <c r="I453" s="12">
        <v>0</v>
      </c>
      <c r="J453" s="12">
        <v>0</v>
      </c>
      <c r="K453" s="12">
        <v>423.9</v>
      </c>
      <c r="L453" s="12">
        <v>423.8</v>
      </c>
      <c r="M453" s="12">
        <v>0</v>
      </c>
      <c r="N453" s="12">
        <v>0</v>
      </c>
      <c r="O453" s="30"/>
      <c r="P453" s="30"/>
      <c r="Q453" s="11" t="s">
        <v>587</v>
      </c>
    </row>
    <row r="454" spans="1:17" ht="225.75" customHeight="1">
      <c r="A454" s="29"/>
      <c r="B454" s="30"/>
      <c r="C454" s="30"/>
      <c r="D454" s="11">
        <v>2019</v>
      </c>
      <c r="E454" s="12">
        <f>G454+I454+K454+M454</f>
        <v>1217.5</v>
      </c>
      <c r="F454" s="12">
        <f>H454+J454+L454+N454</f>
        <v>1217.5</v>
      </c>
      <c r="G454" s="12">
        <v>0</v>
      </c>
      <c r="H454" s="12">
        <v>0</v>
      </c>
      <c r="I454" s="12">
        <v>700</v>
      </c>
      <c r="J454" s="12">
        <v>700</v>
      </c>
      <c r="K454" s="12">
        <v>517.5</v>
      </c>
      <c r="L454" s="12">
        <v>517.5</v>
      </c>
      <c r="M454" s="12">
        <v>0</v>
      </c>
      <c r="N454" s="12">
        <v>0</v>
      </c>
      <c r="O454" s="30"/>
      <c r="P454" s="30"/>
      <c r="Q454" s="11" t="s">
        <v>790</v>
      </c>
    </row>
    <row r="455" spans="1:17" ht="65.25" customHeight="1">
      <c r="A455" s="29" t="s">
        <v>538</v>
      </c>
      <c r="B455" s="30" t="s">
        <v>363</v>
      </c>
      <c r="C455" s="30" t="s">
        <v>94</v>
      </c>
      <c r="D455" s="11" t="s">
        <v>1</v>
      </c>
      <c r="E455" s="12">
        <f>E456+E457</f>
        <v>1095.3</v>
      </c>
      <c r="F455" s="12">
        <f aca="true" t="shared" si="163" ref="F455:N455">F456+F457</f>
        <v>1095.3</v>
      </c>
      <c r="G455" s="12">
        <f t="shared" si="163"/>
        <v>0</v>
      </c>
      <c r="H455" s="12">
        <f t="shared" si="163"/>
        <v>0</v>
      </c>
      <c r="I455" s="12">
        <f t="shared" si="163"/>
        <v>0</v>
      </c>
      <c r="J455" s="12">
        <f t="shared" si="163"/>
        <v>0</v>
      </c>
      <c r="K455" s="12">
        <f t="shared" si="163"/>
        <v>1095.3</v>
      </c>
      <c r="L455" s="12">
        <f t="shared" si="163"/>
        <v>1095.3</v>
      </c>
      <c r="M455" s="12">
        <f t="shared" si="163"/>
        <v>0</v>
      </c>
      <c r="N455" s="12">
        <f t="shared" si="163"/>
        <v>0</v>
      </c>
      <c r="O455" s="30" t="s">
        <v>286</v>
      </c>
      <c r="P455" s="30" t="s">
        <v>364</v>
      </c>
      <c r="Q455" s="11"/>
    </row>
    <row r="456" spans="1:17" ht="228.75" customHeight="1">
      <c r="A456" s="29"/>
      <c r="B456" s="30"/>
      <c r="C456" s="30"/>
      <c r="D456" s="11">
        <v>2018</v>
      </c>
      <c r="E456" s="12">
        <f>G456+I456+K456+M456</f>
        <v>804.6</v>
      </c>
      <c r="F456" s="12">
        <f>H456+J456+L456+N456</f>
        <v>804.6</v>
      </c>
      <c r="G456" s="12">
        <v>0</v>
      </c>
      <c r="H456" s="12">
        <v>0</v>
      </c>
      <c r="I456" s="12">
        <v>0</v>
      </c>
      <c r="J456" s="12">
        <v>0</v>
      </c>
      <c r="K456" s="12">
        <v>804.6</v>
      </c>
      <c r="L456" s="12">
        <v>804.6</v>
      </c>
      <c r="M456" s="12">
        <v>0</v>
      </c>
      <c r="N456" s="12">
        <v>0</v>
      </c>
      <c r="O456" s="30"/>
      <c r="P456" s="30"/>
      <c r="Q456" s="11" t="s">
        <v>595</v>
      </c>
    </row>
    <row r="457" spans="1:17" ht="229.5" customHeight="1">
      <c r="A457" s="29"/>
      <c r="B457" s="30"/>
      <c r="C457" s="30"/>
      <c r="D457" s="11">
        <v>2019</v>
      </c>
      <c r="E457" s="12">
        <f>G457+I457+K457+M457</f>
        <v>290.7</v>
      </c>
      <c r="F457" s="12">
        <f>H457+J457+L457+N457</f>
        <v>290.7</v>
      </c>
      <c r="G457" s="12">
        <v>0</v>
      </c>
      <c r="H457" s="12">
        <v>0</v>
      </c>
      <c r="I457" s="12">
        <v>0</v>
      </c>
      <c r="J457" s="12">
        <v>0</v>
      </c>
      <c r="K457" s="12">
        <v>290.7</v>
      </c>
      <c r="L457" s="12">
        <v>290.7</v>
      </c>
      <c r="M457" s="12">
        <v>0</v>
      </c>
      <c r="N457" s="12">
        <v>0</v>
      </c>
      <c r="O457" s="30"/>
      <c r="P457" s="30"/>
      <c r="Q457" s="11" t="s">
        <v>807</v>
      </c>
    </row>
    <row r="458" spans="1:17" ht="71.25" customHeight="1">
      <c r="A458" s="29" t="s">
        <v>539</v>
      </c>
      <c r="B458" s="30" t="s">
        <v>749</v>
      </c>
      <c r="C458" s="30" t="s">
        <v>98</v>
      </c>
      <c r="D458" s="11" t="s">
        <v>1</v>
      </c>
      <c r="E458" s="12">
        <f>E459+E460</f>
        <v>13.8</v>
      </c>
      <c r="F458" s="12">
        <f aca="true" t="shared" si="164" ref="F458:N458">F459+F460</f>
        <v>13.8</v>
      </c>
      <c r="G458" s="12">
        <f t="shared" si="164"/>
        <v>0</v>
      </c>
      <c r="H458" s="12">
        <f t="shared" si="164"/>
        <v>0</v>
      </c>
      <c r="I458" s="12">
        <f t="shared" si="164"/>
        <v>0</v>
      </c>
      <c r="J458" s="12">
        <f t="shared" si="164"/>
        <v>0</v>
      </c>
      <c r="K458" s="12">
        <f t="shared" si="164"/>
        <v>13.8</v>
      </c>
      <c r="L458" s="12">
        <f t="shared" si="164"/>
        <v>13.8</v>
      </c>
      <c r="M458" s="12">
        <f t="shared" si="164"/>
        <v>0</v>
      </c>
      <c r="N458" s="12">
        <f t="shared" si="164"/>
        <v>0</v>
      </c>
      <c r="O458" s="30" t="s">
        <v>287</v>
      </c>
      <c r="P458" s="30" t="s">
        <v>808</v>
      </c>
      <c r="Q458" s="30" t="s">
        <v>627</v>
      </c>
    </row>
    <row r="459" spans="1:17" ht="227.25" customHeight="1">
      <c r="A459" s="29"/>
      <c r="B459" s="30"/>
      <c r="C459" s="30"/>
      <c r="D459" s="11">
        <v>2018</v>
      </c>
      <c r="E459" s="12">
        <f>G459+I459+K459+M459</f>
        <v>0</v>
      </c>
      <c r="F459" s="12">
        <f>H459+J459+L459+N459</f>
        <v>0</v>
      </c>
      <c r="G459" s="12">
        <v>0</v>
      </c>
      <c r="H459" s="12">
        <v>0</v>
      </c>
      <c r="I459" s="12">
        <v>0</v>
      </c>
      <c r="J459" s="12">
        <v>0</v>
      </c>
      <c r="K459" s="12">
        <v>0</v>
      </c>
      <c r="L459" s="12">
        <v>0</v>
      </c>
      <c r="M459" s="12">
        <v>0</v>
      </c>
      <c r="N459" s="12">
        <v>0</v>
      </c>
      <c r="O459" s="30"/>
      <c r="P459" s="30"/>
      <c r="Q459" s="30"/>
    </row>
    <row r="460" spans="1:17" ht="409.5" customHeight="1">
      <c r="A460" s="29"/>
      <c r="B460" s="30"/>
      <c r="C460" s="30"/>
      <c r="D460" s="11">
        <v>2019</v>
      </c>
      <c r="E460" s="12">
        <f>G460+I460+K460+M460</f>
        <v>13.8</v>
      </c>
      <c r="F460" s="12">
        <f>H460+J460+L460+N460</f>
        <v>13.8</v>
      </c>
      <c r="G460" s="12">
        <v>0</v>
      </c>
      <c r="H460" s="12">
        <v>0</v>
      </c>
      <c r="I460" s="12">
        <v>0</v>
      </c>
      <c r="J460" s="12">
        <v>0</v>
      </c>
      <c r="K460" s="12">
        <v>13.8</v>
      </c>
      <c r="L460" s="12">
        <v>13.8</v>
      </c>
      <c r="M460" s="12">
        <v>0</v>
      </c>
      <c r="N460" s="12">
        <v>0</v>
      </c>
      <c r="O460" s="30"/>
      <c r="P460" s="30"/>
      <c r="Q460" s="30"/>
    </row>
    <row r="461" spans="1:17" ht="56.25" customHeight="1">
      <c r="A461" s="29" t="s">
        <v>540</v>
      </c>
      <c r="B461" s="30" t="s">
        <v>750</v>
      </c>
      <c r="C461" s="30" t="s">
        <v>98</v>
      </c>
      <c r="D461" s="11" t="s">
        <v>1</v>
      </c>
      <c r="E461" s="12">
        <f>E462+E463</f>
        <v>32.5</v>
      </c>
      <c r="F461" s="12">
        <f aca="true" t="shared" si="165" ref="F461:N461">F462+F463</f>
        <v>32.5</v>
      </c>
      <c r="G461" s="12">
        <f t="shared" si="165"/>
        <v>0</v>
      </c>
      <c r="H461" s="12">
        <f t="shared" si="165"/>
        <v>0</v>
      </c>
      <c r="I461" s="12">
        <f t="shared" si="165"/>
        <v>0</v>
      </c>
      <c r="J461" s="12">
        <f t="shared" si="165"/>
        <v>0</v>
      </c>
      <c r="K461" s="12">
        <f t="shared" si="165"/>
        <v>32.5</v>
      </c>
      <c r="L461" s="12">
        <f t="shared" si="165"/>
        <v>32.5</v>
      </c>
      <c r="M461" s="12">
        <f t="shared" si="165"/>
        <v>0</v>
      </c>
      <c r="N461" s="12">
        <f t="shared" si="165"/>
        <v>0</v>
      </c>
      <c r="O461" s="30" t="s">
        <v>287</v>
      </c>
      <c r="P461" s="30" t="s">
        <v>809</v>
      </c>
      <c r="Q461" s="30" t="s">
        <v>810</v>
      </c>
    </row>
    <row r="462" spans="1:17" ht="239.25" customHeight="1">
      <c r="A462" s="29"/>
      <c r="B462" s="30"/>
      <c r="C462" s="30"/>
      <c r="D462" s="11">
        <v>2018</v>
      </c>
      <c r="E462" s="12">
        <f>G462+I462+K462+M462</f>
        <v>0</v>
      </c>
      <c r="F462" s="12">
        <f>H462+J462+L462+N462</f>
        <v>0</v>
      </c>
      <c r="G462" s="12">
        <v>0</v>
      </c>
      <c r="H462" s="12">
        <v>0</v>
      </c>
      <c r="I462" s="12">
        <v>0</v>
      </c>
      <c r="J462" s="12">
        <v>0</v>
      </c>
      <c r="K462" s="12">
        <v>0</v>
      </c>
      <c r="L462" s="12">
        <v>0</v>
      </c>
      <c r="M462" s="12">
        <v>0</v>
      </c>
      <c r="N462" s="12">
        <v>0</v>
      </c>
      <c r="O462" s="30"/>
      <c r="P462" s="30"/>
      <c r="Q462" s="30"/>
    </row>
    <row r="463" spans="1:17" ht="409.5" customHeight="1">
      <c r="A463" s="29"/>
      <c r="B463" s="30"/>
      <c r="C463" s="30"/>
      <c r="D463" s="11">
        <v>2019</v>
      </c>
      <c r="E463" s="12">
        <f>G463+I463+K463+M463</f>
        <v>32.5</v>
      </c>
      <c r="F463" s="12">
        <f>H463+J463+L463+N463</f>
        <v>32.5</v>
      </c>
      <c r="G463" s="12">
        <v>0</v>
      </c>
      <c r="H463" s="12">
        <v>0</v>
      </c>
      <c r="I463" s="12">
        <v>0</v>
      </c>
      <c r="J463" s="12">
        <v>0</v>
      </c>
      <c r="K463" s="12">
        <v>32.5</v>
      </c>
      <c r="L463" s="12">
        <v>32.5</v>
      </c>
      <c r="M463" s="12">
        <v>0</v>
      </c>
      <c r="N463" s="12">
        <v>0</v>
      </c>
      <c r="O463" s="30"/>
      <c r="P463" s="30"/>
      <c r="Q463" s="30"/>
    </row>
    <row r="464" spans="1:17" ht="89.25" customHeight="1">
      <c r="A464" s="29" t="s">
        <v>541</v>
      </c>
      <c r="B464" s="30" t="s">
        <v>739</v>
      </c>
      <c r="C464" s="30" t="s">
        <v>131</v>
      </c>
      <c r="D464" s="11" t="s">
        <v>1</v>
      </c>
      <c r="E464" s="12">
        <f>E465+E466</f>
        <v>17694.2</v>
      </c>
      <c r="F464" s="12">
        <f aca="true" t="shared" si="166" ref="F464:N464">F465+F466</f>
        <v>12239.1</v>
      </c>
      <c r="G464" s="12">
        <f t="shared" si="166"/>
        <v>0</v>
      </c>
      <c r="H464" s="12">
        <f t="shared" si="166"/>
        <v>0</v>
      </c>
      <c r="I464" s="12">
        <f t="shared" si="166"/>
        <v>0</v>
      </c>
      <c r="J464" s="12">
        <f t="shared" si="166"/>
        <v>0</v>
      </c>
      <c r="K464" s="12">
        <f t="shared" si="166"/>
        <v>17694.2</v>
      </c>
      <c r="L464" s="12">
        <f t="shared" si="166"/>
        <v>12239.1</v>
      </c>
      <c r="M464" s="12">
        <f t="shared" si="166"/>
        <v>0</v>
      </c>
      <c r="N464" s="12">
        <f t="shared" si="166"/>
        <v>0</v>
      </c>
      <c r="O464" s="30" t="s">
        <v>288</v>
      </c>
      <c r="P464" s="30" t="s">
        <v>740</v>
      </c>
      <c r="Q464" s="11"/>
    </row>
    <row r="465" spans="1:17" ht="320.25" customHeight="1">
      <c r="A465" s="29"/>
      <c r="B465" s="30"/>
      <c r="C465" s="30"/>
      <c r="D465" s="11">
        <v>2018</v>
      </c>
      <c r="E465" s="12">
        <f>G465+I465+K465+M465</f>
        <v>8736.2</v>
      </c>
      <c r="F465" s="12">
        <f>H465+J465+L465+N465</f>
        <v>3281.1</v>
      </c>
      <c r="G465" s="12">
        <v>0</v>
      </c>
      <c r="H465" s="12">
        <v>0</v>
      </c>
      <c r="I465" s="12">
        <v>0</v>
      </c>
      <c r="J465" s="12">
        <v>0</v>
      </c>
      <c r="K465" s="12">
        <v>8736.2</v>
      </c>
      <c r="L465" s="12">
        <v>3281.1</v>
      </c>
      <c r="M465" s="12">
        <v>0</v>
      </c>
      <c r="N465" s="12">
        <v>0</v>
      </c>
      <c r="O465" s="30"/>
      <c r="P465" s="30"/>
      <c r="Q465" s="11" t="s">
        <v>588</v>
      </c>
    </row>
    <row r="466" spans="1:17" ht="301.5" customHeight="1">
      <c r="A466" s="29"/>
      <c r="B466" s="30"/>
      <c r="C466" s="30"/>
      <c r="D466" s="11">
        <v>2019</v>
      </c>
      <c r="E466" s="12">
        <f>G466+I466+K466+M466</f>
        <v>8958</v>
      </c>
      <c r="F466" s="12">
        <f>H466+J466+L466+N466</f>
        <v>8958</v>
      </c>
      <c r="G466" s="12">
        <v>0</v>
      </c>
      <c r="H466" s="12">
        <v>0</v>
      </c>
      <c r="I466" s="12">
        <v>0</v>
      </c>
      <c r="J466" s="12">
        <v>0</v>
      </c>
      <c r="K466" s="12">
        <v>8958</v>
      </c>
      <c r="L466" s="12">
        <v>8958</v>
      </c>
      <c r="M466" s="12">
        <v>0</v>
      </c>
      <c r="N466" s="12">
        <v>0</v>
      </c>
      <c r="O466" s="30"/>
      <c r="P466" s="30"/>
      <c r="Q466" s="11" t="s">
        <v>791</v>
      </c>
    </row>
    <row r="467" spans="1:17" ht="261" customHeight="1">
      <c r="A467" s="29" t="s">
        <v>542</v>
      </c>
      <c r="B467" s="30" t="s">
        <v>249</v>
      </c>
      <c r="C467" s="30" t="s">
        <v>63</v>
      </c>
      <c r="D467" s="11" t="s">
        <v>1</v>
      </c>
      <c r="E467" s="12">
        <f>E468+E469</f>
        <v>36000.2</v>
      </c>
      <c r="F467" s="12">
        <f aca="true" t="shared" si="167" ref="F467:N467">F468+F469</f>
        <v>26027.2</v>
      </c>
      <c r="G467" s="12">
        <f t="shared" si="167"/>
        <v>0</v>
      </c>
      <c r="H467" s="12">
        <f t="shared" si="167"/>
        <v>0</v>
      </c>
      <c r="I467" s="12">
        <f t="shared" si="167"/>
        <v>0</v>
      </c>
      <c r="J467" s="12">
        <f t="shared" si="167"/>
        <v>0</v>
      </c>
      <c r="K467" s="12">
        <f t="shared" si="167"/>
        <v>36000.2</v>
      </c>
      <c r="L467" s="12">
        <f t="shared" si="167"/>
        <v>26027.2</v>
      </c>
      <c r="M467" s="12">
        <f t="shared" si="167"/>
        <v>0</v>
      </c>
      <c r="N467" s="12">
        <f t="shared" si="167"/>
        <v>0</v>
      </c>
      <c r="O467" s="30" t="s">
        <v>289</v>
      </c>
      <c r="P467" s="30" t="s">
        <v>248</v>
      </c>
      <c r="Q467" s="30" t="s">
        <v>674</v>
      </c>
    </row>
    <row r="468" spans="1:17" ht="409.5" customHeight="1">
      <c r="A468" s="29"/>
      <c r="B468" s="30"/>
      <c r="C468" s="30"/>
      <c r="D468" s="11">
        <v>2018</v>
      </c>
      <c r="E468" s="12">
        <f>G468+I468+K468+M468</f>
        <v>23952.8</v>
      </c>
      <c r="F468" s="12">
        <f>H468+J468+L468+N468</f>
        <v>23128.2</v>
      </c>
      <c r="G468" s="12">
        <v>0</v>
      </c>
      <c r="H468" s="12">
        <v>0</v>
      </c>
      <c r="I468" s="12">
        <v>0</v>
      </c>
      <c r="J468" s="12">
        <v>0</v>
      </c>
      <c r="K468" s="12">
        <v>23952.8</v>
      </c>
      <c r="L468" s="12">
        <v>23128.2</v>
      </c>
      <c r="M468" s="12">
        <v>0</v>
      </c>
      <c r="N468" s="12">
        <v>0</v>
      </c>
      <c r="O468" s="30"/>
      <c r="P468" s="30"/>
      <c r="Q468" s="30"/>
    </row>
    <row r="469" spans="1:17" ht="409.5" customHeight="1">
      <c r="A469" s="29"/>
      <c r="B469" s="30"/>
      <c r="C469" s="30"/>
      <c r="D469" s="30">
        <v>2019</v>
      </c>
      <c r="E469" s="33">
        <f>G469+I469+K469+M469</f>
        <v>12047.4</v>
      </c>
      <c r="F469" s="33">
        <f>H469+J469+L469+N469</f>
        <v>2899</v>
      </c>
      <c r="G469" s="33">
        <v>0</v>
      </c>
      <c r="H469" s="33">
        <v>0</v>
      </c>
      <c r="I469" s="33">
        <v>0</v>
      </c>
      <c r="J469" s="33">
        <v>0</v>
      </c>
      <c r="K469" s="33">
        <v>12047.4</v>
      </c>
      <c r="L469" s="33">
        <v>2899</v>
      </c>
      <c r="M469" s="33">
        <v>0</v>
      </c>
      <c r="N469" s="33">
        <v>0</v>
      </c>
      <c r="O469" s="30"/>
      <c r="P469" s="30"/>
      <c r="Q469" s="30" t="s">
        <v>792</v>
      </c>
    </row>
    <row r="470" spans="1:17" ht="409.5" customHeight="1">
      <c r="A470" s="29"/>
      <c r="B470" s="30"/>
      <c r="C470" s="30"/>
      <c r="D470" s="30"/>
      <c r="E470" s="33"/>
      <c r="F470" s="33"/>
      <c r="G470" s="33"/>
      <c r="H470" s="33"/>
      <c r="I470" s="33"/>
      <c r="J470" s="33"/>
      <c r="K470" s="33"/>
      <c r="L470" s="33"/>
      <c r="M470" s="33"/>
      <c r="N470" s="33"/>
      <c r="O470" s="30"/>
      <c r="P470" s="30"/>
      <c r="Q470" s="30"/>
    </row>
    <row r="471" spans="1:17" ht="409.5" customHeight="1">
      <c r="A471" s="29"/>
      <c r="B471" s="30"/>
      <c r="C471" s="30"/>
      <c r="D471" s="30"/>
      <c r="E471" s="33"/>
      <c r="F471" s="33"/>
      <c r="G471" s="33"/>
      <c r="H471" s="33"/>
      <c r="I471" s="33"/>
      <c r="J471" s="33"/>
      <c r="K471" s="33"/>
      <c r="L471" s="33"/>
      <c r="M471" s="33"/>
      <c r="N471" s="33"/>
      <c r="O471" s="30"/>
      <c r="P471" s="30"/>
      <c r="Q471" s="30"/>
    </row>
    <row r="472" spans="1:17" ht="409.5" customHeight="1">
      <c r="A472" s="29"/>
      <c r="B472" s="30"/>
      <c r="C472" s="30"/>
      <c r="D472" s="30"/>
      <c r="E472" s="33"/>
      <c r="F472" s="33"/>
      <c r="G472" s="33"/>
      <c r="H472" s="33"/>
      <c r="I472" s="33"/>
      <c r="J472" s="33"/>
      <c r="K472" s="33"/>
      <c r="L472" s="33"/>
      <c r="M472" s="33"/>
      <c r="N472" s="33"/>
      <c r="O472" s="30"/>
      <c r="P472" s="30"/>
      <c r="Q472" s="30"/>
    </row>
    <row r="473" spans="1:17" ht="202.5" customHeight="1">
      <c r="A473" s="29"/>
      <c r="B473" s="30"/>
      <c r="C473" s="30"/>
      <c r="D473" s="30"/>
      <c r="E473" s="33"/>
      <c r="F473" s="33"/>
      <c r="G473" s="33"/>
      <c r="H473" s="33"/>
      <c r="I473" s="33"/>
      <c r="J473" s="33"/>
      <c r="K473" s="33"/>
      <c r="L473" s="33"/>
      <c r="M473" s="33"/>
      <c r="N473" s="33"/>
      <c r="O473" s="30"/>
      <c r="P473" s="30"/>
      <c r="Q473" s="30"/>
    </row>
    <row r="474" spans="1:17" ht="96.75" customHeight="1">
      <c r="A474" s="29" t="s">
        <v>543</v>
      </c>
      <c r="B474" s="30" t="s">
        <v>589</v>
      </c>
      <c r="C474" s="30" t="s">
        <v>63</v>
      </c>
      <c r="D474" s="11" t="s">
        <v>1</v>
      </c>
      <c r="E474" s="12">
        <f>E475+E476</f>
        <v>55021.6</v>
      </c>
      <c r="F474" s="12">
        <f aca="true" t="shared" si="168" ref="F474:N474">F475+F476</f>
        <v>37388.8</v>
      </c>
      <c r="G474" s="12">
        <f t="shared" si="168"/>
        <v>0</v>
      </c>
      <c r="H474" s="12">
        <f t="shared" si="168"/>
        <v>0</v>
      </c>
      <c r="I474" s="12">
        <f t="shared" si="168"/>
        <v>40556.4</v>
      </c>
      <c r="J474" s="12">
        <f t="shared" si="168"/>
        <v>32481.7</v>
      </c>
      <c r="K474" s="12">
        <f t="shared" si="168"/>
        <v>14465.2</v>
      </c>
      <c r="L474" s="12">
        <f t="shared" si="168"/>
        <v>4907.1</v>
      </c>
      <c r="M474" s="12">
        <f t="shared" si="168"/>
        <v>0</v>
      </c>
      <c r="N474" s="12">
        <f t="shared" si="168"/>
        <v>0</v>
      </c>
      <c r="O474" s="30" t="s">
        <v>289</v>
      </c>
      <c r="P474" s="30" t="s">
        <v>675</v>
      </c>
      <c r="Q474" s="30" t="s">
        <v>590</v>
      </c>
    </row>
    <row r="475" spans="1:17" ht="409.5" customHeight="1">
      <c r="A475" s="29"/>
      <c r="B475" s="30"/>
      <c r="C475" s="30"/>
      <c r="D475" s="11">
        <v>2018</v>
      </c>
      <c r="E475" s="12">
        <f>G475+I475+K475+M475</f>
        <v>42691</v>
      </c>
      <c r="F475" s="12">
        <f>H475+J475+L475+N475</f>
        <v>34191.3</v>
      </c>
      <c r="G475" s="12">
        <v>0</v>
      </c>
      <c r="H475" s="12">
        <v>0</v>
      </c>
      <c r="I475" s="12">
        <v>40556.4</v>
      </c>
      <c r="J475" s="12">
        <v>32481.7</v>
      </c>
      <c r="K475" s="12">
        <v>2134.6</v>
      </c>
      <c r="L475" s="12">
        <v>1709.6</v>
      </c>
      <c r="M475" s="12">
        <v>0</v>
      </c>
      <c r="N475" s="12">
        <v>0</v>
      </c>
      <c r="O475" s="30"/>
      <c r="P475" s="30"/>
      <c r="Q475" s="30"/>
    </row>
    <row r="476" spans="1:17" ht="409.5" customHeight="1">
      <c r="A476" s="29"/>
      <c r="B476" s="30"/>
      <c r="C476" s="30"/>
      <c r="D476" s="30">
        <v>2019</v>
      </c>
      <c r="E476" s="33">
        <f>G476+I476+K476+M476</f>
        <v>12330.6</v>
      </c>
      <c r="F476" s="33">
        <f>H476+J476+L476+N476</f>
        <v>3197.5</v>
      </c>
      <c r="G476" s="33">
        <v>0</v>
      </c>
      <c r="H476" s="33">
        <v>0</v>
      </c>
      <c r="I476" s="33">
        <v>0</v>
      </c>
      <c r="J476" s="33">
        <v>0</v>
      </c>
      <c r="K476" s="33">
        <v>12330.6</v>
      </c>
      <c r="L476" s="33">
        <v>3197.5</v>
      </c>
      <c r="M476" s="33">
        <v>0</v>
      </c>
      <c r="N476" s="33">
        <v>0</v>
      </c>
      <c r="O476" s="30"/>
      <c r="P476" s="30"/>
      <c r="Q476" s="30" t="s">
        <v>793</v>
      </c>
    </row>
    <row r="477" spans="1:17" ht="409.5" customHeight="1">
      <c r="A477" s="29"/>
      <c r="B477" s="30"/>
      <c r="C477" s="30"/>
      <c r="D477" s="30"/>
      <c r="E477" s="33"/>
      <c r="F477" s="33"/>
      <c r="G477" s="33"/>
      <c r="H477" s="33"/>
      <c r="I477" s="33"/>
      <c r="J477" s="33"/>
      <c r="K477" s="33"/>
      <c r="L477" s="33"/>
      <c r="M477" s="33"/>
      <c r="N477" s="33"/>
      <c r="O477" s="30"/>
      <c r="P477" s="30"/>
      <c r="Q477" s="30"/>
    </row>
    <row r="478" spans="1:17" ht="409.5" customHeight="1">
      <c r="A478" s="29"/>
      <c r="B478" s="30"/>
      <c r="C478" s="30"/>
      <c r="D478" s="30"/>
      <c r="E478" s="33"/>
      <c r="F478" s="33"/>
      <c r="G478" s="33"/>
      <c r="H478" s="33"/>
      <c r="I478" s="33"/>
      <c r="J478" s="33"/>
      <c r="K478" s="33"/>
      <c r="L478" s="33"/>
      <c r="M478" s="33"/>
      <c r="N478" s="33"/>
      <c r="O478" s="30"/>
      <c r="P478" s="30"/>
      <c r="Q478" s="30"/>
    </row>
    <row r="479" spans="1:17" ht="409.5" customHeight="1">
      <c r="A479" s="29"/>
      <c r="B479" s="30"/>
      <c r="C479" s="30"/>
      <c r="D479" s="30"/>
      <c r="E479" s="33"/>
      <c r="F479" s="33"/>
      <c r="G479" s="33"/>
      <c r="H479" s="33"/>
      <c r="I479" s="33"/>
      <c r="J479" s="33"/>
      <c r="K479" s="33"/>
      <c r="L479" s="33"/>
      <c r="M479" s="33"/>
      <c r="N479" s="33"/>
      <c r="O479" s="30"/>
      <c r="P479" s="30"/>
      <c r="Q479" s="30"/>
    </row>
    <row r="480" spans="1:17" ht="71.25" customHeight="1">
      <c r="A480" s="29" t="s">
        <v>544</v>
      </c>
      <c r="B480" s="30" t="s">
        <v>591</v>
      </c>
      <c r="C480" s="30" t="s">
        <v>63</v>
      </c>
      <c r="D480" s="11" t="s">
        <v>1</v>
      </c>
      <c r="E480" s="12">
        <f>E481+E482</f>
        <v>2903.9</v>
      </c>
      <c r="F480" s="12">
        <f aca="true" t="shared" si="169" ref="F480:N480">F481+F482</f>
        <v>2184.2</v>
      </c>
      <c r="G480" s="12">
        <f t="shared" si="169"/>
        <v>0</v>
      </c>
      <c r="H480" s="12">
        <f t="shared" si="169"/>
        <v>0</v>
      </c>
      <c r="I480" s="12">
        <f t="shared" si="169"/>
        <v>0</v>
      </c>
      <c r="J480" s="12">
        <f t="shared" si="169"/>
        <v>0</v>
      </c>
      <c r="K480" s="12">
        <f t="shared" si="169"/>
        <v>2903.9</v>
      </c>
      <c r="L480" s="12">
        <f t="shared" si="169"/>
        <v>2184.2</v>
      </c>
      <c r="M480" s="12">
        <f t="shared" si="169"/>
        <v>0</v>
      </c>
      <c r="N480" s="12">
        <f t="shared" si="169"/>
        <v>0</v>
      </c>
      <c r="O480" s="30" t="s">
        <v>289</v>
      </c>
      <c r="P480" s="30" t="s">
        <v>247</v>
      </c>
      <c r="Q480" s="30" t="s">
        <v>592</v>
      </c>
    </row>
    <row r="481" spans="1:17" ht="87.75" customHeight="1">
      <c r="A481" s="29"/>
      <c r="B481" s="30"/>
      <c r="C481" s="30"/>
      <c r="D481" s="11">
        <v>2018</v>
      </c>
      <c r="E481" s="12">
        <f>G481+I481+K481+M481</f>
        <v>2903.9</v>
      </c>
      <c r="F481" s="12">
        <f>H481+J481+L481+N481</f>
        <v>2184.2</v>
      </c>
      <c r="G481" s="12">
        <v>0</v>
      </c>
      <c r="H481" s="12">
        <v>0</v>
      </c>
      <c r="I481" s="12">
        <v>0</v>
      </c>
      <c r="J481" s="12">
        <v>0</v>
      </c>
      <c r="K481" s="12">
        <v>2903.9</v>
      </c>
      <c r="L481" s="12">
        <v>2184.2</v>
      </c>
      <c r="M481" s="12">
        <v>0</v>
      </c>
      <c r="N481" s="12">
        <v>0</v>
      </c>
      <c r="O481" s="30"/>
      <c r="P481" s="30"/>
      <c r="Q481" s="30"/>
    </row>
    <row r="482" spans="1:17" ht="409.5" customHeight="1">
      <c r="A482" s="29"/>
      <c r="B482" s="30"/>
      <c r="C482" s="30"/>
      <c r="D482" s="11">
        <v>2019</v>
      </c>
      <c r="E482" s="12">
        <f>G482+I482+K482+M482</f>
        <v>0</v>
      </c>
      <c r="F482" s="12">
        <f>H482+J482+L482+N482</f>
        <v>0</v>
      </c>
      <c r="G482" s="12">
        <v>0</v>
      </c>
      <c r="H482" s="12">
        <v>0</v>
      </c>
      <c r="I482" s="12">
        <v>0</v>
      </c>
      <c r="J482" s="12">
        <v>0</v>
      </c>
      <c r="K482" s="12">
        <v>0</v>
      </c>
      <c r="L482" s="12">
        <v>0</v>
      </c>
      <c r="M482" s="12">
        <v>0</v>
      </c>
      <c r="N482" s="12">
        <v>0</v>
      </c>
      <c r="O482" s="30"/>
      <c r="P482" s="30"/>
      <c r="Q482" s="30"/>
    </row>
    <row r="483" spans="1:17" ht="80.25" customHeight="1">
      <c r="A483" s="29" t="s">
        <v>545</v>
      </c>
      <c r="B483" s="30" t="s">
        <v>336</v>
      </c>
      <c r="C483" s="30" t="s">
        <v>126</v>
      </c>
      <c r="D483" s="11" t="s">
        <v>1</v>
      </c>
      <c r="E483" s="12">
        <f>E484+E485</f>
        <v>247.9</v>
      </c>
      <c r="F483" s="12">
        <f aca="true" t="shared" si="170" ref="F483:N483">F484+F485</f>
        <v>247.9</v>
      </c>
      <c r="G483" s="12">
        <f t="shared" si="170"/>
        <v>0</v>
      </c>
      <c r="H483" s="12">
        <f t="shared" si="170"/>
        <v>0</v>
      </c>
      <c r="I483" s="12">
        <f t="shared" si="170"/>
        <v>0</v>
      </c>
      <c r="J483" s="12">
        <f t="shared" si="170"/>
        <v>0</v>
      </c>
      <c r="K483" s="12">
        <f t="shared" si="170"/>
        <v>247.9</v>
      </c>
      <c r="L483" s="12">
        <f t="shared" si="170"/>
        <v>247.9</v>
      </c>
      <c r="M483" s="12">
        <f t="shared" si="170"/>
        <v>0</v>
      </c>
      <c r="N483" s="12">
        <f t="shared" si="170"/>
        <v>0</v>
      </c>
      <c r="O483" s="30" t="s">
        <v>294</v>
      </c>
      <c r="P483" s="30" t="s">
        <v>714</v>
      </c>
      <c r="Q483" s="11"/>
    </row>
    <row r="484" spans="1:17" ht="237.75" customHeight="1">
      <c r="A484" s="29"/>
      <c r="B484" s="30"/>
      <c r="C484" s="30"/>
      <c r="D484" s="11">
        <v>2018</v>
      </c>
      <c r="E484" s="12">
        <f>G484+I484+K484+M484</f>
        <v>191.9</v>
      </c>
      <c r="F484" s="12">
        <f>H484+J484+L484+N484</f>
        <v>191.9</v>
      </c>
      <c r="G484" s="12">
        <v>0</v>
      </c>
      <c r="H484" s="12">
        <v>0</v>
      </c>
      <c r="I484" s="12">
        <v>0</v>
      </c>
      <c r="J484" s="12">
        <v>0</v>
      </c>
      <c r="K484" s="12">
        <v>191.9</v>
      </c>
      <c r="L484" s="12">
        <v>191.9</v>
      </c>
      <c r="M484" s="12">
        <v>0</v>
      </c>
      <c r="N484" s="12">
        <v>0</v>
      </c>
      <c r="O484" s="30"/>
      <c r="P484" s="30"/>
      <c r="Q484" s="11" t="s">
        <v>519</v>
      </c>
    </row>
    <row r="485" spans="1:17" ht="198.75" customHeight="1">
      <c r="A485" s="29"/>
      <c r="B485" s="30"/>
      <c r="C485" s="30"/>
      <c r="D485" s="11">
        <v>2019</v>
      </c>
      <c r="E485" s="12">
        <f>G485+I485+K485+M485</f>
        <v>56</v>
      </c>
      <c r="F485" s="12">
        <f>H485+J485+L485+N485</f>
        <v>56</v>
      </c>
      <c r="G485" s="12">
        <v>0</v>
      </c>
      <c r="H485" s="12">
        <v>0</v>
      </c>
      <c r="I485" s="12">
        <v>0</v>
      </c>
      <c r="J485" s="12">
        <v>0</v>
      </c>
      <c r="K485" s="12">
        <v>56</v>
      </c>
      <c r="L485" s="12">
        <v>56</v>
      </c>
      <c r="M485" s="12">
        <v>0</v>
      </c>
      <c r="N485" s="12">
        <v>0</v>
      </c>
      <c r="O485" s="30"/>
      <c r="P485" s="30"/>
      <c r="Q485" s="11" t="s">
        <v>794</v>
      </c>
    </row>
    <row r="486" spans="1:17" ht="200.25" customHeight="1">
      <c r="A486" s="29" t="s">
        <v>593</v>
      </c>
      <c r="B486" s="30" t="s">
        <v>344</v>
      </c>
      <c r="C486" s="30" t="s">
        <v>166</v>
      </c>
      <c r="D486" s="11" t="s">
        <v>1</v>
      </c>
      <c r="E486" s="12">
        <f>E487+E488</f>
        <v>257328.2</v>
      </c>
      <c r="F486" s="12">
        <f aca="true" t="shared" si="171" ref="F486:N486">F487+F488</f>
        <v>110975.70000000001</v>
      </c>
      <c r="G486" s="12">
        <f t="shared" si="171"/>
        <v>0</v>
      </c>
      <c r="H486" s="12">
        <f t="shared" si="171"/>
        <v>0</v>
      </c>
      <c r="I486" s="12">
        <f t="shared" si="171"/>
        <v>149426.4</v>
      </c>
      <c r="J486" s="12">
        <f t="shared" si="171"/>
        <v>53426.4</v>
      </c>
      <c r="K486" s="12">
        <f t="shared" si="171"/>
        <v>107901.8</v>
      </c>
      <c r="L486" s="12">
        <f t="shared" si="171"/>
        <v>57549.3</v>
      </c>
      <c r="M486" s="12">
        <f t="shared" si="171"/>
        <v>0</v>
      </c>
      <c r="N486" s="12">
        <f t="shared" si="171"/>
        <v>0</v>
      </c>
      <c r="O486" s="30" t="s">
        <v>163</v>
      </c>
      <c r="P486" s="30" t="s">
        <v>948</v>
      </c>
      <c r="Q486" s="30" t="s">
        <v>594</v>
      </c>
    </row>
    <row r="487" spans="1:17" ht="409.5" customHeight="1">
      <c r="A487" s="29"/>
      <c r="B487" s="30"/>
      <c r="C487" s="30"/>
      <c r="D487" s="11">
        <v>2018</v>
      </c>
      <c r="E487" s="12">
        <f>G487+I487+K487+M487</f>
        <v>117198.3</v>
      </c>
      <c r="F487" s="12">
        <f>H487+J487+L487+N487</f>
        <v>0</v>
      </c>
      <c r="G487" s="12">
        <v>0</v>
      </c>
      <c r="H487" s="12">
        <v>0</v>
      </c>
      <c r="I487" s="12">
        <v>96000</v>
      </c>
      <c r="J487" s="12">
        <v>0</v>
      </c>
      <c r="K487" s="12">
        <v>21198.3</v>
      </c>
      <c r="L487" s="12">
        <v>0</v>
      </c>
      <c r="M487" s="12">
        <v>0</v>
      </c>
      <c r="N487" s="12">
        <v>0</v>
      </c>
      <c r="O487" s="30"/>
      <c r="P487" s="30"/>
      <c r="Q487" s="30"/>
    </row>
    <row r="488" spans="1:17" ht="409.5" customHeight="1">
      <c r="A488" s="29"/>
      <c r="B488" s="30"/>
      <c r="C488" s="30"/>
      <c r="D488" s="30">
        <v>2019</v>
      </c>
      <c r="E488" s="33">
        <f>G488+I488+K488+M488</f>
        <v>140129.9</v>
      </c>
      <c r="F488" s="33">
        <f>H488+J488+L488+N488</f>
        <v>110975.70000000001</v>
      </c>
      <c r="G488" s="33">
        <v>0</v>
      </c>
      <c r="H488" s="33">
        <v>0</v>
      </c>
      <c r="I488" s="33">
        <v>53426.4</v>
      </c>
      <c r="J488" s="33">
        <v>53426.4</v>
      </c>
      <c r="K488" s="33">
        <v>86703.5</v>
      </c>
      <c r="L488" s="33">
        <v>57549.3</v>
      </c>
      <c r="M488" s="33">
        <v>0</v>
      </c>
      <c r="N488" s="33">
        <v>0</v>
      </c>
      <c r="O488" s="30"/>
      <c r="P488" s="30"/>
      <c r="Q488" s="30" t="s">
        <v>951</v>
      </c>
    </row>
    <row r="489" spans="1:17" ht="298.5" customHeight="1">
      <c r="A489" s="29"/>
      <c r="B489" s="30"/>
      <c r="C489" s="30"/>
      <c r="D489" s="30"/>
      <c r="E489" s="33"/>
      <c r="F489" s="33"/>
      <c r="G489" s="33"/>
      <c r="H489" s="33"/>
      <c r="I489" s="33"/>
      <c r="J489" s="33"/>
      <c r="K489" s="33"/>
      <c r="L489" s="33"/>
      <c r="M489" s="33"/>
      <c r="N489" s="33"/>
      <c r="O489" s="30"/>
      <c r="P489" s="30"/>
      <c r="Q489" s="30"/>
    </row>
    <row r="490" spans="1:17" ht="74.25" customHeight="1">
      <c r="A490" s="29" t="s">
        <v>757</v>
      </c>
      <c r="B490" s="30" t="s">
        <v>947</v>
      </c>
      <c r="C490" s="30" t="s">
        <v>166</v>
      </c>
      <c r="D490" s="11" t="s">
        <v>1</v>
      </c>
      <c r="E490" s="12">
        <f>E491+E492</f>
        <v>13473.800000000001</v>
      </c>
      <c r="F490" s="12">
        <f aca="true" t="shared" si="172" ref="F490:N490">F491+F492</f>
        <v>12978.699999999999</v>
      </c>
      <c r="G490" s="12">
        <f t="shared" si="172"/>
        <v>0</v>
      </c>
      <c r="H490" s="12">
        <f t="shared" si="172"/>
        <v>0</v>
      </c>
      <c r="I490" s="12">
        <f t="shared" si="172"/>
        <v>11589.2</v>
      </c>
      <c r="J490" s="12">
        <f t="shared" si="172"/>
        <v>11163.4</v>
      </c>
      <c r="K490" s="12">
        <f t="shared" si="172"/>
        <v>1884.6</v>
      </c>
      <c r="L490" s="12">
        <f t="shared" si="172"/>
        <v>1815.3</v>
      </c>
      <c r="M490" s="12">
        <f t="shared" si="172"/>
        <v>0</v>
      </c>
      <c r="N490" s="12">
        <f t="shared" si="172"/>
        <v>0</v>
      </c>
      <c r="O490" s="30" t="s">
        <v>949</v>
      </c>
      <c r="P490" s="30" t="s">
        <v>948</v>
      </c>
      <c r="Q490" s="30" t="s">
        <v>950</v>
      </c>
    </row>
    <row r="491" spans="1:17" ht="274.5" customHeight="1">
      <c r="A491" s="29"/>
      <c r="B491" s="30"/>
      <c r="C491" s="30"/>
      <c r="D491" s="11">
        <v>2018</v>
      </c>
      <c r="E491" s="12">
        <f>G491+I491+K491+M491</f>
        <v>0</v>
      </c>
      <c r="F491" s="12">
        <f>H491+J491+L491+N491</f>
        <v>0</v>
      </c>
      <c r="G491" s="12">
        <v>0</v>
      </c>
      <c r="H491" s="12">
        <v>0</v>
      </c>
      <c r="I491" s="12">
        <v>0</v>
      </c>
      <c r="J491" s="12">
        <v>0</v>
      </c>
      <c r="K491" s="12">
        <v>0</v>
      </c>
      <c r="L491" s="12">
        <v>0</v>
      </c>
      <c r="M491" s="12">
        <v>0</v>
      </c>
      <c r="N491" s="12">
        <v>0</v>
      </c>
      <c r="O491" s="30"/>
      <c r="P491" s="30"/>
      <c r="Q491" s="30"/>
    </row>
    <row r="492" spans="1:17" ht="409.5" customHeight="1">
      <c r="A492" s="29"/>
      <c r="B492" s="30"/>
      <c r="C492" s="30"/>
      <c r="D492" s="11">
        <v>2019</v>
      </c>
      <c r="E492" s="12">
        <f>G492+I492+K492+M492</f>
        <v>13473.800000000001</v>
      </c>
      <c r="F492" s="12">
        <f>H492+J492+L492+N492</f>
        <v>12978.699999999999</v>
      </c>
      <c r="G492" s="12">
        <v>0</v>
      </c>
      <c r="H492" s="12">
        <v>0</v>
      </c>
      <c r="I492" s="12">
        <v>11589.2</v>
      </c>
      <c r="J492" s="12">
        <v>11163.4</v>
      </c>
      <c r="K492" s="12">
        <v>1884.6</v>
      </c>
      <c r="L492" s="12">
        <v>1815.3</v>
      </c>
      <c r="M492" s="12">
        <v>0</v>
      </c>
      <c r="N492" s="12">
        <v>0</v>
      </c>
      <c r="O492" s="30"/>
      <c r="P492" s="30"/>
      <c r="Q492" s="30"/>
    </row>
    <row r="493" spans="1:17" ht="75.75" customHeight="1">
      <c r="A493" s="29" t="s">
        <v>953</v>
      </c>
      <c r="B493" s="30" t="s">
        <v>670</v>
      </c>
      <c r="C493" s="30" t="s">
        <v>166</v>
      </c>
      <c r="D493" s="11" t="s">
        <v>1</v>
      </c>
      <c r="E493" s="12">
        <f>E494+E495</f>
        <v>12552</v>
      </c>
      <c r="F493" s="12">
        <f aca="true" t="shared" si="173" ref="F493:N493">F494+F495</f>
        <v>0</v>
      </c>
      <c r="G493" s="12">
        <f t="shared" si="173"/>
        <v>0</v>
      </c>
      <c r="H493" s="12">
        <f t="shared" si="173"/>
        <v>0</v>
      </c>
      <c r="I493" s="12">
        <f t="shared" si="173"/>
        <v>0</v>
      </c>
      <c r="J493" s="12">
        <f t="shared" si="173"/>
        <v>0</v>
      </c>
      <c r="K493" s="12">
        <f t="shared" si="173"/>
        <v>12552</v>
      </c>
      <c r="L493" s="12">
        <f t="shared" si="173"/>
        <v>0</v>
      </c>
      <c r="M493" s="12">
        <f t="shared" si="173"/>
        <v>0</v>
      </c>
      <c r="N493" s="12">
        <f t="shared" si="173"/>
        <v>0</v>
      </c>
      <c r="O493" s="30" t="s">
        <v>163</v>
      </c>
      <c r="P493" s="30" t="s">
        <v>313</v>
      </c>
      <c r="Q493" s="30" t="s">
        <v>952</v>
      </c>
    </row>
    <row r="494" spans="1:17" ht="107.25" customHeight="1">
      <c r="A494" s="29"/>
      <c r="B494" s="30"/>
      <c r="C494" s="30"/>
      <c r="D494" s="11">
        <v>2018</v>
      </c>
      <c r="E494" s="12">
        <f>G494+I494+K494+M494</f>
        <v>6276</v>
      </c>
      <c r="F494" s="12">
        <f>H494+J494+L494+N494</f>
        <v>0</v>
      </c>
      <c r="G494" s="12">
        <v>0</v>
      </c>
      <c r="H494" s="12">
        <v>0</v>
      </c>
      <c r="I494" s="12">
        <v>0</v>
      </c>
      <c r="J494" s="12">
        <v>0</v>
      </c>
      <c r="K494" s="12">
        <v>6276</v>
      </c>
      <c r="L494" s="12">
        <v>0</v>
      </c>
      <c r="M494" s="12">
        <v>0</v>
      </c>
      <c r="N494" s="12">
        <v>0</v>
      </c>
      <c r="O494" s="30"/>
      <c r="P494" s="30"/>
      <c r="Q494" s="30"/>
    </row>
    <row r="495" spans="1:17" ht="267" customHeight="1">
      <c r="A495" s="29"/>
      <c r="B495" s="30"/>
      <c r="C495" s="30"/>
      <c r="D495" s="11">
        <v>2019</v>
      </c>
      <c r="E495" s="12">
        <f>G495+I495+K495+M495</f>
        <v>6276</v>
      </c>
      <c r="F495" s="12">
        <f>H495+J495+L495+N495</f>
        <v>0</v>
      </c>
      <c r="G495" s="12">
        <v>0</v>
      </c>
      <c r="H495" s="12">
        <v>0</v>
      </c>
      <c r="I495" s="12">
        <v>0</v>
      </c>
      <c r="J495" s="12">
        <v>0</v>
      </c>
      <c r="K495" s="12">
        <v>6276</v>
      </c>
      <c r="L495" s="12">
        <v>0</v>
      </c>
      <c r="M495" s="12">
        <v>0</v>
      </c>
      <c r="N495" s="12">
        <v>0</v>
      </c>
      <c r="O495" s="30"/>
      <c r="P495" s="30"/>
      <c r="Q495" s="30"/>
    </row>
    <row r="496" spans="1:17" ht="110.25" customHeight="1">
      <c r="A496" s="8" t="s">
        <v>5</v>
      </c>
      <c r="B496" s="32" t="s">
        <v>1075</v>
      </c>
      <c r="C496" s="32"/>
      <c r="D496" s="32"/>
      <c r="E496" s="32"/>
      <c r="F496" s="32"/>
      <c r="G496" s="32"/>
      <c r="H496" s="32"/>
      <c r="I496" s="32"/>
      <c r="J496" s="32"/>
      <c r="K496" s="32"/>
      <c r="L496" s="32"/>
      <c r="M496" s="32"/>
      <c r="N496" s="32"/>
      <c r="O496" s="32"/>
      <c r="P496" s="32"/>
      <c r="Q496" s="32"/>
    </row>
    <row r="497" spans="1:17" ht="65.25" customHeight="1">
      <c r="A497" s="31"/>
      <c r="B497" s="32" t="s">
        <v>128</v>
      </c>
      <c r="C497" s="32"/>
      <c r="D497" s="7" t="s">
        <v>1</v>
      </c>
      <c r="E497" s="9">
        <f>E498+E499</f>
        <v>28365.300000000003</v>
      </c>
      <c r="F497" s="9">
        <f aca="true" t="shared" si="174" ref="F497:N497">F498+F499</f>
        <v>22472.7</v>
      </c>
      <c r="G497" s="9">
        <f t="shared" si="174"/>
        <v>0</v>
      </c>
      <c r="H497" s="9">
        <f t="shared" si="174"/>
        <v>0</v>
      </c>
      <c r="I497" s="9">
        <f t="shared" si="174"/>
        <v>18346.9</v>
      </c>
      <c r="J497" s="9">
        <f t="shared" si="174"/>
        <v>16636.2</v>
      </c>
      <c r="K497" s="9">
        <f t="shared" si="174"/>
        <v>10018.400000000001</v>
      </c>
      <c r="L497" s="9">
        <f t="shared" si="174"/>
        <v>5836.5</v>
      </c>
      <c r="M497" s="9">
        <f t="shared" si="174"/>
        <v>0</v>
      </c>
      <c r="N497" s="9">
        <f t="shared" si="174"/>
        <v>0</v>
      </c>
      <c r="O497" s="32"/>
      <c r="P497" s="32"/>
      <c r="Q497" s="32"/>
    </row>
    <row r="498" spans="1:17" ht="65.25" customHeight="1">
      <c r="A498" s="31"/>
      <c r="B498" s="32"/>
      <c r="C498" s="32"/>
      <c r="D498" s="7">
        <v>2018</v>
      </c>
      <c r="E498" s="9">
        <f>G498+I498+K498+M498</f>
        <v>8786.900000000001</v>
      </c>
      <c r="F498" s="9">
        <f>H498+J498+L498+N498</f>
        <v>7921.1</v>
      </c>
      <c r="G498" s="9">
        <f>G501+G504+G507+G510+G513+G516+G519+G522+G525+G528+G533+G536+G540+G543+G546+G549</f>
        <v>0</v>
      </c>
      <c r="H498" s="9">
        <f aca="true" t="shared" si="175" ref="H498:N498">H501+H504+H507+H510+H513+H516+H519+H522+H525+H528+H533+H536+H540+H543+H546+H549</f>
        <v>0</v>
      </c>
      <c r="I498" s="9">
        <f t="shared" si="175"/>
        <v>6873.200000000001</v>
      </c>
      <c r="J498" s="9">
        <f t="shared" si="175"/>
        <v>6517.1</v>
      </c>
      <c r="K498" s="9">
        <f t="shared" si="175"/>
        <v>1913.7</v>
      </c>
      <c r="L498" s="9">
        <f t="shared" si="175"/>
        <v>1404</v>
      </c>
      <c r="M498" s="9">
        <f t="shared" si="175"/>
        <v>0</v>
      </c>
      <c r="N498" s="9">
        <f t="shared" si="175"/>
        <v>0</v>
      </c>
      <c r="O498" s="32"/>
      <c r="P498" s="32"/>
      <c r="Q498" s="32"/>
    </row>
    <row r="499" spans="1:17" ht="65.25" customHeight="1">
      <c r="A499" s="31"/>
      <c r="B499" s="32"/>
      <c r="C499" s="32"/>
      <c r="D499" s="7">
        <v>2019</v>
      </c>
      <c r="E499" s="9">
        <f>G499+I499+K499+M499</f>
        <v>19578.4</v>
      </c>
      <c r="F499" s="9">
        <f>H499+J499+L499+N499</f>
        <v>14551.6</v>
      </c>
      <c r="G499" s="9">
        <f>G502+G505+G508+G511+G514+G517+G520+G523+G526+G529+G534+G537+G541+G544+G547+G550</f>
        <v>0</v>
      </c>
      <c r="H499" s="9">
        <f aca="true" t="shared" si="176" ref="H499:N499">H502+H505+H508+H511+H514+H517+H520+H523+H526+H529+H534+H537+H541+H544+H547+H550</f>
        <v>0</v>
      </c>
      <c r="I499" s="9">
        <f t="shared" si="176"/>
        <v>11473.7</v>
      </c>
      <c r="J499" s="9">
        <f t="shared" si="176"/>
        <v>10119.1</v>
      </c>
      <c r="K499" s="9">
        <f t="shared" si="176"/>
        <v>8104.700000000001</v>
      </c>
      <c r="L499" s="9">
        <f t="shared" si="176"/>
        <v>4432.5</v>
      </c>
      <c r="M499" s="9">
        <f t="shared" si="176"/>
        <v>0</v>
      </c>
      <c r="N499" s="9">
        <f t="shared" si="176"/>
        <v>0</v>
      </c>
      <c r="O499" s="32"/>
      <c r="P499" s="32"/>
      <c r="Q499" s="32"/>
    </row>
    <row r="500" spans="1:17" ht="63.75" customHeight="1">
      <c r="A500" s="29" t="s">
        <v>137</v>
      </c>
      <c r="B500" s="30" t="s">
        <v>236</v>
      </c>
      <c r="C500" s="30" t="s">
        <v>91</v>
      </c>
      <c r="D500" s="11" t="s">
        <v>1</v>
      </c>
      <c r="E500" s="12">
        <f>E501+E502</f>
        <v>3539.5000000000005</v>
      </c>
      <c r="F500" s="12">
        <f aca="true" t="shared" si="177" ref="F500:N500">F501+F502</f>
        <v>3064.6</v>
      </c>
      <c r="G500" s="12">
        <f t="shared" si="177"/>
        <v>0</v>
      </c>
      <c r="H500" s="12">
        <f t="shared" si="177"/>
        <v>0</v>
      </c>
      <c r="I500" s="12">
        <f t="shared" si="177"/>
        <v>3021.3</v>
      </c>
      <c r="J500" s="12">
        <f t="shared" si="177"/>
        <v>2665.2</v>
      </c>
      <c r="K500" s="12">
        <f t="shared" si="177"/>
        <v>518.2</v>
      </c>
      <c r="L500" s="12">
        <f t="shared" si="177"/>
        <v>399.4</v>
      </c>
      <c r="M500" s="12">
        <f t="shared" si="177"/>
        <v>0</v>
      </c>
      <c r="N500" s="12">
        <f t="shared" si="177"/>
        <v>0</v>
      </c>
      <c r="O500" s="30" t="s">
        <v>291</v>
      </c>
      <c r="P500" s="30" t="s">
        <v>314</v>
      </c>
      <c r="Q500" s="30" t="s">
        <v>607</v>
      </c>
    </row>
    <row r="501" spans="1:17" ht="409.5" customHeight="1">
      <c r="A501" s="29"/>
      <c r="B501" s="30"/>
      <c r="C501" s="30"/>
      <c r="D501" s="11">
        <v>2018</v>
      </c>
      <c r="E501" s="12">
        <f>G501+I501+K501+M501</f>
        <v>3488.1000000000004</v>
      </c>
      <c r="F501" s="12">
        <f>H501+J501+L501+N501</f>
        <v>3013.2</v>
      </c>
      <c r="G501" s="12">
        <v>0</v>
      </c>
      <c r="H501" s="12">
        <v>0</v>
      </c>
      <c r="I501" s="12">
        <v>3021.3</v>
      </c>
      <c r="J501" s="12">
        <v>2665.2</v>
      </c>
      <c r="K501" s="12">
        <v>466.8</v>
      </c>
      <c r="L501" s="12">
        <v>348</v>
      </c>
      <c r="M501" s="12">
        <v>0</v>
      </c>
      <c r="N501" s="12">
        <v>0</v>
      </c>
      <c r="O501" s="30"/>
      <c r="P501" s="30"/>
      <c r="Q501" s="30"/>
    </row>
    <row r="502" spans="1:17" ht="189.75" customHeight="1">
      <c r="A502" s="29"/>
      <c r="B502" s="30"/>
      <c r="C502" s="30"/>
      <c r="D502" s="11">
        <v>2019</v>
      </c>
      <c r="E502" s="12">
        <f>G502+I502+K502+M502</f>
        <v>51.4</v>
      </c>
      <c r="F502" s="12">
        <f>H502+J502+L502+N502</f>
        <v>51.4</v>
      </c>
      <c r="G502" s="12">
        <v>0</v>
      </c>
      <c r="H502" s="12">
        <v>0</v>
      </c>
      <c r="I502" s="12">
        <v>0</v>
      </c>
      <c r="J502" s="12">
        <v>0</v>
      </c>
      <c r="K502" s="12">
        <v>51.4</v>
      </c>
      <c r="L502" s="12">
        <v>51.4</v>
      </c>
      <c r="M502" s="12">
        <v>0</v>
      </c>
      <c r="N502" s="12">
        <v>0</v>
      </c>
      <c r="O502" s="30"/>
      <c r="P502" s="30"/>
      <c r="Q502" s="11" t="s">
        <v>854</v>
      </c>
    </row>
    <row r="503" spans="1:17" ht="75" customHeight="1">
      <c r="A503" s="29" t="s">
        <v>138</v>
      </c>
      <c r="B503" s="30" t="s">
        <v>855</v>
      </c>
      <c r="C503" s="30" t="s">
        <v>91</v>
      </c>
      <c r="D503" s="11" t="s">
        <v>1</v>
      </c>
      <c r="E503" s="12">
        <f>E504+E505</f>
        <v>134.6</v>
      </c>
      <c r="F503" s="12">
        <f aca="true" t="shared" si="178" ref="F503:N503">F504+F505</f>
        <v>134.6</v>
      </c>
      <c r="G503" s="12">
        <f t="shared" si="178"/>
        <v>0</v>
      </c>
      <c r="H503" s="12">
        <f t="shared" si="178"/>
        <v>0</v>
      </c>
      <c r="I503" s="12">
        <f t="shared" si="178"/>
        <v>0</v>
      </c>
      <c r="J503" s="12">
        <f t="shared" si="178"/>
        <v>0</v>
      </c>
      <c r="K503" s="12">
        <f t="shared" si="178"/>
        <v>134.6</v>
      </c>
      <c r="L503" s="12">
        <f t="shared" si="178"/>
        <v>134.6</v>
      </c>
      <c r="M503" s="12">
        <f t="shared" si="178"/>
        <v>0</v>
      </c>
      <c r="N503" s="12">
        <f t="shared" si="178"/>
        <v>0</v>
      </c>
      <c r="O503" s="30" t="s">
        <v>856</v>
      </c>
      <c r="P503" s="30" t="s">
        <v>857</v>
      </c>
      <c r="Q503" s="30" t="s">
        <v>858</v>
      </c>
    </row>
    <row r="504" spans="1:17" ht="63" customHeight="1">
      <c r="A504" s="29"/>
      <c r="B504" s="30"/>
      <c r="C504" s="30"/>
      <c r="D504" s="11">
        <v>2018</v>
      </c>
      <c r="E504" s="12">
        <f>G504+I504+K504+M504</f>
        <v>0</v>
      </c>
      <c r="F504" s="12">
        <f>H504+J504+L504+N504</f>
        <v>0</v>
      </c>
      <c r="G504" s="12">
        <v>0</v>
      </c>
      <c r="H504" s="12">
        <v>0</v>
      </c>
      <c r="I504" s="12">
        <v>0</v>
      </c>
      <c r="J504" s="12">
        <v>0</v>
      </c>
      <c r="K504" s="12">
        <v>0</v>
      </c>
      <c r="L504" s="12">
        <v>0</v>
      </c>
      <c r="M504" s="12">
        <v>0</v>
      </c>
      <c r="N504" s="12">
        <v>0</v>
      </c>
      <c r="O504" s="30"/>
      <c r="P504" s="30"/>
      <c r="Q504" s="30"/>
    </row>
    <row r="505" spans="1:17" ht="279.75" customHeight="1">
      <c r="A505" s="29"/>
      <c r="B505" s="30"/>
      <c r="C505" s="30"/>
      <c r="D505" s="11">
        <v>2019</v>
      </c>
      <c r="E505" s="12">
        <f>G505+I505+K505+M505</f>
        <v>134.6</v>
      </c>
      <c r="F505" s="12">
        <f>H505+J505+L505+N505</f>
        <v>134.6</v>
      </c>
      <c r="G505" s="12">
        <v>0</v>
      </c>
      <c r="H505" s="12">
        <v>0</v>
      </c>
      <c r="I505" s="12">
        <v>0</v>
      </c>
      <c r="J505" s="12">
        <v>0</v>
      </c>
      <c r="K505" s="12">
        <v>134.6</v>
      </c>
      <c r="L505" s="12">
        <v>134.6</v>
      </c>
      <c r="M505" s="12">
        <v>0</v>
      </c>
      <c r="N505" s="12">
        <v>0</v>
      </c>
      <c r="O505" s="30"/>
      <c r="P505" s="30"/>
      <c r="Q505" s="30"/>
    </row>
    <row r="506" spans="1:17" ht="55.5" customHeight="1">
      <c r="A506" s="29" t="s">
        <v>139</v>
      </c>
      <c r="B506" s="30" t="s">
        <v>859</v>
      </c>
      <c r="C506" s="30" t="s">
        <v>93</v>
      </c>
      <c r="D506" s="11" t="s">
        <v>1</v>
      </c>
      <c r="E506" s="12">
        <f>E507+E508</f>
        <v>39.4</v>
      </c>
      <c r="F506" s="12">
        <f aca="true" t="shared" si="179" ref="F506:N506">F507+F508</f>
        <v>39.4</v>
      </c>
      <c r="G506" s="12">
        <f t="shared" si="179"/>
        <v>0</v>
      </c>
      <c r="H506" s="12">
        <f t="shared" si="179"/>
        <v>0</v>
      </c>
      <c r="I506" s="12">
        <f t="shared" si="179"/>
        <v>0</v>
      </c>
      <c r="J506" s="12">
        <f t="shared" si="179"/>
        <v>0</v>
      </c>
      <c r="K506" s="12">
        <f t="shared" si="179"/>
        <v>39.4</v>
      </c>
      <c r="L506" s="12">
        <f t="shared" si="179"/>
        <v>39.4</v>
      </c>
      <c r="M506" s="12">
        <f t="shared" si="179"/>
        <v>0</v>
      </c>
      <c r="N506" s="12">
        <f t="shared" si="179"/>
        <v>0</v>
      </c>
      <c r="O506" s="30" t="s">
        <v>860</v>
      </c>
      <c r="P506" s="30" t="s">
        <v>861</v>
      </c>
      <c r="Q506" s="30" t="s">
        <v>862</v>
      </c>
    </row>
    <row r="507" spans="1:17" ht="73.5" customHeight="1">
      <c r="A507" s="29"/>
      <c r="B507" s="30"/>
      <c r="C507" s="30"/>
      <c r="D507" s="11">
        <v>2018</v>
      </c>
      <c r="E507" s="12">
        <f>G507+I507+K507+M507</f>
        <v>0</v>
      </c>
      <c r="F507" s="12">
        <f>H507+J507+L507+N507</f>
        <v>0</v>
      </c>
      <c r="G507" s="12">
        <v>0</v>
      </c>
      <c r="H507" s="12">
        <v>0</v>
      </c>
      <c r="I507" s="12">
        <v>0</v>
      </c>
      <c r="J507" s="12">
        <v>0</v>
      </c>
      <c r="K507" s="12">
        <v>0</v>
      </c>
      <c r="L507" s="12">
        <v>0</v>
      </c>
      <c r="M507" s="12">
        <v>0</v>
      </c>
      <c r="N507" s="12">
        <v>0</v>
      </c>
      <c r="O507" s="30"/>
      <c r="P507" s="30"/>
      <c r="Q507" s="30"/>
    </row>
    <row r="508" spans="1:17" ht="301.5" customHeight="1">
      <c r="A508" s="29"/>
      <c r="B508" s="30"/>
      <c r="C508" s="30"/>
      <c r="D508" s="11">
        <v>2019</v>
      </c>
      <c r="E508" s="12">
        <f>G508+I508+K508+M508</f>
        <v>39.4</v>
      </c>
      <c r="F508" s="12">
        <f>H508+J508+L508+N508</f>
        <v>39.4</v>
      </c>
      <c r="G508" s="12">
        <v>0</v>
      </c>
      <c r="H508" s="12">
        <v>0</v>
      </c>
      <c r="I508" s="12">
        <v>0</v>
      </c>
      <c r="J508" s="12">
        <v>0</v>
      </c>
      <c r="K508" s="12">
        <v>39.4</v>
      </c>
      <c r="L508" s="12">
        <v>39.4</v>
      </c>
      <c r="M508" s="12">
        <v>0</v>
      </c>
      <c r="N508" s="12">
        <v>0</v>
      </c>
      <c r="O508" s="30"/>
      <c r="P508" s="30"/>
      <c r="Q508" s="30"/>
    </row>
    <row r="509" spans="1:17" ht="61.5" customHeight="1">
      <c r="A509" s="29" t="s">
        <v>140</v>
      </c>
      <c r="B509" s="30" t="s">
        <v>863</v>
      </c>
      <c r="C509" s="30" t="s">
        <v>132</v>
      </c>
      <c r="D509" s="11" t="s">
        <v>1</v>
      </c>
      <c r="E509" s="12">
        <f>E510+E511</f>
        <v>735.3</v>
      </c>
      <c r="F509" s="12">
        <f aca="true" t="shared" si="180" ref="F509:N509">F510+F511</f>
        <v>667.9</v>
      </c>
      <c r="G509" s="12">
        <f t="shared" si="180"/>
        <v>0</v>
      </c>
      <c r="H509" s="12">
        <f t="shared" si="180"/>
        <v>0</v>
      </c>
      <c r="I509" s="12">
        <f t="shared" si="180"/>
        <v>0</v>
      </c>
      <c r="J509" s="12">
        <f t="shared" si="180"/>
        <v>0</v>
      </c>
      <c r="K509" s="12">
        <f t="shared" si="180"/>
        <v>735.3</v>
      </c>
      <c r="L509" s="12">
        <f t="shared" si="180"/>
        <v>667.9</v>
      </c>
      <c r="M509" s="12">
        <f t="shared" si="180"/>
        <v>0</v>
      </c>
      <c r="N509" s="12">
        <f t="shared" si="180"/>
        <v>0</v>
      </c>
      <c r="O509" s="30" t="s">
        <v>864</v>
      </c>
      <c r="P509" s="30" t="s">
        <v>865</v>
      </c>
      <c r="Q509" s="30" t="s">
        <v>866</v>
      </c>
    </row>
    <row r="510" spans="1:17" ht="71.25" customHeight="1">
      <c r="A510" s="29"/>
      <c r="B510" s="30"/>
      <c r="C510" s="30"/>
      <c r="D510" s="11">
        <v>2018</v>
      </c>
      <c r="E510" s="12">
        <f>G510+I510+K510+M510</f>
        <v>0</v>
      </c>
      <c r="F510" s="12">
        <f>H510+J510+L510+N510</f>
        <v>0</v>
      </c>
      <c r="G510" s="12">
        <v>0</v>
      </c>
      <c r="H510" s="12">
        <v>0</v>
      </c>
      <c r="I510" s="12">
        <v>0</v>
      </c>
      <c r="J510" s="12">
        <v>0</v>
      </c>
      <c r="K510" s="12">
        <v>0</v>
      </c>
      <c r="L510" s="12">
        <v>0</v>
      </c>
      <c r="M510" s="12">
        <v>0</v>
      </c>
      <c r="N510" s="12">
        <v>0</v>
      </c>
      <c r="O510" s="30"/>
      <c r="P510" s="30"/>
      <c r="Q510" s="30"/>
    </row>
    <row r="511" spans="1:17" ht="409.5" customHeight="1">
      <c r="A511" s="29"/>
      <c r="B511" s="30"/>
      <c r="C511" s="30"/>
      <c r="D511" s="11">
        <v>2019</v>
      </c>
      <c r="E511" s="12">
        <f>G511+I511+K511+M511</f>
        <v>735.3</v>
      </c>
      <c r="F511" s="12">
        <f>H511+J511+L511+N511</f>
        <v>667.9</v>
      </c>
      <c r="G511" s="12">
        <v>0</v>
      </c>
      <c r="H511" s="12">
        <v>0</v>
      </c>
      <c r="I511" s="12">
        <v>0</v>
      </c>
      <c r="J511" s="12">
        <v>0</v>
      </c>
      <c r="K511" s="12">
        <v>735.3</v>
      </c>
      <c r="L511" s="12">
        <v>667.9</v>
      </c>
      <c r="M511" s="12">
        <v>0</v>
      </c>
      <c r="N511" s="12">
        <v>0</v>
      </c>
      <c r="O511" s="30"/>
      <c r="P511" s="30"/>
      <c r="Q511" s="30"/>
    </row>
    <row r="512" spans="1:17" ht="62.25" customHeight="1">
      <c r="A512" s="29" t="s">
        <v>141</v>
      </c>
      <c r="B512" s="30" t="s">
        <v>469</v>
      </c>
      <c r="C512" s="30" t="s">
        <v>130</v>
      </c>
      <c r="D512" s="11" t="s">
        <v>1</v>
      </c>
      <c r="E512" s="12">
        <f>E513+E514</f>
        <v>4189.9</v>
      </c>
      <c r="F512" s="12">
        <f aca="true" t="shared" si="181" ref="F512:N512">F513+F514</f>
        <v>4189.9</v>
      </c>
      <c r="G512" s="12">
        <f t="shared" si="181"/>
        <v>0</v>
      </c>
      <c r="H512" s="12">
        <f t="shared" si="181"/>
        <v>0</v>
      </c>
      <c r="I512" s="12">
        <f t="shared" si="181"/>
        <v>3851.9</v>
      </c>
      <c r="J512" s="12">
        <f t="shared" si="181"/>
        <v>3851.9</v>
      </c>
      <c r="K512" s="12">
        <f t="shared" si="181"/>
        <v>338</v>
      </c>
      <c r="L512" s="12">
        <f t="shared" si="181"/>
        <v>338</v>
      </c>
      <c r="M512" s="12">
        <f t="shared" si="181"/>
        <v>0</v>
      </c>
      <c r="N512" s="12">
        <f t="shared" si="181"/>
        <v>0</v>
      </c>
      <c r="O512" s="30" t="s">
        <v>293</v>
      </c>
      <c r="P512" s="30" t="s">
        <v>752</v>
      </c>
      <c r="Q512" s="30" t="s">
        <v>608</v>
      </c>
    </row>
    <row r="513" spans="1:17" ht="123.75" customHeight="1">
      <c r="A513" s="29"/>
      <c r="B513" s="30"/>
      <c r="C513" s="30"/>
      <c r="D513" s="11">
        <v>2018</v>
      </c>
      <c r="E513" s="12">
        <f>G513+I513+K513+M513</f>
        <v>4189.9</v>
      </c>
      <c r="F513" s="12">
        <f>H513+J513+L513+N513</f>
        <v>4189.9</v>
      </c>
      <c r="G513" s="12">
        <v>0</v>
      </c>
      <c r="H513" s="12">
        <v>0</v>
      </c>
      <c r="I513" s="12">
        <v>3851.9</v>
      </c>
      <c r="J513" s="12">
        <v>3851.9</v>
      </c>
      <c r="K513" s="12">
        <v>338</v>
      </c>
      <c r="L513" s="12">
        <v>338</v>
      </c>
      <c r="M513" s="12">
        <v>0</v>
      </c>
      <c r="N513" s="12">
        <v>0</v>
      </c>
      <c r="O513" s="30"/>
      <c r="P513" s="30"/>
      <c r="Q513" s="30"/>
    </row>
    <row r="514" spans="1:17" ht="409.5" customHeight="1">
      <c r="A514" s="29"/>
      <c r="B514" s="30"/>
      <c r="C514" s="30"/>
      <c r="D514" s="11">
        <v>2019</v>
      </c>
      <c r="E514" s="12">
        <f>G514+I514+K514+M514</f>
        <v>0</v>
      </c>
      <c r="F514" s="12">
        <f>H514+J514+L514+N514</f>
        <v>0</v>
      </c>
      <c r="G514" s="12">
        <v>0</v>
      </c>
      <c r="H514" s="12">
        <v>0</v>
      </c>
      <c r="I514" s="12">
        <v>0</v>
      </c>
      <c r="J514" s="12">
        <v>0</v>
      </c>
      <c r="K514" s="12">
        <v>0</v>
      </c>
      <c r="L514" s="12">
        <v>0</v>
      </c>
      <c r="M514" s="12">
        <v>0</v>
      </c>
      <c r="N514" s="12">
        <v>0</v>
      </c>
      <c r="O514" s="30"/>
      <c r="P514" s="30"/>
      <c r="Q514" s="30"/>
    </row>
    <row r="515" spans="1:17" ht="71.25" customHeight="1">
      <c r="A515" s="29" t="s">
        <v>142</v>
      </c>
      <c r="B515" s="30" t="s">
        <v>867</v>
      </c>
      <c r="C515" s="30" t="s">
        <v>130</v>
      </c>
      <c r="D515" s="11" t="s">
        <v>1</v>
      </c>
      <c r="E515" s="12">
        <f>E516+E517</f>
        <v>306.6</v>
      </c>
      <c r="F515" s="12">
        <f aca="true" t="shared" si="182" ref="F515:N515">F516+F517</f>
        <v>306.6</v>
      </c>
      <c r="G515" s="12">
        <f t="shared" si="182"/>
        <v>0</v>
      </c>
      <c r="H515" s="12">
        <f t="shared" si="182"/>
        <v>0</v>
      </c>
      <c r="I515" s="12">
        <f t="shared" si="182"/>
        <v>0</v>
      </c>
      <c r="J515" s="12">
        <f t="shared" si="182"/>
        <v>0</v>
      </c>
      <c r="K515" s="12">
        <f t="shared" si="182"/>
        <v>306.6</v>
      </c>
      <c r="L515" s="12">
        <f t="shared" si="182"/>
        <v>306.6</v>
      </c>
      <c r="M515" s="12">
        <f t="shared" si="182"/>
        <v>0</v>
      </c>
      <c r="N515" s="12">
        <f t="shared" si="182"/>
        <v>0</v>
      </c>
      <c r="O515" s="30" t="s">
        <v>868</v>
      </c>
      <c r="P515" s="30" t="s">
        <v>869</v>
      </c>
      <c r="Q515" s="30" t="s">
        <v>870</v>
      </c>
    </row>
    <row r="516" spans="1:17" ht="73.5" customHeight="1">
      <c r="A516" s="29"/>
      <c r="B516" s="30"/>
      <c r="C516" s="30"/>
      <c r="D516" s="11">
        <v>2018</v>
      </c>
      <c r="E516" s="12">
        <f>G516+I516+K516+M516</f>
        <v>0</v>
      </c>
      <c r="F516" s="12">
        <f>H516+J516+L516+N516</f>
        <v>0</v>
      </c>
      <c r="G516" s="12">
        <v>0</v>
      </c>
      <c r="H516" s="12">
        <v>0</v>
      </c>
      <c r="I516" s="12">
        <v>0</v>
      </c>
      <c r="J516" s="12">
        <v>0</v>
      </c>
      <c r="K516" s="12">
        <v>0</v>
      </c>
      <c r="L516" s="12">
        <v>0</v>
      </c>
      <c r="M516" s="12">
        <v>0</v>
      </c>
      <c r="N516" s="12">
        <v>0</v>
      </c>
      <c r="O516" s="30"/>
      <c r="P516" s="30"/>
      <c r="Q516" s="30"/>
    </row>
    <row r="517" spans="1:17" ht="264" customHeight="1">
      <c r="A517" s="29"/>
      <c r="B517" s="30"/>
      <c r="C517" s="30"/>
      <c r="D517" s="11">
        <v>2019</v>
      </c>
      <c r="E517" s="12">
        <f>G517+I517+K517+M517</f>
        <v>306.6</v>
      </c>
      <c r="F517" s="12">
        <f>H517+J517+L517+N517</f>
        <v>306.6</v>
      </c>
      <c r="G517" s="12">
        <v>0</v>
      </c>
      <c r="H517" s="12">
        <v>0</v>
      </c>
      <c r="I517" s="12">
        <v>0</v>
      </c>
      <c r="J517" s="12">
        <v>0</v>
      </c>
      <c r="K517" s="12">
        <v>306.6</v>
      </c>
      <c r="L517" s="12">
        <v>306.6</v>
      </c>
      <c r="M517" s="12">
        <v>0</v>
      </c>
      <c r="N517" s="12">
        <v>0</v>
      </c>
      <c r="O517" s="30"/>
      <c r="P517" s="30"/>
      <c r="Q517" s="30"/>
    </row>
    <row r="518" spans="1:17" ht="50.25" customHeight="1">
      <c r="A518" s="29" t="s">
        <v>143</v>
      </c>
      <c r="B518" s="30" t="s">
        <v>871</v>
      </c>
      <c r="C518" s="30" t="s">
        <v>98</v>
      </c>
      <c r="D518" s="11" t="s">
        <v>1</v>
      </c>
      <c r="E518" s="12">
        <f>E519+E520</f>
        <v>21.3</v>
      </c>
      <c r="F518" s="12">
        <f aca="true" t="shared" si="183" ref="F518:N518">F519+F520</f>
        <v>21.3</v>
      </c>
      <c r="G518" s="12">
        <f t="shared" si="183"/>
        <v>0</v>
      </c>
      <c r="H518" s="12">
        <f t="shared" si="183"/>
        <v>0</v>
      </c>
      <c r="I518" s="12">
        <f t="shared" si="183"/>
        <v>0</v>
      </c>
      <c r="J518" s="12">
        <f t="shared" si="183"/>
        <v>0</v>
      </c>
      <c r="K518" s="12">
        <f t="shared" si="183"/>
        <v>21.3</v>
      </c>
      <c r="L518" s="12">
        <f t="shared" si="183"/>
        <v>21.3</v>
      </c>
      <c r="M518" s="12">
        <f t="shared" si="183"/>
        <v>0</v>
      </c>
      <c r="N518" s="12">
        <f t="shared" si="183"/>
        <v>0</v>
      </c>
      <c r="O518" s="30" t="s">
        <v>872</v>
      </c>
      <c r="P518" s="30" t="s">
        <v>873</v>
      </c>
      <c r="Q518" s="30" t="s">
        <v>874</v>
      </c>
    </row>
    <row r="519" spans="1:17" ht="134.25" customHeight="1">
      <c r="A519" s="29"/>
      <c r="B519" s="30"/>
      <c r="C519" s="30"/>
      <c r="D519" s="11">
        <v>2018</v>
      </c>
      <c r="E519" s="12">
        <f>G519+I519+K519+M519</f>
        <v>0</v>
      </c>
      <c r="F519" s="12">
        <f>H519+J519+L519+N519</f>
        <v>0</v>
      </c>
      <c r="G519" s="12">
        <v>0</v>
      </c>
      <c r="H519" s="12">
        <v>0</v>
      </c>
      <c r="I519" s="12">
        <v>0</v>
      </c>
      <c r="J519" s="12">
        <v>0</v>
      </c>
      <c r="K519" s="12">
        <v>0</v>
      </c>
      <c r="L519" s="12">
        <v>0</v>
      </c>
      <c r="M519" s="12">
        <v>0</v>
      </c>
      <c r="N519" s="12">
        <v>0</v>
      </c>
      <c r="O519" s="30"/>
      <c r="P519" s="30"/>
      <c r="Q519" s="30"/>
    </row>
    <row r="520" spans="1:17" ht="409.5" customHeight="1">
      <c r="A520" s="29"/>
      <c r="B520" s="30"/>
      <c r="C520" s="30"/>
      <c r="D520" s="11">
        <v>2019</v>
      </c>
      <c r="E520" s="12">
        <f>G520+I520+K520+M520</f>
        <v>21.3</v>
      </c>
      <c r="F520" s="12">
        <f>H520+J520+L520+N520</f>
        <v>21.3</v>
      </c>
      <c r="G520" s="12">
        <v>0</v>
      </c>
      <c r="H520" s="12">
        <v>0</v>
      </c>
      <c r="I520" s="12">
        <v>0</v>
      </c>
      <c r="J520" s="12">
        <v>0</v>
      </c>
      <c r="K520" s="12">
        <v>21.3</v>
      </c>
      <c r="L520" s="12">
        <v>21.3</v>
      </c>
      <c r="M520" s="12">
        <v>0</v>
      </c>
      <c r="N520" s="12">
        <v>0</v>
      </c>
      <c r="O520" s="30"/>
      <c r="P520" s="30"/>
      <c r="Q520" s="30"/>
    </row>
    <row r="521" spans="1:17" ht="68.25" customHeight="1">
      <c r="A521" s="29" t="s">
        <v>146</v>
      </c>
      <c r="B521" s="30" t="s">
        <v>751</v>
      </c>
      <c r="C521" s="30" t="s">
        <v>98</v>
      </c>
      <c r="D521" s="11" t="s">
        <v>1</v>
      </c>
      <c r="E521" s="12">
        <f>E522+E523</f>
        <v>12337.400000000001</v>
      </c>
      <c r="F521" s="12">
        <f aca="true" t="shared" si="184" ref="F521:N521">F522+F523</f>
        <v>10880.800000000001</v>
      </c>
      <c r="G521" s="12">
        <f t="shared" si="184"/>
        <v>0</v>
      </c>
      <c r="H521" s="12">
        <f t="shared" si="184"/>
        <v>0</v>
      </c>
      <c r="I521" s="12">
        <f t="shared" si="184"/>
        <v>11473.7</v>
      </c>
      <c r="J521" s="12">
        <f t="shared" si="184"/>
        <v>10119.1</v>
      </c>
      <c r="K521" s="12">
        <f t="shared" si="184"/>
        <v>863.7</v>
      </c>
      <c r="L521" s="12">
        <f t="shared" si="184"/>
        <v>761.7</v>
      </c>
      <c r="M521" s="12">
        <f t="shared" si="184"/>
        <v>0</v>
      </c>
      <c r="N521" s="12">
        <f t="shared" si="184"/>
        <v>0</v>
      </c>
      <c r="O521" s="30" t="s">
        <v>287</v>
      </c>
      <c r="P521" s="30" t="s">
        <v>753</v>
      </c>
      <c r="Q521" s="30" t="s">
        <v>889</v>
      </c>
    </row>
    <row r="522" spans="1:17" ht="209.25" customHeight="1">
      <c r="A522" s="29"/>
      <c r="B522" s="30"/>
      <c r="C522" s="30"/>
      <c r="D522" s="11">
        <v>2018</v>
      </c>
      <c r="E522" s="12">
        <f>G522+I522+K522+M522</f>
        <v>0</v>
      </c>
      <c r="F522" s="12">
        <f>H522+J522+L522+N522</f>
        <v>0</v>
      </c>
      <c r="G522" s="12">
        <v>0</v>
      </c>
      <c r="H522" s="12">
        <v>0</v>
      </c>
      <c r="I522" s="12">
        <v>0</v>
      </c>
      <c r="J522" s="12">
        <v>0</v>
      </c>
      <c r="K522" s="12">
        <v>0</v>
      </c>
      <c r="L522" s="12">
        <v>0</v>
      </c>
      <c r="M522" s="12">
        <v>0</v>
      </c>
      <c r="N522" s="12">
        <v>0</v>
      </c>
      <c r="O522" s="30"/>
      <c r="P522" s="30"/>
      <c r="Q522" s="30"/>
    </row>
    <row r="523" spans="1:17" ht="409.5" customHeight="1">
      <c r="A523" s="29"/>
      <c r="B523" s="30"/>
      <c r="C523" s="30"/>
      <c r="D523" s="11">
        <v>2019</v>
      </c>
      <c r="E523" s="12">
        <f>G523+I523+K523+M523</f>
        <v>12337.400000000001</v>
      </c>
      <c r="F523" s="12">
        <f>H523+J523+L523+N523</f>
        <v>10880.800000000001</v>
      </c>
      <c r="G523" s="12">
        <v>0</v>
      </c>
      <c r="H523" s="12">
        <v>0</v>
      </c>
      <c r="I523" s="12">
        <v>11473.7</v>
      </c>
      <c r="J523" s="12">
        <v>10119.1</v>
      </c>
      <c r="K523" s="12">
        <v>863.7</v>
      </c>
      <c r="L523" s="12">
        <v>761.7</v>
      </c>
      <c r="M523" s="12">
        <v>0</v>
      </c>
      <c r="N523" s="12">
        <v>0</v>
      </c>
      <c r="O523" s="30"/>
      <c r="P523" s="30"/>
      <c r="Q523" s="30"/>
    </row>
    <row r="524" spans="1:17" ht="69.75" customHeight="1">
      <c r="A524" s="29" t="s">
        <v>147</v>
      </c>
      <c r="B524" s="30" t="s">
        <v>875</v>
      </c>
      <c r="C524" s="30" t="s">
        <v>131</v>
      </c>
      <c r="D524" s="11" t="s">
        <v>1</v>
      </c>
      <c r="E524" s="12">
        <f>E525+E526</f>
        <v>1750</v>
      </c>
      <c r="F524" s="12">
        <f aca="true" t="shared" si="185" ref="F524:N524">F525+F526</f>
        <v>949.4</v>
      </c>
      <c r="G524" s="12">
        <f t="shared" si="185"/>
        <v>0</v>
      </c>
      <c r="H524" s="12">
        <f t="shared" si="185"/>
        <v>0</v>
      </c>
      <c r="I524" s="12">
        <f t="shared" si="185"/>
        <v>0</v>
      </c>
      <c r="J524" s="12">
        <f t="shared" si="185"/>
        <v>0</v>
      </c>
      <c r="K524" s="12">
        <f t="shared" si="185"/>
        <v>1750</v>
      </c>
      <c r="L524" s="12">
        <f t="shared" si="185"/>
        <v>949.4</v>
      </c>
      <c r="M524" s="12">
        <f t="shared" si="185"/>
        <v>0</v>
      </c>
      <c r="N524" s="12">
        <f t="shared" si="185"/>
        <v>0</v>
      </c>
      <c r="O524" s="30" t="s">
        <v>876</v>
      </c>
      <c r="P524" s="30" t="s">
        <v>877</v>
      </c>
      <c r="Q524" s="30" t="s">
        <v>878</v>
      </c>
    </row>
    <row r="525" spans="1:17" ht="70.5" customHeight="1">
      <c r="A525" s="29"/>
      <c r="B525" s="30"/>
      <c r="C525" s="30"/>
      <c r="D525" s="11">
        <v>2018</v>
      </c>
      <c r="E525" s="12">
        <f>G525+I525+K525+M525</f>
        <v>0</v>
      </c>
      <c r="F525" s="12">
        <f>H525+J525+L525+N525</f>
        <v>0</v>
      </c>
      <c r="G525" s="12">
        <v>0</v>
      </c>
      <c r="H525" s="12">
        <v>0</v>
      </c>
      <c r="I525" s="12">
        <v>0</v>
      </c>
      <c r="J525" s="12">
        <v>0</v>
      </c>
      <c r="K525" s="12">
        <v>0</v>
      </c>
      <c r="L525" s="12">
        <v>0</v>
      </c>
      <c r="M525" s="12">
        <v>0</v>
      </c>
      <c r="N525" s="12">
        <v>0</v>
      </c>
      <c r="O525" s="30"/>
      <c r="P525" s="30"/>
      <c r="Q525" s="30"/>
    </row>
    <row r="526" spans="1:17" ht="346.5" customHeight="1">
      <c r="A526" s="29"/>
      <c r="B526" s="30"/>
      <c r="C526" s="30"/>
      <c r="D526" s="11">
        <v>2019</v>
      </c>
      <c r="E526" s="12">
        <f>G526+I526+K526+M526</f>
        <v>1750</v>
      </c>
      <c r="F526" s="12">
        <f>H526+J526+L526+N526</f>
        <v>949.4</v>
      </c>
      <c r="G526" s="12">
        <v>0</v>
      </c>
      <c r="H526" s="12">
        <v>0</v>
      </c>
      <c r="I526" s="12">
        <v>0</v>
      </c>
      <c r="J526" s="12">
        <v>0</v>
      </c>
      <c r="K526" s="12">
        <v>1750</v>
      </c>
      <c r="L526" s="12">
        <v>949.4</v>
      </c>
      <c r="M526" s="12">
        <v>0</v>
      </c>
      <c r="N526" s="12">
        <v>0</v>
      </c>
      <c r="O526" s="30"/>
      <c r="P526" s="30"/>
      <c r="Q526" s="30"/>
    </row>
    <row r="527" spans="1:17" ht="409.5" customHeight="1">
      <c r="A527" s="29" t="s">
        <v>148</v>
      </c>
      <c r="B527" s="30" t="s">
        <v>875</v>
      </c>
      <c r="C527" s="30" t="s">
        <v>63</v>
      </c>
      <c r="D527" s="11" t="s">
        <v>1</v>
      </c>
      <c r="E527" s="12">
        <f>E528+E529</f>
        <v>1109.8</v>
      </c>
      <c r="F527" s="12">
        <f aca="true" t="shared" si="186" ref="F527:N527">F528+F529</f>
        <v>635.9</v>
      </c>
      <c r="G527" s="12">
        <f t="shared" si="186"/>
        <v>0</v>
      </c>
      <c r="H527" s="12">
        <f t="shared" si="186"/>
        <v>0</v>
      </c>
      <c r="I527" s="12">
        <f t="shared" si="186"/>
        <v>0</v>
      </c>
      <c r="J527" s="12">
        <f t="shared" si="186"/>
        <v>0</v>
      </c>
      <c r="K527" s="12">
        <f t="shared" si="186"/>
        <v>1109.8</v>
      </c>
      <c r="L527" s="12">
        <f t="shared" si="186"/>
        <v>635.9</v>
      </c>
      <c r="M527" s="12">
        <f t="shared" si="186"/>
        <v>0</v>
      </c>
      <c r="N527" s="12">
        <f t="shared" si="186"/>
        <v>0</v>
      </c>
      <c r="O527" s="30" t="s">
        <v>882</v>
      </c>
      <c r="P527" s="30" t="s">
        <v>879</v>
      </c>
      <c r="Q527" s="30" t="s">
        <v>880</v>
      </c>
    </row>
    <row r="528" spans="1:17" ht="409.5" customHeight="1">
      <c r="A528" s="29"/>
      <c r="B528" s="30"/>
      <c r="C528" s="30"/>
      <c r="D528" s="11">
        <v>2018</v>
      </c>
      <c r="E528" s="12">
        <f>G528+I528+K528+M528</f>
        <v>0</v>
      </c>
      <c r="F528" s="12">
        <f>H528+J528+L528+N528</f>
        <v>0</v>
      </c>
      <c r="G528" s="12">
        <v>0</v>
      </c>
      <c r="H528" s="12">
        <v>0</v>
      </c>
      <c r="I528" s="12">
        <v>0</v>
      </c>
      <c r="J528" s="12">
        <v>0</v>
      </c>
      <c r="K528" s="12">
        <v>0</v>
      </c>
      <c r="L528" s="12">
        <v>0</v>
      </c>
      <c r="M528" s="12">
        <v>0</v>
      </c>
      <c r="N528" s="12">
        <v>0</v>
      </c>
      <c r="O528" s="30"/>
      <c r="P528" s="30"/>
      <c r="Q528" s="30"/>
    </row>
    <row r="529" spans="1:17" ht="409.5" customHeight="1">
      <c r="A529" s="29"/>
      <c r="B529" s="30"/>
      <c r="C529" s="30"/>
      <c r="D529" s="30">
        <v>2019</v>
      </c>
      <c r="E529" s="33">
        <f>G529+I529+K529+M529</f>
        <v>1109.8</v>
      </c>
      <c r="F529" s="33">
        <f>H529+J529+L529+N529</f>
        <v>635.9</v>
      </c>
      <c r="G529" s="33">
        <v>0</v>
      </c>
      <c r="H529" s="33">
        <v>0</v>
      </c>
      <c r="I529" s="33">
        <v>0</v>
      </c>
      <c r="J529" s="33">
        <v>0</v>
      </c>
      <c r="K529" s="33">
        <v>1109.8</v>
      </c>
      <c r="L529" s="33">
        <v>635.9</v>
      </c>
      <c r="M529" s="33">
        <v>0</v>
      </c>
      <c r="N529" s="33">
        <v>0</v>
      </c>
      <c r="O529" s="30"/>
      <c r="P529" s="30"/>
      <c r="Q529" s="30"/>
    </row>
    <row r="530" spans="1:17" ht="409.5" customHeight="1">
      <c r="A530" s="29"/>
      <c r="B530" s="30"/>
      <c r="C530" s="30"/>
      <c r="D530" s="30"/>
      <c r="E530" s="33"/>
      <c r="F530" s="33"/>
      <c r="G530" s="33"/>
      <c r="H530" s="33"/>
      <c r="I530" s="33"/>
      <c r="J530" s="33"/>
      <c r="K530" s="33"/>
      <c r="L530" s="33"/>
      <c r="M530" s="33"/>
      <c r="N530" s="33"/>
      <c r="O530" s="30"/>
      <c r="P530" s="30"/>
      <c r="Q530" s="30"/>
    </row>
    <row r="531" spans="1:17" ht="217.5" customHeight="1">
      <c r="A531" s="29"/>
      <c r="B531" s="30"/>
      <c r="C531" s="30"/>
      <c r="D531" s="30"/>
      <c r="E531" s="33"/>
      <c r="F531" s="33"/>
      <c r="G531" s="33"/>
      <c r="H531" s="33"/>
      <c r="I531" s="33"/>
      <c r="J531" s="33"/>
      <c r="K531" s="33"/>
      <c r="L531" s="33"/>
      <c r="M531" s="33"/>
      <c r="N531" s="33"/>
      <c r="O531" s="30"/>
      <c r="P531" s="30"/>
      <c r="Q531" s="30"/>
    </row>
    <row r="532" spans="1:17" ht="60" customHeight="1">
      <c r="A532" s="29" t="s">
        <v>149</v>
      </c>
      <c r="B532" s="30" t="s">
        <v>881</v>
      </c>
      <c r="C532" s="30" t="s">
        <v>63</v>
      </c>
      <c r="D532" s="11" t="s">
        <v>1</v>
      </c>
      <c r="E532" s="12">
        <f>E533+E534</f>
        <v>1757.1</v>
      </c>
      <c r="F532" s="12">
        <f aca="true" t="shared" si="187" ref="F532:N532">F533+F534</f>
        <v>0</v>
      </c>
      <c r="G532" s="12">
        <f t="shared" si="187"/>
        <v>0</v>
      </c>
      <c r="H532" s="12">
        <f t="shared" si="187"/>
        <v>0</v>
      </c>
      <c r="I532" s="12">
        <f t="shared" si="187"/>
        <v>0</v>
      </c>
      <c r="J532" s="12">
        <f t="shared" si="187"/>
        <v>0</v>
      </c>
      <c r="K532" s="12">
        <f t="shared" si="187"/>
        <v>1757.1</v>
      </c>
      <c r="L532" s="12">
        <f t="shared" si="187"/>
        <v>0</v>
      </c>
      <c r="M532" s="12">
        <f t="shared" si="187"/>
        <v>0</v>
      </c>
      <c r="N532" s="12">
        <f t="shared" si="187"/>
        <v>0</v>
      </c>
      <c r="O532" s="30" t="s">
        <v>882</v>
      </c>
      <c r="P532" s="30" t="s">
        <v>883</v>
      </c>
      <c r="Q532" s="30" t="s">
        <v>884</v>
      </c>
    </row>
    <row r="533" spans="1:17" ht="64.5" customHeight="1">
      <c r="A533" s="29"/>
      <c r="B533" s="30"/>
      <c r="C533" s="30"/>
      <c r="D533" s="11">
        <v>2018</v>
      </c>
      <c r="E533" s="12">
        <f>G533+I533+K533+M533</f>
        <v>0</v>
      </c>
      <c r="F533" s="12">
        <f>H533+J533+L533+N533</f>
        <v>0</v>
      </c>
      <c r="G533" s="12">
        <v>0</v>
      </c>
      <c r="H533" s="12">
        <v>0</v>
      </c>
      <c r="I533" s="12">
        <v>0</v>
      </c>
      <c r="J533" s="12">
        <v>0</v>
      </c>
      <c r="K533" s="12">
        <v>0</v>
      </c>
      <c r="L533" s="12">
        <v>0</v>
      </c>
      <c r="M533" s="12">
        <v>0</v>
      </c>
      <c r="N533" s="12">
        <v>0</v>
      </c>
      <c r="O533" s="30"/>
      <c r="P533" s="30"/>
      <c r="Q533" s="30"/>
    </row>
    <row r="534" spans="1:17" ht="309" customHeight="1">
      <c r="A534" s="29"/>
      <c r="B534" s="30"/>
      <c r="C534" s="30"/>
      <c r="D534" s="11">
        <v>2019</v>
      </c>
      <c r="E534" s="12">
        <f>G534+I534+K534+M534</f>
        <v>1757.1</v>
      </c>
      <c r="F534" s="12">
        <f>H534+J534+L534+N534</f>
        <v>0</v>
      </c>
      <c r="G534" s="12">
        <v>0</v>
      </c>
      <c r="H534" s="12">
        <v>0</v>
      </c>
      <c r="I534" s="12">
        <v>0</v>
      </c>
      <c r="J534" s="12">
        <v>0</v>
      </c>
      <c r="K534" s="12">
        <v>1757.1</v>
      </c>
      <c r="L534" s="12">
        <v>0</v>
      </c>
      <c r="M534" s="12">
        <v>0</v>
      </c>
      <c r="N534" s="12">
        <v>0</v>
      </c>
      <c r="O534" s="30"/>
      <c r="P534" s="30"/>
      <c r="Q534" s="30"/>
    </row>
    <row r="535" spans="1:17" ht="45" customHeight="1" hidden="1">
      <c r="A535" s="29" t="s">
        <v>892</v>
      </c>
      <c r="B535" s="30" t="s">
        <v>859</v>
      </c>
      <c r="C535" s="30" t="s">
        <v>63</v>
      </c>
      <c r="D535" s="11" t="s">
        <v>1</v>
      </c>
      <c r="E535" s="12">
        <f>E536+E537</f>
        <v>510.5</v>
      </c>
      <c r="F535" s="12">
        <f aca="true" t="shared" si="188" ref="F535:N535">F536+F537</f>
        <v>316</v>
      </c>
      <c r="G535" s="12">
        <f t="shared" si="188"/>
        <v>0</v>
      </c>
      <c r="H535" s="12">
        <f t="shared" si="188"/>
        <v>0</v>
      </c>
      <c r="I535" s="12">
        <f t="shared" si="188"/>
        <v>0</v>
      </c>
      <c r="J535" s="12">
        <f t="shared" si="188"/>
        <v>0</v>
      </c>
      <c r="K535" s="12">
        <f t="shared" si="188"/>
        <v>510.5</v>
      </c>
      <c r="L535" s="12">
        <f t="shared" si="188"/>
        <v>316</v>
      </c>
      <c r="M535" s="12">
        <f t="shared" si="188"/>
        <v>0</v>
      </c>
      <c r="N535" s="12">
        <f t="shared" si="188"/>
        <v>0</v>
      </c>
      <c r="O535" s="30" t="s">
        <v>882</v>
      </c>
      <c r="P535" s="30" t="s">
        <v>885</v>
      </c>
      <c r="Q535" s="30" t="s">
        <v>886</v>
      </c>
    </row>
    <row r="536" spans="1:17" ht="46.5" customHeight="1" hidden="1">
      <c r="A536" s="29"/>
      <c r="B536" s="30"/>
      <c r="C536" s="30"/>
      <c r="D536" s="11">
        <v>2018</v>
      </c>
      <c r="E536" s="12">
        <f>G536+I536+K536+M536</f>
        <v>0</v>
      </c>
      <c r="F536" s="12">
        <f>H536+J536+L536+N536</f>
        <v>0</v>
      </c>
      <c r="G536" s="12">
        <v>0</v>
      </c>
      <c r="H536" s="12">
        <v>0</v>
      </c>
      <c r="I536" s="12">
        <v>0</v>
      </c>
      <c r="J536" s="12">
        <v>0</v>
      </c>
      <c r="K536" s="12">
        <v>0</v>
      </c>
      <c r="L536" s="12">
        <v>0</v>
      </c>
      <c r="M536" s="12">
        <v>0</v>
      </c>
      <c r="N536" s="12">
        <v>0</v>
      </c>
      <c r="O536" s="30"/>
      <c r="P536" s="30"/>
      <c r="Q536" s="30"/>
    </row>
    <row r="537" spans="1:17" ht="409.5" customHeight="1">
      <c r="A537" s="29"/>
      <c r="B537" s="30"/>
      <c r="C537" s="30"/>
      <c r="D537" s="30">
        <v>2019</v>
      </c>
      <c r="E537" s="33">
        <f>G537+I537+K537+M537</f>
        <v>510.5</v>
      </c>
      <c r="F537" s="33">
        <f>H537+J537+L537+N537</f>
        <v>316</v>
      </c>
      <c r="G537" s="33">
        <v>0</v>
      </c>
      <c r="H537" s="33">
        <v>0</v>
      </c>
      <c r="I537" s="33">
        <v>0</v>
      </c>
      <c r="J537" s="33">
        <v>0</v>
      </c>
      <c r="K537" s="33">
        <v>510.5</v>
      </c>
      <c r="L537" s="33">
        <v>316</v>
      </c>
      <c r="M537" s="33">
        <v>0</v>
      </c>
      <c r="N537" s="33">
        <v>0</v>
      </c>
      <c r="O537" s="30"/>
      <c r="P537" s="30"/>
      <c r="Q537" s="30"/>
    </row>
    <row r="538" spans="1:17" ht="409.5" customHeight="1">
      <c r="A538" s="29"/>
      <c r="B538" s="30"/>
      <c r="C538" s="30"/>
      <c r="D538" s="30"/>
      <c r="E538" s="33"/>
      <c r="F538" s="33"/>
      <c r="G538" s="33"/>
      <c r="H538" s="33"/>
      <c r="I538" s="33"/>
      <c r="J538" s="33"/>
      <c r="K538" s="33"/>
      <c r="L538" s="33"/>
      <c r="M538" s="33"/>
      <c r="N538" s="33"/>
      <c r="O538" s="30"/>
      <c r="P538" s="30"/>
      <c r="Q538" s="30"/>
    </row>
    <row r="539" spans="1:17" ht="75" customHeight="1">
      <c r="A539" s="29" t="s">
        <v>893</v>
      </c>
      <c r="B539" s="30" t="s">
        <v>751</v>
      </c>
      <c r="C539" s="30" t="s">
        <v>63</v>
      </c>
      <c r="D539" s="11" t="s">
        <v>1</v>
      </c>
      <c r="E539" s="12">
        <f>E540+E541</f>
        <v>375</v>
      </c>
      <c r="F539" s="12">
        <f aca="true" t="shared" si="189" ref="F539:N539">F540+F541</f>
        <v>98.3</v>
      </c>
      <c r="G539" s="12">
        <f t="shared" si="189"/>
        <v>0</v>
      </c>
      <c r="H539" s="12">
        <f t="shared" si="189"/>
        <v>0</v>
      </c>
      <c r="I539" s="12">
        <f t="shared" si="189"/>
        <v>0</v>
      </c>
      <c r="J539" s="12">
        <f t="shared" si="189"/>
        <v>0</v>
      </c>
      <c r="K539" s="12">
        <f t="shared" si="189"/>
        <v>375</v>
      </c>
      <c r="L539" s="12">
        <f t="shared" si="189"/>
        <v>98.3</v>
      </c>
      <c r="M539" s="12">
        <f t="shared" si="189"/>
        <v>0</v>
      </c>
      <c r="N539" s="12">
        <f t="shared" si="189"/>
        <v>0</v>
      </c>
      <c r="O539" s="30" t="s">
        <v>882</v>
      </c>
      <c r="P539" s="30" t="s">
        <v>888</v>
      </c>
      <c r="Q539" s="30" t="s">
        <v>887</v>
      </c>
    </row>
    <row r="540" spans="1:17" ht="130.5" customHeight="1">
      <c r="A540" s="29"/>
      <c r="B540" s="30"/>
      <c r="C540" s="30"/>
      <c r="D540" s="11">
        <v>2018</v>
      </c>
      <c r="E540" s="12">
        <f>G540+I540+K540+M540</f>
        <v>0</v>
      </c>
      <c r="F540" s="12">
        <f>H540+J540+L540+N540</f>
        <v>0</v>
      </c>
      <c r="G540" s="12">
        <v>0</v>
      </c>
      <c r="H540" s="12">
        <v>0</v>
      </c>
      <c r="I540" s="12">
        <v>0</v>
      </c>
      <c r="J540" s="12">
        <v>0</v>
      </c>
      <c r="K540" s="12">
        <v>0</v>
      </c>
      <c r="L540" s="12">
        <v>0</v>
      </c>
      <c r="M540" s="12">
        <v>0</v>
      </c>
      <c r="N540" s="12">
        <v>0</v>
      </c>
      <c r="O540" s="30"/>
      <c r="P540" s="30"/>
      <c r="Q540" s="30"/>
    </row>
    <row r="541" spans="1:17" ht="409.5" customHeight="1">
      <c r="A541" s="29"/>
      <c r="B541" s="30"/>
      <c r="C541" s="30"/>
      <c r="D541" s="11">
        <v>2019</v>
      </c>
      <c r="E541" s="12">
        <f>G541+I541+K541+M541</f>
        <v>375</v>
      </c>
      <c r="F541" s="12">
        <f>H541+J541+L541+N541</f>
        <v>98.3</v>
      </c>
      <c r="G541" s="12">
        <v>0</v>
      </c>
      <c r="H541" s="12">
        <v>0</v>
      </c>
      <c r="I541" s="12">
        <v>0</v>
      </c>
      <c r="J541" s="12">
        <v>0</v>
      </c>
      <c r="K541" s="12">
        <v>375</v>
      </c>
      <c r="L541" s="12">
        <v>98.3</v>
      </c>
      <c r="M541" s="12">
        <v>0</v>
      </c>
      <c r="N541" s="12">
        <v>0</v>
      </c>
      <c r="O541" s="30"/>
      <c r="P541" s="30"/>
      <c r="Q541" s="30"/>
    </row>
    <row r="542" spans="1:17" ht="75" customHeight="1">
      <c r="A542" s="29" t="s">
        <v>894</v>
      </c>
      <c r="B542" s="30" t="s">
        <v>65</v>
      </c>
      <c r="C542" s="30" t="s">
        <v>63</v>
      </c>
      <c r="D542" s="11" t="s">
        <v>1</v>
      </c>
      <c r="E542" s="12">
        <f>E543+E544</f>
        <v>709.1</v>
      </c>
      <c r="F542" s="12">
        <f aca="true" t="shared" si="190" ref="F542:N542">F543+F544</f>
        <v>318.2</v>
      </c>
      <c r="G542" s="12">
        <f t="shared" si="190"/>
        <v>0</v>
      </c>
      <c r="H542" s="12">
        <f t="shared" si="190"/>
        <v>0</v>
      </c>
      <c r="I542" s="12">
        <f t="shared" si="190"/>
        <v>0</v>
      </c>
      <c r="J542" s="12">
        <f t="shared" si="190"/>
        <v>0</v>
      </c>
      <c r="K542" s="12">
        <f t="shared" si="190"/>
        <v>709.1</v>
      </c>
      <c r="L542" s="12">
        <f t="shared" si="190"/>
        <v>318.2</v>
      </c>
      <c r="M542" s="12">
        <f t="shared" si="190"/>
        <v>0</v>
      </c>
      <c r="N542" s="12">
        <f t="shared" si="190"/>
        <v>0</v>
      </c>
      <c r="O542" s="30" t="s">
        <v>289</v>
      </c>
      <c r="P542" s="30" t="s">
        <v>609</v>
      </c>
      <c r="Q542" s="30" t="s">
        <v>610</v>
      </c>
    </row>
    <row r="543" spans="1:17" ht="142.5" customHeight="1">
      <c r="A543" s="29"/>
      <c r="B543" s="30"/>
      <c r="C543" s="30"/>
      <c r="D543" s="11">
        <v>2018</v>
      </c>
      <c r="E543" s="12">
        <f>G543+I543+K543+M543</f>
        <v>709.1</v>
      </c>
      <c r="F543" s="12">
        <f>H543+J543+L543+N543</f>
        <v>318.2</v>
      </c>
      <c r="G543" s="12">
        <v>0</v>
      </c>
      <c r="H543" s="12">
        <v>0</v>
      </c>
      <c r="I543" s="12">
        <v>0</v>
      </c>
      <c r="J543" s="12">
        <v>0</v>
      </c>
      <c r="K543" s="12">
        <v>709.1</v>
      </c>
      <c r="L543" s="12">
        <v>318.2</v>
      </c>
      <c r="M543" s="12">
        <v>0</v>
      </c>
      <c r="N543" s="12">
        <v>0</v>
      </c>
      <c r="O543" s="30"/>
      <c r="P543" s="30"/>
      <c r="Q543" s="30"/>
    </row>
    <row r="544" spans="1:17" ht="409.5" customHeight="1">
      <c r="A544" s="29"/>
      <c r="B544" s="30"/>
      <c r="C544" s="30"/>
      <c r="D544" s="11">
        <v>2019</v>
      </c>
      <c r="E544" s="12">
        <f>G544+I544+K544+M544</f>
        <v>0</v>
      </c>
      <c r="F544" s="12">
        <f>H544+J544+L544+N544</f>
        <v>0</v>
      </c>
      <c r="G544" s="12">
        <v>0</v>
      </c>
      <c r="H544" s="12">
        <v>0</v>
      </c>
      <c r="I544" s="12">
        <v>0</v>
      </c>
      <c r="J544" s="12">
        <v>0</v>
      </c>
      <c r="K544" s="12">
        <v>0</v>
      </c>
      <c r="L544" s="12">
        <v>0</v>
      </c>
      <c r="M544" s="12">
        <v>0</v>
      </c>
      <c r="N544" s="12">
        <v>0</v>
      </c>
      <c r="O544" s="30"/>
      <c r="P544" s="30"/>
      <c r="Q544" s="30"/>
    </row>
    <row r="545" spans="1:17" ht="61.5" customHeight="1">
      <c r="A545" s="29" t="s">
        <v>1073</v>
      </c>
      <c r="B545" s="30" t="s">
        <v>651</v>
      </c>
      <c r="C545" s="30" t="s">
        <v>166</v>
      </c>
      <c r="D545" s="11" t="s">
        <v>1</v>
      </c>
      <c r="E545" s="12">
        <f>E546+E547</f>
        <v>199.8</v>
      </c>
      <c r="F545" s="12">
        <f aca="true" t="shared" si="191" ref="F545:N545">F546+F547</f>
        <v>199.8</v>
      </c>
      <c r="G545" s="12">
        <f t="shared" si="191"/>
        <v>0</v>
      </c>
      <c r="H545" s="12">
        <f t="shared" si="191"/>
        <v>0</v>
      </c>
      <c r="I545" s="12">
        <f t="shared" si="191"/>
        <v>0</v>
      </c>
      <c r="J545" s="12">
        <f t="shared" si="191"/>
        <v>0</v>
      </c>
      <c r="K545" s="12">
        <f t="shared" si="191"/>
        <v>199.8</v>
      </c>
      <c r="L545" s="12">
        <f t="shared" si="191"/>
        <v>199.8</v>
      </c>
      <c r="M545" s="12">
        <f t="shared" si="191"/>
        <v>0</v>
      </c>
      <c r="N545" s="12">
        <f t="shared" si="191"/>
        <v>0</v>
      </c>
      <c r="O545" s="30" t="s">
        <v>174</v>
      </c>
      <c r="P545" s="30" t="s">
        <v>173</v>
      </c>
      <c r="Q545" s="30" t="s">
        <v>650</v>
      </c>
    </row>
    <row r="546" spans="1:17" ht="73.5" customHeight="1">
      <c r="A546" s="29"/>
      <c r="B546" s="30"/>
      <c r="C546" s="30"/>
      <c r="D546" s="11">
        <v>2018</v>
      </c>
      <c r="E546" s="12">
        <f>G546+I546+K546+M546</f>
        <v>199.8</v>
      </c>
      <c r="F546" s="12">
        <f>H546+J546+L546+N546</f>
        <v>199.8</v>
      </c>
      <c r="G546" s="12">
        <v>0</v>
      </c>
      <c r="H546" s="12">
        <v>0</v>
      </c>
      <c r="I546" s="12">
        <v>0</v>
      </c>
      <c r="J546" s="12">
        <v>0</v>
      </c>
      <c r="K546" s="12">
        <v>199.8</v>
      </c>
      <c r="L546" s="12">
        <v>199.8</v>
      </c>
      <c r="M546" s="12">
        <v>0</v>
      </c>
      <c r="N546" s="12">
        <v>0</v>
      </c>
      <c r="O546" s="30"/>
      <c r="P546" s="30"/>
      <c r="Q546" s="30"/>
    </row>
    <row r="547" spans="1:17" ht="267" customHeight="1">
      <c r="A547" s="29"/>
      <c r="B547" s="30"/>
      <c r="C547" s="30"/>
      <c r="D547" s="11">
        <v>2019</v>
      </c>
      <c r="E547" s="12">
        <f>G547+I547+K547+M547</f>
        <v>0</v>
      </c>
      <c r="F547" s="12">
        <f>H547+J547+L547+N547</f>
        <v>0</v>
      </c>
      <c r="G547" s="12">
        <v>0</v>
      </c>
      <c r="H547" s="12">
        <v>0</v>
      </c>
      <c r="I547" s="12">
        <v>0</v>
      </c>
      <c r="J547" s="12">
        <v>0</v>
      </c>
      <c r="K547" s="12">
        <v>0</v>
      </c>
      <c r="L547" s="12">
        <v>0</v>
      </c>
      <c r="M547" s="12">
        <v>0</v>
      </c>
      <c r="N547" s="12">
        <v>0</v>
      </c>
      <c r="O547" s="30"/>
      <c r="P547" s="30"/>
      <c r="Q547" s="30"/>
    </row>
    <row r="548" spans="1:17" ht="69" customHeight="1">
      <c r="A548" s="29" t="s">
        <v>1074</v>
      </c>
      <c r="B548" s="30" t="s">
        <v>652</v>
      </c>
      <c r="C548" s="30" t="s">
        <v>166</v>
      </c>
      <c r="D548" s="11" t="s">
        <v>1</v>
      </c>
      <c r="E548" s="12">
        <f>E549+E550</f>
        <v>650</v>
      </c>
      <c r="F548" s="12">
        <f aca="true" t="shared" si="192" ref="F548:N548">F549+F550</f>
        <v>650</v>
      </c>
      <c r="G548" s="12">
        <f t="shared" si="192"/>
        <v>0</v>
      </c>
      <c r="H548" s="12">
        <f t="shared" si="192"/>
        <v>0</v>
      </c>
      <c r="I548" s="12">
        <f t="shared" si="192"/>
        <v>0</v>
      </c>
      <c r="J548" s="12">
        <f t="shared" si="192"/>
        <v>0</v>
      </c>
      <c r="K548" s="12">
        <f t="shared" si="192"/>
        <v>650</v>
      </c>
      <c r="L548" s="12">
        <f t="shared" si="192"/>
        <v>650</v>
      </c>
      <c r="M548" s="12">
        <f t="shared" si="192"/>
        <v>0</v>
      </c>
      <c r="N548" s="12">
        <f t="shared" si="192"/>
        <v>0</v>
      </c>
      <c r="O548" s="30" t="s">
        <v>174</v>
      </c>
      <c r="P548" s="30" t="s">
        <v>654</v>
      </c>
      <c r="Q548" s="11"/>
    </row>
    <row r="549" spans="1:17" ht="69" customHeight="1">
      <c r="A549" s="29"/>
      <c r="B549" s="30"/>
      <c r="C549" s="30"/>
      <c r="D549" s="11">
        <v>2018</v>
      </c>
      <c r="E549" s="12">
        <f>G549+I549+K549+M549</f>
        <v>200</v>
      </c>
      <c r="F549" s="12">
        <f>H549+J549+L549+N549</f>
        <v>200</v>
      </c>
      <c r="G549" s="12">
        <v>0</v>
      </c>
      <c r="H549" s="12">
        <v>0</v>
      </c>
      <c r="I549" s="12">
        <v>0</v>
      </c>
      <c r="J549" s="12">
        <v>0</v>
      </c>
      <c r="K549" s="12">
        <v>200</v>
      </c>
      <c r="L549" s="12">
        <v>200</v>
      </c>
      <c r="M549" s="12">
        <v>0</v>
      </c>
      <c r="N549" s="12">
        <v>0</v>
      </c>
      <c r="O549" s="30"/>
      <c r="P549" s="30"/>
      <c r="Q549" s="11" t="s">
        <v>653</v>
      </c>
    </row>
    <row r="550" spans="1:17" ht="251.25" customHeight="1">
      <c r="A550" s="29"/>
      <c r="B550" s="30"/>
      <c r="C550" s="30"/>
      <c r="D550" s="11">
        <v>2019</v>
      </c>
      <c r="E550" s="12">
        <f>G550+I550+K550+M550</f>
        <v>450</v>
      </c>
      <c r="F550" s="12">
        <f>H550+J550+L550+N550</f>
        <v>450</v>
      </c>
      <c r="G550" s="12">
        <v>0</v>
      </c>
      <c r="H550" s="12">
        <v>0</v>
      </c>
      <c r="I550" s="12">
        <v>0</v>
      </c>
      <c r="J550" s="12">
        <v>0</v>
      </c>
      <c r="K550" s="12">
        <v>450</v>
      </c>
      <c r="L550" s="12">
        <v>450</v>
      </c>
      <c r="M550" s="12">
        <v>0</v>
      </c>
      <c r="N550" s="12">
        <v>0</v>
      </c>
      <c r="O550" s="30"/>
      <c r="P550" s="30"/>
      <c r="Q550" s="11" t="s">
        <v>653</v>
      </c>
    </row>
    <row r="551" spans="1:17" ht="53.25" customHeight="1">
      <c r="A551" s="31" t="s">
        <v>31</v>
      </c>
      <c r="B551" s="31"/>
      <c r="C551" s="31"/>
      <c r="D551" s="31"/>
      <c r="E551" s="31"/>
      <c r="F551" s="31"/>
      <c r="G551" s="31"/>
      <c r="H551" s="31"/>
      <c r="I551" s="31"/>
      <c r="J551" s="31"/>
      <c r="K551" s="31"/>
      <c r="L551" s="31"/>
      <c r="M551" s="31"/>
      <c r="N551" s="31"/>
      <c r="O551" s="31"/>
      <c r="P551" s="31"/>
      <c r="Q551" s="31"/>
    </row>
    <row r="552" spans="1:17" ht="74.25" customHeight="1">
      <c r="A552" s="8" t="s">
        <v>64</v>
      </c>
      <c r="B552" s="32" t="s">
        <v>2</v>
      </c>
      <c r="C552" s="32"/>
      <c r="D552" s="32"/>
      <c r="E552" s="32"/>
      <c r="F552" s="32"/>
      <c r="G552" s="32"/>
      <c r="H552" s="32"/>
      <c r="I552" s="32"/>
      <c r="J552" s="32"/>
      <c r="K552" s="32"/>
      <c r="L552" s="32"/>
      <c r="M552" s="32"/>
      <c r="N552" s="32"/>
      <c r="O552" s="32"/>
      <c r="P552" s="32"/>
      <c r="Q552" s="32"/>
    </row>
    <row r="553" spans="1:17" ht="59.25" customHeight="1">
      <c r="A553" s="31"/>
      <c r="B553" s="32" t="s">
        <v>128</v>
      </c>
      <c r="C553" s="32"/>
      <c r="D553" s="7" t="s">
        <v>1</v>
      </c>
      <c r="E553" s="9">
        <f>E554+E555</f>
        <v>48357.5</v>
      </c>
      <c r="F553" s="9">
        <f aca="true" t="shared" si="193" ref="F553:N553">F554+F555</f>
        <v>35269.8</v>
      </c>
      <c r="G553" s="9">
        <f t="shared" si="193"/>
        <v>0</v>
      </c>
      <c r="H553" s="9">
        <f t="shared" si="193"/>
        <v>0</v>
      </c>
      <c r="I553" s="9">
        <f t="shared" si="193"/>
        <v>1085.5</v>
      </c>
      <c r="J553" s="9">
        <f t="shared" si="193"/>
        <v>1085.5</v>
      </c>
      <c r="K553" s="9">
        <f t="shared" si="193"/>
        <v>47272</v>
      </c>
      <c r="L553" s="9">
        <f t="shared" si="193"/>
        <v>34184.3</v>
      </c>
      <c r="M553" s="9">
        <f t="shared" si="193"/>
        <v>0</v>
      </c>
      <c r="N553" s="9">
        <f t="shared" si="193"/>
        <v>0</v>
      </c>
      <c r="O553" s="32"/>
      <c r="P553" s="32"/>
      <c r="Q553" s="32"/>
    </row>
    <row r="554" spans="1:17" ht="59.25" customHeight="1">
      <c r="A554" s="31"/>
      <c r="B554" s="32"/>
      <c r="C554" s="32"/>
      <c r="D554" s="7">
        <v>2018</v>
      </c>
      <c r="E554" s="9">
        <f>G554+I554+K554+M554</f>
        <v>11424.699999999999</v>
      </c>
      <c r="F554" s="9">
        <f>H554+J554+L554+N554</f>
        <v>7785.5</v>
      </c>
      <c r="G554" s="9">
        <f aca="true" t="shared" si="194" ref="G554:N554">G557+G560+G563+G566+G569+G572+G575+G578+G581+G584+G587+G590+G593+G596+G600+G606+G609</f>
        <v>0</v>
      </c>
      <c r="H554" s="9">
        <f t="shared" si="194"/>
        <v>0</v>
      </c>
      <c r="I554" s="9">
        <f t="shared" si="194"/>
        <v>0</v>
      </c>
      <c r="J554" s="9">
        <f t="shared" si="194"/>
        <v>0</v>
      </c>
      <c r="K554" s="9">
        <f t="shared" si="194"/>
        <v>11424.699999999999</v>
      </c>
      <c r="L554" s="9">
        <f t="shared" si="194"/>
        <v>7785.5</v>
      </c>
      <c r="M554" s="9">
        <f t="shared" si="194"/>
        <v>0</v>
      </c>
      <c r="N554" s="9">
        <f t="shared" si="194"/>
        <v>0</v>
      </c>
      <c r="O554" s="32"/>
      <c r="P554" s="32"/>
      <c r="Q554" s="32"/>
    </row>
    <row r="555" spans="1:17" ht="59.25" customHeight="1">
      <c r="A555" s="31"/>
      <c r="B555" s="32"/>
      <c r="C555" s="32"/>
      <c r="D555" s="7">
        <v>2019</v>
      </c>
      <c r="E555" s="9">
        <f>G555+I555+K555+M555</f>
        <v>36932.8</v>
      </c>
      <c r="F555" s="9">
        <f>H555+J555+L555+N555</f>
        <v>27484.3</v>
      </c>
      <c r="G555" s="9">
        <f aca="true" t="shared" si="195" ref="G555:N555">G558+G561+G564+G567+G570+G573+G576+G579+G582+G585+G588+G591+G594+G597+G602+G607+G610</f>
        <v>0</v>
      </c>
      <c r="H555" s="9">
        <f t="shared" si="195"/>
        <v>0</v>
      </c>
      <c r="I555" s="9">
        <f t="shared" si="195"/>
        <v>1085.5</v>
      </c>
      <c r="J555" s="9">
        <f t="shared" si="195"/>
        <v>1085.5</v>
      </c>
      <c r="K555" s="9">
        <f t="shared" si="195"/>
        <v>35847.3</v>
      </c>
      <c r="L555" s="9">
        <f t="shared" si="195"/>
        <v>26398.8</v>
      </c>
      <c r="M555" s="9">
        <f t="shared" si="195"/>
        <v>0</v>
      </c>
      <c r="N555" s="9">
        <f t="shared" si="195"/>
        <v>0</v>
      </c>
      <c r="O555" s="32"/>
      <c r="P555" s="32"/>
      <c r="Q555" s="32"/>
    </row>
    <row r="556" spans="1:17" ht="69" customHeight="1">
      <c r="A556" s="29" t="s">
        <v>144</v>
      </c>
      <c r="B556" s="30" t="s">
        <v>116</v>
      </c>
      <c r="C556" s="30" t="s">
        <v>96</v>
      </c>
      <c r="D556" s="11" t="s">
        <v>1</v>
      </c>
      <c r="E556" s="12">
        <f>E557+E558</f>
        <v>959</v>
      </c>
      <c r="F556" s="12">
        <f aca="true" t="shared" si="196" ref="F556:N556">F557+F558</f>
        <v>959</v>
      </c>
      <c r="G556" s="12">
        <f t="shared" si="196"/>
        <v>0</v>
      </c>
      <c r="H556" s="12">
        <f t="shared" si="196"/>
        <v>0</v>
      </c>
      <c r="I556" s="12">
        <f t="shared" si="196"/>
        <v>0</v>
      </c>
      <c r="J556" s="12">
        <f t="shared" si="196"/>
        <v>0</v>
      </c>
      <c r="K556" s="12">
        <f t="shared" si="196"/>
        <v>959</v>
      </c>
      <c r="L556" s="12">
        <f t="shared" si="196"/>
        <v>959</v>
      </c>
      <c r="M556" s="12">
        <f t="shared" si="196"/>
        <v>0</v>
      </c>
      <c r="N556" s="12">
        <f t="shared" si="196"/>
        <v>0</v>
      </c>
      <c r="O556" s="30" t="s">
        <v>282</v>
      </c>
      <c r="P556" s="30" t="s">
        <v>521</v>
      </c>
      <c r="Q556" s="11"/>
    </row>
    <row r="557" spans="1:17" ht="99" customHeight="1">
      <c r="A557" s="29"/>
      <c r="B557" s="30"/>
      <c r="C557" s="30"/>
      <c r="D557" s="11">
        <v>2018</v>
      </c>
      <c r="E557" s="12">
        <f>G557+I557+K557+M557</f>
        <v>429.8</v>
      </c>
      <c r="F557" s="12">
        <f>H557+J557+L557+N557</f>
        <v>429.8</v>
      </c>
      <c r="G557" s="12">
        <v>0</v>
      </c>
      <c r="H557" s="12">
        <v>0</v>
      </c>
      <c r="I557" s="12">
        <v>0</v>
      </c>
      <c r="J557" s="12">
        <v>0</v>
      </c>
      <c r="K557" s="12">
        <v>429.8</v>
      </c>
      <c r="L557" s="12">
        <v>429.8</v>
      </c>
      <c r="M557" s="12">
        <v>0</v>
      </c>
      <c r="N557" s="12">
        <v>0</v>
      </c>
      <c r="O557" s="30"/>
      <c r="P557" s="30"/>
      <c r="Q557" s="11" t="s">
        <v>612</v>
      </c>
    </row>
    <row r="558" spans="1:17" ht="375" customHeight="1">
      <c r="A558" s="29"/>
      <c r="B558" s="30"/>
      <c r="C558" s="30"/>
      <c r="D558" s="11">
        <v>2019</v>
      </c>
      <c r="E558" s="12">
        <f>G558+I558+K558+M558</f>
        <v>529.2</v>
      </c>
      <c r="F558" s="12">
        <f>H558+J558+L558+N558</f>
        <v>529.2</v>
      </c>
      <c r="G558" s="12">
        <v>0</v>
      </c>
      <c r="H558" s="12">
        <v>0</v>
      </c>
      <c r="I558" s="12">
        <v>0</v>
      </c>
      <c r="J558" s="12">
        <v>0</v>
      </c>
      <c r="K558" s="12">
        <v>529.2</v>
      </c>
      <c r="L558" s="12">
        <v>529.2</v>
      </c>
      <c r="M558" s="12">
        <v>0</v>
      </c>
      <c r="N558" s="12">
        <v>0</v>
      </c>
      <c r="O558" s="30"/>
      <c r="P558" s="30"/>
      <c r="Q558" s="11" t="s">
        <v>811</v>
      </c>
    </row>
    <row r="559" spans="1:17" ht="60.75" customHeight="1">
      <c r="A559" s="29" t="s">
        <v>348</v>
      </c>
      <c r="B559" s="30" t="s">
        <v>332</v>
      </c>
      <c r="C559" s="30" t="s">
        <v>96</v>
      </c>
      <c r="D559" s="11" t="s">
        <v>1</v>
      </c>
      <c r="E559" s="12">
        <f>E560+E561</f>
        <v>2331.3</v>
      </c>
      <c r="F559" s="12">
        <f aca="true" t="shared" si="197" ref="F559:N559">F560+F561</f>
        <v>2170.2</v>
      </c>
      <c r="G559" s="12">
        <f t="shared" si="197"/>
        <v>0</v>
      </c>
      <c r="H559" s="12">
        <f t="shared" si="197"/>
        <v>0</v>
      </c>
      <c r="I559" s="12">
        <f t="shared" si="197"/>
        <v>0</v>
      </c>
      <c r="J559" s="12">
        <f t="shared" si="197"/>
        <v>0</v>
      </c>
      <c r="K559" s="12">
        <f t="shared" si="197"/>
        <v>2331.3</v>
      </c>
      <c r="L559" s="12">
        <f t="shared" si="197"/>
        <v>2170.2</v>
      </c>
      <c r="M559" s="12">
        <f t="shared" si="197"/>
        <v>0</v>
      </c>
      <c r="N559" s="12">
        <f t="shared" si="197"/>
        <v>0</v>
      </c>
      <c r="O559" s="30" t="s">
        <v>282</v>
      </c>
      <c r="P559" s="30" t="s">
        <v>246</v>
      </c>
      <c r="Q559" s="30" t="s">
        <v>812</v>
      </c>
    </row>
    <row r="560" spans="1:17" ht="81.75" customHeight="1">
      <c r="A560" s="29"/>
      <c r="B560" s="30"/>
      <c r="C560" s="30"/>
      <c r="D560" s="11">
        <v>2018</v>
      </c>
      <c r="E560" s="12">
        <f>G560+I560+K560+M560</f>
        <v>0</v>
      </c>
      <c r="F560" s="12">
        <f>H560+J560+L560+N560</f>
        <v>0</v>
      </c>
      <c r="G560" s="12">
        <v>0</v>
      </c>
      <c r="H560" s="12">
        <v>0</v>
      </c>
      <c r="I560" s="12">
        <v>0</v>
      </c>
      <c r="J560" s="12">
        <v>0</v>
      </c>
      <c r="K560" s="12">
        <v>0</v>
      </c>
      <c r="L560" s="12">
        <v>0</v>
      </c>
      <c r="M560" s="12">
        <v>0</v>
      </c>
      <c r="N560" s="12">
        <v>0</v>
      </c>
      <c r="O560" s="30"/>
      <c r="P560" s="30"/>
      <c r="Q560" s="30"/>
    </row>
    <row r="561" spans="1:17" ht="409.5" customHeight="1">
      <c r="A561" s="29"/>
      <c r="B561" s="30"/>
      <c r="C561" s="30"/>
      <c r="D561" s="11">
        <v>2019</v>
      </c>
      <c r="E561" s="12">
        <f>G561+I561+K561+M561</f>
        <v>2331.3</v>
      </c>
      <c r="F561" s="12">
        <f>H561+J561+L561+N561</f>
        <v>2170.2</v>
      </c>
      <c r="G561" s="12">
        <v>0</v>
      </c>
      <c r="H561" s="12">
        <v>0</v>
      </c>
      <c r="I561" s="12">
        <v>0</v>
      </c>
      <c r="J561" s="12">
        <v>0</v>
      </c>
      <c r="K561" s="12">
        <v>2331.3</v>
      </c>
      <c r="L561" s="12">
        <v>2170.2</v>
      </c>
      <c r="M561" s="12">
        <v>0</v>
      </c>
      <c r="N561" s="12">
        <v>0</v>
      </c>
      <c r="O561" s="30"/>
      <c r="P561" s="30"/>
      <c r="Q561" s="30"/>
    </row>
    <row r="562" spans="1:17" ht="70.5" customHeight="1">
      <c r="A562" s="29" t="s">
        <v>349</v>
      </c>
      <c r="B562" s="30" t="s">
        <v>234</v>
      </c>
      <c r="C562" s="30" t="s">
        <v>92</v>
      </c>
      <c r="D562" s="11" t="s">
        <v>1</v>
      </c>
      <c r="E562" s="12">
        <f>E563+E564</f>
        <v>2941.6</v>
      </c>
      <c r="F562" s="12">
        <f aca="true" t="shared" si="198" ref="F562:N562">F563+F564</f>
        <v>2874.8</v>
      </c>
      <c r="G562" s="12">
        <f t="shared" si="198"/>
        <v>0</v>
      </c>
      <c r="H562" s="12">
        <f t="shared" si="198"/>
        <v>0</v>
      </c>
      <c r="I562" s="12">
        <f t="shared" si="198"/>
        <v>0</v>
      </c>
      <c r="J562" s="12">
        <f t="shared" si="198"/>
        <v>0</v>
      </c>
      <c r="K562" s="12">
        <f t="shared" si="198"/>
        <v>2941.6</v>
      </c>
      <c r="L562" s="12">
        <f t="shared" si="198"/>
        <v>2874.8</v>
      </c>
      <c r="M562" s="12">
        <f t="shared" si="198"/>
        <v>0</v>
      </c>
      <c r="N562" s="12">
        <f t="shared" si="198"/>
        <v>0</v>
      </c>
      <c r="O562" s="30" t="s">
        <v>292</v>
      </c>
      <c r="P562" s="30" t="s">
        <v>814</v>
      </c>
      <c r="Q562" s="11"/>
    </row>
    <row r="563" spans="1:17" ht="382.5" customHeight="1">
      <c r="A563" s="29"/>
      <c r="B563" s="30"/>
      <c r="C563" s="30"/>
      <c r="D563" s="11">
        <v>2018</v>
      </c>
      <c r="E563" s="12">
        <f>G563+I563+K563+M563</f>
        <v>987</v>
      </c>
      <c r="F563" s="12">
        <f>H563+J563+L563+N563</f>
        <v>987</v>
      </c>
      <c r="G563" s="12">
        <v>0</v>
      </c>
      <c r="H563" s="12">
        <v>0</v>
      </c>
      <c r="I563" s="12">
        <v>0</v>
      </c>
      <c r="J563" s="12">
        <v>0</v>
      </c>
      <c r="K563" s="12">
        <v>987</v>
      </c>
      <c r="L563" s="12">
        <v>987</v>
      </c>
      <c r="M563" s="12">
        <v>0</v>
      </c>
      <c r="N563" s="12">
        <v>0</v>
      </c>
      <c r="O563" s="30"/>
      <c r="P563" s="30"/>
      <c r="Q563" s="11" t="s">
        <v>619</v>
      </c>
    </row>
    <row r="564" spans="1:17" ht="409.5" customHeight="1">
      <c r="A564" s="29"/>
      <c r="B564" s="30"/>
      <c r="C564" s="30"/>
      <c r="D564" s="11">
        <v>2019</v>
      </c>
      <c r="E564" s="12">
        <f>G564+I564+K564+M564</f>
        <v>1954.6</v>
      </c>
      <c r="F564" s="12">
        <f>H564+J564+L564+N564</f>
        <v>1887.8</v>
      </c>
      <c r="G564" s="12">
        <v>0</v>
      </c>
      <c r="H564" s="12">
        <v>0</v>
      </c>
      <c r="I564" s="12">
        <v>0</v>
      </c>
      <c r="J564" s="12">
        <v>0</v>
      </c>
      <c r="K564" s="12">
        <v>1954.6</v>
      </c>
      <c r="L564" s="12">
        <v>1887.8</v>
      </c>
      <c r="M564" s="12">
        <v>0</v>
      </c>
      <c r="N564" s="12">
        <v>0</v>
      </c>
      <c r="O564" s="30"/>
      <c r="P564" s="30"/>
      <c r="Q564" s="11" t="s">
        <v>813</v>
      </c>
    </row>
    <row r="565" spans="1:17" ht="78.75" customHeight="1">
      <c r="A565" s="29" t="s">
        <v>350</v>
      </c>
      <c r="B565" s="30" t="s">
        <v>340</v>
      </c>
      <c r="C565" s="30" t="s">
        <v>95</v>
      </c>
      <c r="D565" s="11" t="s">
        <v>1</v>
      </c>
      <c r="E565" s="12">
        <f>E566+E567</f>
        <v>1312.4</v>
      </c>
      <c r="F565" s="12">
        <f aca="true" t="shared" si="199" ref="F565:N565">F566+F567</f>
        <v>1312.4</v>
      </c>
      <c r="G565" s="12">
        <f t="shared" si="199"/>
        <v>0</v>
      </c>
      <c r="H565" s="12">
        <f t="shared" si="199"/>
        <v>0</v>
      </c>
      <c r="I565" s="12">
        <f t="shared" si="199"/>
        <v>0</v>
      </c>
      <c r="J565" s="12">
        <f t="shared" si="199"/>
        <v>0</v>
      </c>
      <c r="K565" s="12">
        <f t="shared" si="199"/>
        <v>1312.4</v>
      </c>
      <c r="L565" s="12">
        <f t="shared" si="199"/>
        <v>1312.4</v>
      </c>
      <c r="M565" s="12">
        <f t="shared" si="199"/>
        <v>0</v>
      </c>
      <c r="N565" s="12">
        <f t="shared" si="199"/>
        <v>0</v>
      </c>
      <c r="O565" s="30" t="s">
        <v>283</v>
      </c>
      <c r="P565" s="30" t="s">
        <v>369</v>
      </c>
      <c r="Q565" s="11"/>
    </row>
    <row r="566" spans="1:17" ht="105.75" customHeight="1">
      <c r="A566" s="29"/>
      <c r="B566" s="30"/>
      <c r="C566" s="30"/>
      <c r="D566" s="11">
        <v>2018</v>
      </c>
      <c r="E566" s="12">
        <f>G566+I566+K566+M566</f>
        <v>1013.9</v>
      </c>
      <c r="F566" s="12">
        <f>H566+J566+L566+N566</f>
        <v>1013.9</v>
      </c>
      <c r="G566" s="12">
        <v>0</v>
      </c>
      <c r="H566" s="12">
        <v>0</v>
      </c>
      <c r="I566" s="12">
        <v>0</v>
      </c>
      <c r="J566" s="12">
        <v>0</v>
      </c>
      <c r="K566" s="12">
        <v>1013.9</v>
      </c>
      <c r="L566" s="12">
        <v>1013.9</v>
      </c>
      <c r="M566" s="12">
        <v>0</v>
      </c>
      <c r="N566" s="12">
        <v>0</v>
      </c>
      <c r="O566" s="30"/>
      <c r="P566" s="30"/>
      <c r="Q566" s="11" t="s">
        <v>815</v>
      </c>
    </row>
    <row r="567" spans="1:17" ht="409.5" customHeight="1">
      <c r="A567" s="29"/>
      <c r="B567" s="30"/>
      <c r="C567" s="30"/>
      <c r="D567" s="11">
        <v>2019</v>
      </c>
      <c r="E567" s="12">
        <f>G567+I567+K567+M567</f>
        <v>298.5</v>
      </c>
      <c r="F567" s="12">
        <f>H567+J567+L567+N567</f>
        <v>298.5</v>
      </c>
      <c r="G567" s="12">
        <v>0</v>
      </c>
      <c r="H567" s="12">
        <v>0</v>
      </c>
      <c r="I567" s="12">
        <v>0</v>
      </c>
      <c r="J567" s="12">
        <v>0</v>
      </c>
      <c r="K567" s="12">
        <v>298.5</v>
      </c>
      <c r="L567" s="12">
        <v>298.5</v>
      </c>
      <c r="M567" s="12">
        <v>0</v>
      </c>
      <c r="N567" s="12">
        <v>0</v>
      </c>
      <c r="O567" s="30"/>
      <c r="P567" s="30"/>
      <c r="Q567" s="11" t="s">
        <v>816</v>
      </c>
    </row>
    <row r="568" spans="1:17" ht="70.5" customHeight="1">
      <c r="A568" s="29" t="s">
        <v>351</v>
      </c>
      <c r="B568" s="30" t="s">
        <v>331</v>
      </c>
      <c r="C568" s="30" t="s">
        <v>91</v>
      </c>
      <c r="D568" s="11" t="s">
        <v>1</v>
      </c>
      <c r="E568" s="12">
        <f>E569+E570</f>
        <v>3676.7</v>
      </c>
      <c r="F568" s="12">
        <f aca="true" t="shared" si="200" ref="F568:N568">F569+F570</f>
        <v>3676.7</v>
      </c>
      <c r="G568" s="12">
        <f t="shared" si="200"/>
        <v>0</v>
      </c>
      <c r="H568" s="12">
        <f t="shared" si="200"/>
        <v>0</v>
      </c>
      <c r="I568" s="12">
        <f t="shared" si="200"/>
        <v>300</v>
      </c>
      <c r="J568" s="12">
        <f t="shared" si="200"/>
        <v>300</v>
      </c>
      <c r="K568" s="12">
        <f t="shared" si="200"/>
        <v>3376.7</v>
      </c>
      <c r="L568" s="12">
        <f t="shared" si="200"/>
        <v>3376.7</v>
      </c>
      <c r="M568" s="12">
        <f t="shared" si="200"/>
        <v>0</v>
      </c>
      <c r="N568" s="12">
        <f t="shared" si="200"/>
        <v>0</v>
      </c>
      <c r="O568" s="30" t="s">
        <v>284</v>
      </c>
      <c r="P568" s="30" t="s">
        <v>818</v>
      </c>
      <c r="Q568" s="30" t="s">
        <v>817</v>
      </c>
    </row>
    <row r="569" spans="1:17" ht="97.5" customHeight="1">
      <c r="A569" s="29"/>
      <c r="B569" s="30"/>
      <c r="C569" s="30"/>
      <c r="D569" s="11">
        <v>2018</v>
      </c>
      <c r="E569" s="12">
        <f>G569+I569+K569+M569</f>
        <v>0</v>
      </c>
      <c r="F569" s="12">
        <f>H569+J569+L569+N569</f>
        <v>0</v>
      </c>
      <c r="G569" s="12">
        <f>G570+G571</f>
        <v>0</v>
      </c>
      <c r="H569" s="12">
        <v>0</v>
      </c>
      <c r="I569" s="12">
        <v>0</v>
      </c>
      <c r="J569" s="12">
        <v>0</v>
      </c>
      <c r="K569" s="12">
        <v>0</v>
      </c>
      <c r="L569" s="12">
        <v>0</v>
      </c>
      <c r="M569" s="12">
        <f>M570+M571</f>
        <v>0</v>
      </c>
      <c r="N569" s="12">
        <v>0</v>
      </c>
      <c r="O569" s="30"/>
      <c r="P569" s="30"/>
      <c r="Q569" s="30"/>
    </row>
    <row r="570" spans="1:17" ht="355.5" customHeight="1">
      <c r="A570" s="29"/>
      <c r="B570" s="30"/>
      <c r="C570" s="30"/>
      <c r="D570" s="11">
        <v>2019</v>
      </c>
      <c r="E570" s="12">
        <f>G570+I570+K570+M570</f>
        <v>3676.7</v>
      </c>
      <c r="F570" s="12">
        <f>H570+J570+L570+N570</f>
        <v>3676.7</v>
      </c>
      <c r="G570" s="12">
        <v>0</v>
      </c>
      <c r="H570" s="12">
        <v>0</v>
      </c>
      <c r="I570" s="12">
        <v>300</v>
      </c>
      <c r="J570" s="12">
        <v>300</v>
      </c>
      <c r="K570" s="12">
        <v>3376.7</v>
      </c>
      <c r="L570" s="12">
        <v>3376.7</v>
      </c>
      <c r="M570" s="12">
        <v>0</v>
      </c>
      <c r="N570" s="12">
        <v>0</v>
      </c>
      <c r="O570" s="30"/>
      <c r="P570" s="30"/>
      <c r="Q570" s="30"/>
    </row>
    <row r="571" spans="1:17" ht="58.5" customHeight="1">
      <c r="A571" s="29" t="s">
        <v>352</v>
      </c>
      <c r="B571" s="30" t="s">
        <v>311</v>
      </c>
      <c r="C571" s="30" t="s">
        <v>91</v>
      </c>
      <c r="D571" s="11" t="s">
        <v>1</v>
      </c>
      <c r="E571" s="12">
        <f>E572+E573</f>
        <v>0</v>
      </c>
      <c r="F571" s="12">
        <f aca="true" t="shared" si="201" ref="F571:N571">F572+F573</f>
        <v>0</v>
      </c>
      <c r="G571" s="12">
        <f t="shared" si="201"/>
        <v>0</v>
      </c>
      <c r="H571" s="12">
        <f t="shared" si="201"/>
        <v>0</v>
      </c>
      <c r="I571" s="12">
        <f t="shared" si="201"/>
        <v>0</v>
      </c>
      <c r="J571" s="12">
        <f t="shared" si="201"/>
        <v>0</v>
      </c>
      <c r="K571" s="12">
        <f t="shared" si="201"/>
        <v>0</v>
      </c>
      <c r="L571" s="12">
        <f t="shared" si="201"/>
        <v>0</v>
      </c>
      <c r="M571" s="12">
        <f t="shared" si="201"/>
        <v>0</v>
      </c>
      <c r="N571" s="12">
        <f t="shared" si="201"/>
        <v>0</v>
      </c>
      <c r="O571" s="30" t="s">
        <v>284</v>
      </c>
      <c r="P571" s="30" t="s">
        <v>709</v>
      </c>
      <c r="Q571" s="30" t="s">
        <v>798</v>
      </c>
    </row>
    <row r="572" spans="1:17" ht="79.5" customHeight="1">
      <c r="A572" s="29"/>
      <c r="B572" s="30"/>
      <c r="C572" s="30"/>
      <c r="D572" s="11">
        <v>2018</v>
      </c>
      <c r="E572" s="12">
        <f>G572+I572+K572+M572</f>
        <v>0</v>
      </c>
      <c r="F572" s="12">
        <f>H572+J572+L572+N572</f>
        <v>0</v>
      </c>
      <c r="G572" s="12">
        <v>0</v>
      </c>
      <c r="H572" s="12">
        <v>0</v>
      </c>
      <c r="I572" s="12">
        <v>0</v>
      </c>
      <c r="J572" s="12">
        <v>0</v>
      </c>
      <c r="K572" s="12">
        <v>0</v>
      </c>
      <c r="L572" s="12">
        <v>0</v>
      </c>
      <c r="M572" s="12">
        <v>0</v>
      </c>
      <c r="N572" s="12">
        <v>0</v>
      </c>
      <c r="O572" s="30"/>
      <c r="P572" s="30"/>
      <c r="Q572" s="30"/>
    </row>
    <row r="573" spans="1:17" ht="409.5" customHeight="1">
      <c r="A573" s="29"/>
      <c r="B573" s="30"/>
      <c r="C573" s="30"/>
      <c r="D573" s="11">
        <v>2019</v>
      </c>
      <c r="E573" s="12">
        <f>G573+I573+K573+M573</f>
        <v>0</v>
      </c>
      <c r="F573" s="12">
        <f>H573+J573+L573+N573</f>
        <v>0</v>
      </c>
      <c r="G573" s="12">
        <v>0</v>
      </c>
      <c r="H573" s="12">
        <v>0</v>
      </c>
      <c r="I573" s="12">
        <v>0</v>
      </c>
      <c r="J573" s="12">
        <v>0</v>
      </c>
      <c r="K573" s="12">
        <v>0</v>
      </c>
      <c r="L573" s="12">
        <v>0</v>
      </c>
      <c r="M573" s="12">
        <v>0</v>
      </c>
      <c r="N573" s="12">
        <v>0</v>
      </c>
      <c r="O573" s="30"/>
      <c r="P573" s="30"/>
      <c r="Q573" s="30"/>
    </row>
    <row r="574" spans="1:17" ht="85.5" customHeight="1">
      <c r="A574" s="29" t="s">
        <v>353</v>
      </c>
      <c r="B574" s="30" t="s">
        <v>333</v>
      </c>
      <c r="C574" s="30" t="s">
        <v>93</v>
      </c>
      <c r="D574" s="11" t="s">
        <v>1</v>
      </c>
      <c r="E574" s="12">
        <f>E575+E576</f>
        <v>653.3</v>
      </c>
      <c r="F574" s="12">
        <f aca="true" t="shared" si="202" ref="F574:N574">F575+F576</f>
        <v>653.3</v>
      </c>
      <c r="G574" s="12">
        <f t="shared" si="202"/>
        <v>0</v>
      </c>
      <c r="H574" s="12">
        <f t="shared" si="202"/>
        <v>0</v>
      </c>
      <c r="I574" s="12">
        <f t="shared" si="202"/>
        <v>0</v>
      </c>
      <c r="J574" s="12">
        <f t="shared" si="202"/>
        <v>0</v>
      </c>
      <c r="K574" s="12">
        <f t="shared" si="202"/>
        <v>653.3</v>
      </c>
      <c r="L574" s="12">
        <f t="shared" si="202"/>
        <v>653.3</v>
      </c>
      <c r="M574" s="12">
        <f t="shared" si="202"/>
        <v>0</v>
      </c>
      <c r="N574" s="12">
        <f t="shared" si="202"/>
        <v>0</v>
      </c>
      <c r="O574" s="30" t="s">
        <v>285</v>
      </c>
      <c r="P574" s="30" t="s">
        <v>819</v>
      </c>
      <c r="Q574" s="30" t="s">
        <v>820</v>
      </c>
    </row>
    <row r="575" spans="1:17" ht="71.25" customHeight="1">
      <c r="A575" s="29"/>
      <c r="B575" s="30"/>
      <c r="C575" s="30"/>
      <c r="D575" s="11">
        <v>2018</v>
      </c>
      <c r="E575" s="12">
        <f>G575+I575+K575+M575</f>
        <v>0</v>
      </c>
      <c r="F575" s="12">
        <f>H575+J575+L575+N575</f>
        <v>0</v>
      </c>
      <c r="G575" s="12">
        <v>0</v>
      </c>
      <c r="H575" s="12">
        <v>0</v>
      </c>
      <c r="I575" s="12">
        <v>0</v>
      </c>
      <c r="J575" s="12">
        <v>0</v>
      </c>
      <c r="K575" s="12">
        <v>0</v>
      </c>
      <c r="L575" s="12">
        <v>0</v>
      </c>
      <c r="M575" s="12">
        <v>0</v>
      </c>
      <c r="N575" s="12">
        <v>0</v>
      </c>
      <c r="O575" s="30"/>
      <c r="P575" s="30"/>
      <c r="Q575" s="30"/>
    </row>
    <row r="576" spans="1:17" ht="352.5" customHeight="1">
      <c r="A576" s="29"/>
      <c r="B576" s="30"/>
      <c r="C576" s="30"/>
      <c r="D576" s="11">
        <v>2019</v>
      </c>
      <c r="E576" s="12">
        <f>G576+I576+K576+M576</f>
        <v>653.3</v>
      </c>
      <c r="F576" s="12">
        <f>H576+J576+L576+N576</f>
        <v>653.3</v>
      </c>
      <c r="G576" s="12">
        <v>0</v>
      </c>
      <c r="H576" s="12">
        <v>0</v>
      </c>
      <c r="I576" s="12">
        <v>0</v>
      </c>
      <c r="J576" s="12">
        <v>0</v>
      </c>
      <c r="K576" s="12">
        <v>653.3</v>
      </c>
      <c r="L576" s="12">
        <v>653.3</v>
      </c>
      <c r="M576" s="12">
        <v>0</v>
      </c>
      <c r="N576" s="12">
        <v>0</v>
      </c>
      <c r="O576" s="30"/>
      <c r="P576" s="30"/>
      <c r="Q576" s="30"/>
    </row>
    <row r="577" spans="1:17" ht="85.5" customHeight="1">
      <c r="A577" s="29" t="s">
        <v>354</v>
      </c>
      <c r="B577" s="30" t="s">
        <v>333</v>
      </c>
      <c r="C577" s="30" t="s">
        <v>132</v>
      </c>
      <c r="D577" s="11" t="s">
        <v>1</v>
      </c>
      <c r="E577" s="12">
        <f>E578+E579</f>
        <v>1236.5</v>
      </c>
      <c r="F577" s="12">
        <f aca="true" t="shared" si="203" ref="F577:N577">F578+F579</f>
        <v>1116</v>
      </c>
      <c r="G577" s="12">
        <f t="shared" si="203"/>
        <v>0</v>
      </c>
      <c r="H577" s="12">
        <f t="shared" si="203"/>
        <v>0</v>
      </c>
      <c r="I577" s="12">
        <f t="shared" si="203"/>
        <v>0</v>
      </c>
      <c r="J577" s="12">
        <f t="shared" si="203"/>
        <v>0</v>
      </c>
      <c r="K577" s="12">
        <f t="shared" si="203"/>
        <v>1236.5</v>
      </c>
      <c r="L577" s="12">
        <f t="shared" si="203"/>
        <v>1116</v>
      </c>
      <c r="M577" s="12">
        <f t="shared" si="203"/>
        <v>0</v>
      </c>
      <c r="N577" s="12">
        <f t="shared" si="203"/>
        <v>0</v>
      </c>
      <c r="O577" s="30" t="s">
        <v>290</v>
      </c>
      <c r="P577" s="30" t="s">
        <v>694</v>
      </c>
      <c r="Q577" s="11"/>
    </row>
    <row r="578" spans="1:17" ht="404.25" customHeight="1">
      <c r="A578" s="29"/>
      <c r="B578" s="30"/>
      <c r="C578" s="30"/>
      <c r="D578" s="11">
        <v>2018</v>
      </c>
      <c r="E578" s="12">
        <f>G578+I578+K578+M578</f>
        <v>237.5</v>
      </c>
      <c r="F578" s="12">
        <f>H578+J578+L578+N578</f>
        <v>222.9</v>
      </c>
      <c r="G578" s="12">
        <v>0</v>
      </c>
      <c r="H578" s="12">
        <v>0</v>
      </c>
      <c r="I578" s="12">
        <v>0</v>
      </c>
      <c r="J578" s="12">
        <v>0</v>
      </c>
      <c r="K578" s="12">
        <v>237.5</v>
      </c>
      <c r="L578" s="12">
        <v>222.9</v>
      </c>
      <c r="M578" s="12">
        <v>0</v>
      </c>
      <c r="N578" s="12">
        <v>0</v>
      </c>
      <c r="O578" s="30"/>
      <c r="P578" s="30"/>
      <c r="Q578" s="11" t="s">
        <v>613</v>
      </c>
    </row>
    <row r="579" spans="1:17" ht="409.5" customHeight="1">
      <c r="A579" s="29"/>
      <c r="B579" s="30"/>
      <c r="C579" s="30"/>
      <c r="D579" s="11">
        <v>2019</v>
      </c>
      <c r="E579" s="12">
        <f>G579+I579+K579+M579</f>
        <v>999</v>
      </c>
      <c r="F579" s="12">
        <f>H579+J579+L579+N579</f>
        <v>893.0999999999999</v>
      </c>
      <c r="G579" s="12">
        <v>0</v>
      </c>
      <c r="H579" s="12">
        <v>0</v>
      </c>
      <c r="I579" s="12">
        <v>0</v>
      </c>
      <c r="J579" s="12">
        <v>0</v>
      </c>
      <c r="K579" s="12">
        <f>81.3+917.7</f>
        <v>999</v>
      </c>
      <c r="L579" s="12">
        <f>81.3+811.8</f>
        <v>893.0999999999999</v>
      </c>
      <c r="M579" s="12">
        <v>0</v>
      </c>
      <c r="N579" s="12">
        <v>0</v>
      </c>
      <c r="O579" s="30"/>
      <c r="P579" s="30"/>
      <c r="Q579" s="11" t="s">
        <v>822</v>
      </c>
    </row>
    <row r="580" spans="1:17" ht="61.5" customHeight="1">
      <c r="A580" s="29" t="s">
        <v>355</v>
      </c>
      <c r="B580" s="30" t="s">
        <v>334</v>
      </c>
      <c r="C580" s="30" t="s">
        <v>132</v>
      </c>
      <c r="D580" s="11" t="s">
        <v>1</v>
      </c>
      <c r="E580" s="12">
        <f>E581+E582</f>
        <v>60</v>
      </c>
      <c r="F580" s="12">
        <f aca="true" t="shared" si="204" ref="F580:N580">F581+F582</f>
        <v>60</v>
      </c>
      <c r="G580" s="12">
        <f t="shared" si="204"/>
        <v>0</v>
      </c>
      <c r="H580" s="12">
        <f t="shared" si="204"/>
        <v>0</v>
      </c>
      <c r="I580" s="12">
        <f t="shared" si="204"/>
        <v>0</v>
      </c>
      <c r="J580" s="12">
        <f t="shared" si="204"/>
        <v>0</v>
      </c>
      <c r="K580" s="12">
        <f t="shared" si="204"/>
        <v>60</v>
      </c>
      <c r="L580" s="12">
        <f t="shared" si="204"/>
        <v>60</v>
      </c>
      <c r="M580" s="12">
        <f t="shared" si="204"/>
        <v>0</v>
      </c>
      <c r="N580" s="12">
        <f t="shared" si="204"/>
        <v>0</v>
      </c>
      <c r="O580" s="30" t="s">
        <v>290</v>
      </c>
      <c r="P580" s="30" t="s">
        <v>335</v>
      </c>
      <c r="Q580" s="11"/>
    </row>
    <row r="581" spans="1:17" ht="123" customHeight="1">
      <c r="A581" s="29"/>
      <c r="B581" s="30"/>
      <c r="C581" s="30"/>
      <c r="D581" s="11">
        <v>2018</v>
      </c>
      <c r="E581" s="12">
        <f>G581+I581+K581+M581</f>
        <v>30</v>
      </c>
      <c r="F581" s="12">
        <f>H581+J581+L581+N581</f>
        <v>30</v>
      </c>
      <c r="G581" s="12">
        <v>0</v>
      </c>
      <c r="H581" s="12">
        <v>0</v>
      </c>
      <c r="I581" s="12">
        <v>0</v>
      </c>
      <c r="J581" s="12">
        <v>0</v>
      </c>
      <c r="K581" s="12">
        <v>30</v>
      </c>
      <c r="L581" s="12">
        <v>30</v>
      </c>
      <c r="M581" s="12">
        <v>0</v>
      </c>
      <c r="N581" s="12">
        <v>0</v>
      </c>
      <c r="O581" s="30"/>
      <c r="P581" s="30"/>
      <c r="Q581" s="11" t="s">
        <v>614</v>
      </c>
    </row>
    <row r="582" spans="1:17" ht="366" customHeight="1">
      <c r="A582" s="29"/>
      <c r="B582" s="30"/>
      <c r="C582" s="30"/>
      <c r="D582" s="11">
        <v>2019</v>
      </c>
      <c r="E582" s="12">
        <f>G582+I582+K582+M582</f>
        <v>30</v>
      </c>
      <c r="F582" s="12">
        <f>H582+J582+L582+N582</f>
        <v>30</v>
      </c>
      <c r="G582" s="12">
        <v>0</v>
      </c>
      <c r="H582" s="12">
        <v>0</v>
      </c>
      <c r="I582" s="12">
        <v>0</v>
      </c>
      <c r="J582" s="12">
        <v>0</v>
      </c>
      <c r="K582" s="12">
        <v>30</v>
      </c>
      <c r="L582" s="12">
        <v>30</v>
      </c>
      <c r="M582" s="12">
        <v>0</v>
      </c>
      <c r="N582" s="12">
        <v>0</v>
      </c>
      <c r="O582" s="30"/>
      <c r="P582" s="30"/>
      <c r="Q582" s="11" t="s">
        <v>821</v>
      </c>
    </row>
    <row r="583" spans="1:17" ht="73.5" customHeight="1">
      <c r="A583" s="29" t="s">
        <v>356</v>
      </c>
      <c r="B583" s="30" t="s">
        <v>133</v>
      </c>
      <c r="C583" s="30" t="s">
        <v>130</v>
      </c>
      <c r="D583" s="11" t="s">
        <v>1</v>
      </c>
      <c r="E583" s="12">
        <f>E584+E585</f>
        <v>2546.8999999999996</v>
      </c>
      <c r="F583" s="12">
        <f aca="true" t="shared" si="205" ref="F583:N583">F584+F585</f>
        <v>2546.8999999999996</v>
      </c>
      <c r="G583" s="12">
        <f t="shared" si="205"/>
        <v>0</v>
      </c>
      <c r="H583" s="12">
        <f t="shared" si="205"/>
        <v>0</v>
      </c>
      <c r="I583" s="12">
        <f t="shared" si="205"/>
        <v>0</v>
      </c>
      <c r="J583" s="12">
        <f t="shared" si="205"/>
        <v>0</v>
      </c>
      <c r="K583" s="12">
        <f t="shared" si="205"/>
        <v>2546.8999999999996</v>
      </c>
      <c r="L583" s="12">
        <f t="shared" si="205"/>
        <v>2546.8999999999996</v>
      </c>
      <c r="M583" s="12">
        <f t="shared" si="205"/>
        <v>0</v>
      </c>
      <c r="N583" s="12">
        <f t="shared" si="205"/>
        <v>0</v>
      </c>
      <c r="O583" s="30" t="s">
        <v>293</v>
      </c>
      <c r="P583" s="30" t="s">
        <v>824</v>
      </c>
      <c r="Q583" s="11"/>
    </row>
    <row r="584" spans="1:17" ht="328.5" customHeight="1">
      <c r="A584" s="29"/>
      <c r="B584" s="30"/>
      <c r="C584" s="30"/>
      <c r="D584" s="11">
        <v>2018</v>
      </c>
      <c r="E584" s="12">
        <f>G584+I584+K584+M584</f>
        <v>41.2</v>
      </c>
      <c r="F584" s="12">
        <f>H584+J584+L584+N584</f>
        <v>41.2</v>
      </c>
      <c r="G584" s="12">
        <v>0</v>
      </c>
      <c r="H584" s="12">
        <v>0</v>
      </c>
      <c r="I584" s="12">
        <v>0</v>
      </c>
      <c r="J584" s="12">
        <v>0</v>
      </c>
      <c r="K584" s="12">
        <v>41.2</v>
      </c>
      <c r="L584" s="12">
        <v>41.2</v>
      </c>
      <c r="M584" s="12">
        <v>0</v>
      </c>
      <c r="N584" s="12">
        <v>0</v>
      </c>
      <c r="O584" s="30"/>
      <c r="P584" s="30"/>
      <c r="Q584" s="11" t="s">
        <v>615</v>
      </c>
    </row>
    <row r="585" spans="1:17" ht="409.5" customHeight="1">
      <c r="A585" s="29"/>
      <c r="B585" s="30"/>
      <c r="C585" s="30"/>
      <c r="D585" s="11">
        <v>2019</v>
      </c>
      <c r="E585" s="12">
        <f>G585+I585+K585+M585</f>
        <v>2505.7</v>
      </c>
      <c r="F585" s="12">
        <f>H585+J585+L585+N585</f>
        <v>2505.7</v>
      </c>
      <c r="G585" s="12">
        <v>0</v>
      </c>
      <c r="H585" s="12">
        <v>0</v>
      </c>
      <c r="I585" s="12">
        <v>0</v>
      </c>
      <c r="J585" s="12">
        <v>0</v>
      </c>
      <c r="K585" s="12">
        <v>2505.7</v>
      </c>
      <c r="L585" s="12">
        <v>2505.7</v>
      </c>
      <c r="M585" s="12">
        <v>0</v>
      </c>
      <c r="N585" s="12">
        <v>0</v>
      </c>
      <c r="O585" s="30"/>
      <c r="P585" s="30"/>
      <c r="Q585" s="11" t="s">
        <v>823</v>
      </c>
    </row>
    <row r="586" spans="1:17" ht="82.5" customHeight="1">
      <c r="A586" s="29" t="s">
        <v>357</v>
      </c>
      <c r="B586" s="30" t="s">
        <v>329</v>
      </c>
      <c r="C586" s="30" t="s">
        <v>94</v>
      </c>
      <c r="D586" s="11" t="s">
        <v>1</v>
      </c>
      <c r="E586" s="12">
        <f>E587+E588</f>
        <v>1640.1</v>
      </c>
      <c r="F586" s="12">
        <f aca="true" t="shared" si="206" ref="F586:N586">F587+F588</f>
        <v>1640.1</v>
      </c>
      <c r="G586" s="12">
        <f t="shared" si="206"/>
        <v>0</v>
      </c>
      <c r="H586" s="12">
        <f t="shared" si="206"/>
        <v>0</v>
      </c>
      <c r="I586" s="12">
        <f t="shared" si="206"/>
        <v>0</v>
      </c>
      <c r="J586" s="12">
        <f t="shared" si="206"/>
        <v>0</v>
      </c>
      <c r="K586" s="12">
        <f t="shared" si="206"/>
        <v>1640.1</v>
      </c>
      <c r="L586" s="12">
        <f t="shared" si="206"/>
        <v>1640.1</v>
      </c>
      <c r="M586" s="12">
        <f t="shared" si="206"/>
        <v>0</v>
      </c>
      <c r="N586" s="12">
        <f t="shared" si="206"/>
        <v>0</v>
      </c>
      <c r="O586" s="30" t="s">
        <v>286</v>
      </c>
      <c r="P586" s="30" t="s">
        <v>825</v>
      </c>
      <c r="Q586" s="30" t="s">
        <v>826</v>
      </c>
    </row>
    <row r="587" spans="1:17" ht="87.75" customHeight="1">
      <c r="A587" s="29"/>
      <c r="B587" s="30"/>
      <c r="C587" s="30"/>
      <c r="D587" s="11">
        <v>2018</v>
      </c>
      <c r="E587" s="12">
        <f>G587+I587+K587+M587</f>
        <v>0</v>
      </c>
      <c r="F587" s="12">
        <f>H587+J587+L587+N587</f>
        <v>0</v>
      </c>
      <c r="G587" s="12">
        <v>0</v>
      </c>
      <c r="H587" s="12">
        <v>0</v>
      </c>
      <c r="I587" s="12">
        <v>0</v>
      </c>
      <c r="J587" s="12">
        <v>0</v>
      </c>
      <c r="K587" s="12">
        <v>0</v>
      </c>
      <c r="L587" s="12">
        <v>0</v>
      </c>
      <c r="M587" s="12">
        <v>0</v>
      </c>
      <c r="N587" s="12">
        <v>0</v>
      </c>
      <c r="O587" s="30"/>
      <c r="P587" s="30"/>
      <c r="Q587" s="30"/>
    </row>
    <row r="588" spans="1:17" ht="409.5" customHeight="1">
      <c r="A588" s="29"/>
      <c r="B588" s="30"/>
      <c r="C588" s="30"/>
      <c r="D588" s="11">
        <v>2019</v>
      </c>
      <c r="E588" s="12">
        <f>G588+I588+K588+M588</f>
        <v>1640.1</v>
      </c>
      <c r="F588" s="12">
        <f>H588+J588+L588+N588</f>
        <v>1640.1</v>
      </c>
      <c r="G588" s="12">
        <v>0</v>
      </c>
      <c r="H588" s="12">
        <v>0</v>
      </c>
      <c r="I588" s="12">
        <v>0</v>
      </c>
      <c r="J588" s="12">
        <v>0</v>
      </c>
      <c r="K588" s="12">
        <v>1640.1</v>
      </c>
      <c r="L588" s="12">
        <v>1640.1</v>
      </c>
      <c r="M588" s="12">
        <v>0</v>
      </c>
      <c r="N588" s="12">
        <v>0</v>
      </c>
      <c r="O588" s="30"/>
      <c r="P588" s="30"/>
      <c r="Q588" s="30"/>
    </row>
    <row r="589" spans="1:17" ht="88.5" customHeight="1">
      <c r="A589" s="29" t="s">
        <v>358</v>
      </c>
      <c r="B589" s="30" t="s">
        <v>329</v>
      </c>
      <c r="C589" s="30" t="s">
        <v>98</v>
      </c>
      <c r="D589" s="11" t="s">
        <v>1</v>
      </c>
      <c r="E589" s="12">
        <f>E590+E591</f>
        <v>601.9</v>
      </c>
      <c r="F589" s="12">
        <f aca="true" t="shared" si="207" ref="F589:N589">F590+F591</f>
        <v>601.9</v>
      </c>
      <c r="G589" s="12">
        <f t="shared" si="207"/>
        <v>0</v>
      </c>
      <c r="H589" s="12">
        <f t="shared" si="207"/>
        <v>0</v>
      </c>
      <c r="I589" s="12">
        <f t="shared" si="207"/>
        <v>0</v>
      </c>
      <c r="J589" s="12">
        <f t="shared" si="207"/>
        <v>0</v>
      </c>
      <c r="K589" s="12">
        <f t="shared" si="207"/>
        <v>601.9</v>
      </c>
      <c r="L589" s="12">
        <f t="shared" si="207"/>
        <v>601.9</v>
      </c>
      <c r="M589" s="12">
        <f t="shared" si="207"/>
        <v>0</v>
      </c>
      <c r="N589" s="12">
        <f t="shared" si="207"/>
        <v>0</v>
      </c>
      <c r="O589" s="30" t="s">
        <v>287</v>
      </c>
      <c r="P589" s="30" t="s">
        <v>827</v>
      </c>
      <c r="Q589" s="11"/>
    </row>
    <row r="590" spans="1:17" ht="304.5" customHeight="1">
      <c r="A590" s="29"/>
      <c r="B590" s="30"/>
      <c r="C590" s="30"/>
      <c r="D590" s="11">
        <v>2018</v>
      </c>
      <c r="E590" s="12">
        <f>G590+I590+K590+M590</f>
        <v>349.9</v>
      </c>
      <c r="F590" s="12">
        <f>H590+J590+L590+N590</f>
        <v>349.9</v>
      </c>
      <c r="G590" s="12">
        <v>0</v>
      </c>
      <c r="H590" s="12">
        <v>0</v>
      </c>
      <c r="I590" s="12">
        <v>0</v>
      </c>
      <c r="J590" s="12">
        <v>0</v>
      </c>
      <c r="K590" s="12">
        <v>349.9</v>
      </c>
      <c r="L590" s="12">
        <v>349.9</v>
      </c>
      <c r="M590" s="12">
        <v>0</v>
      </c>
      <c r="N590" s="12">
        <v>0</v>
      </c>
      <c r="O590" s="30"/>
      <c r="P590" s="30"/>
      <c r="Q590" s="11" t="s">
        <v>754</v>
      </c>
    </row>
    <row r="591" spans="1:17" ht="409.5" customHeight="1">
      <c r="A591" s="29"/>
      <c r="B591" s="30"/>
      <c r="C591" s="30"/>
      <c r="D591" s="11">
        <v>2019</v>
      </c>
      <c r="E591" s="12">
        <f>G591+I591+K591+M591</f>
        <v>252</v>
      </c>
      <c r="F591" s="12">
        <f>H591+J591+L591+N591</f>
        <v>252</v>
      </c>
      <c r="G591" s="12">
        <v>0</v>
      </c>
      <c r="H591" s="12">
        <v>0</v>
      </c>
      <c r="I591" s="12">
        <v>0</v>
      </c>
      <c r="J591" s="12">
        <v>0</v>
      </c>
      <c r="K591" s="12">
        <v>252</v>
      </c>
      <c r="L591" s="12">
        <v>252</v>
      </c>
      <c r="M591" s="12">
        <v>0</v>
      </c>
      <c r="N591" s="12">
        <v>0</v>
      </c>
      <c r="O591" s="30"/>
      <c r="P591" s="30"/>
      <c r="Q591" s="11" t="s">
        <v>828</v>
      </c>
    </row>
    <row r="592" spans="1:17" ht="73.5" customHeight="1">
      <c r="A592" s="29" t="s">
        <v>359</v>
      </c>
      <c r="B592" s="30" t="s">
        <v>744</v>
      </c>
      <c r="C592" s="30" t="s">
        <v>98</v>
      </c>
      <c r="D592" s="11" t="s">
        <v>1</v>
      </c>
      <c r="E592" s="12">
        <f>E593+E594</f>
        <v>8.1</v>
      </c>
      <c r="F592" s="12">
        <f aca="true" t="shared" si="208" ref="F592:N592">F593+F594</f>
        <v>8.1</v>
      </c>
      <c r="G592" s="12">
        <f t="shared" si="208"/>
        <v>0</v>
      </c>
      <c r="H592" s="12">
        <f t="shared" si="208"/>
        <v>0</v>
      </c>
      <c r="I592" s="12">
        <f t="shared" si="208"/>
        <v>0</v>
      </c>
      <c r="J592" s="12">
        <f t="shared" si="208"/>
        <v>0</v>
      </c>
      <c r="K592" s="12">
        <f t="shared" si="208"/>
        <v>8.1</v>
      </c>
      <c r="L592" s="12">
        <f t="shared" si="208"/>
        <v>8.1</v>
      </c>
      <c r="M592" s="12">
        <f t="shared" si="208"/>
        <v>0</v>
      </c>
      <c r="N592" s="12">
        <f t="shared" si="208"/>
        <v>0</v>
      </c>
      <c r="O592" s="30" t="s">
        <v>287</v>
      </c>
      <c r="P592" s="30" t="s">
        <v>745</v>
      </c>
      <c r="Q592" s="30" t="s">
        <v>829</v>
      </c>
    </row>
    <row r="593" spans="1:17" ht="409.5" customHeight="1">
      <c r="A593" s="29"/>
      <c r="B593" s="30"/>
      <c r="C593" s="30"/>
      <c r="D593" s="11">
        <v>2018</v>
      </c>
      <c r="E593" s="12">
        <f>G593+I593+K593+M593</f>
        <v>0</v>
      </c>
      <c r="F593" s="12">
        <f>H593+J593+L593+N593</f>
        <v>0</v>
      </c>
      <c r="G593" s="12">
        <v>0</v>
      </c>
      <c r="H593" s="12">
        <v>0</v>
      </c>
      <c r="I593" s="12">
        <v>0</v>
      </c>
      <c r="J593" s="12">
        <v>0</v>
      </c>
      <c r="K593" s="12">
        <v>0</v>
      </c>
      <c r="L593" s="12">
        <v>0</v>
      </c>
      <c r="M593" s="12">
        <v>0</v>
      </c>
      <c r="N593" s="12">
        <v>0</v>
      </c>
      <c r="O593" s="30"/>
      <c r="P593" s="30"/>
      <c r="Q593" s="30"/>
    </row>
    <row r="594" spans="1:17" ht="409.5" customHeight="1">
      <c r="A594" s="29"/>
      <c r="B594" s="30"/>
      <c r="C594" s="30"/>
      <c r="D594" s="11">
        <v>2019</v>
      </c>
      <c r="E594" s="12">
        <f>G594+I594+K594+M594</f>
        <v>8.1</v>
      </c>
      <c r="F594" s="12">
        <f>H594+J594+L594+N594</f>
        <v>8.1</v>
      </c>
      <c r="G594" s="12">
        <v>0</v>
      </c>
      <c r="H594" s="12">
        <v>0</v>
      </c>
      <c r="I594" s="12">
        <v>0</v>
      </c>
      <c r="J594" s="12">
        <v>0</v>
      </c>
      <c r="K594" s="12">
        <v>8.1</v>
      </c>
      <c r="L594" s="12">
        <v>8.1</v>
      </c>
      <c r="M594" s="12">
        <v>0</v>
      </c>
      <c r="N594" s="12">
        <v>0</v>
      </c>
      <c r="O594" s="30"/>
      <c r="P594" s="30"/>
      <c r="Q594" s="30"/>
    </row>
    <row r="595" spans="1:17" ht="88.5" customHeight="1">
      <c r="A595" s="29" t="s">
        <v>360</v>
      </c>
      <c r="B595" s="30" t="s">
        <v>134</v>
      </c>
      <c r="C595" s="30" t="s">
        <v>131</v>
      </c>
      <c r="D595" s="11" t="s">
        <v>1</v>
      </c>
      <c r="E595" s="12">
        <f>E596+E597</f>
        <v>14366</v>
      </c>
      <c r="F595" s="12">
        <f aca="true" t="shared" si="209" ref="F595:N595">F596+F597</f>
        <v>11282</v>
      </c>
      <c r="G595" s="12">
        <f t="shared" si="209"/>
        <v>0</v>
      </c>
      <c r="H595" s="12">
        <f t="shared" si="209"/>
        <v>0</v>
      </c>
      <c r="I595" s="12">
        <f t="shared" si="209"/>
        <v>0</v>
      </c>
      <c r="J595" s="12">
        <f t="shared" si="209"/>
        <v>0</v>
      </c>
      <c r="K595" s="12">
        <f t="shared" si="209"/>
        <v>14366</v>
      </c>
      <c r="L595" s="12">
        <f t="shared" si="209"/>
        <v>11282</v>
      </c>
      <c r="M595" s="12">
        <f t="shared" si="209"/>
        <v>0</v>
      </c>
      <c r="N595" s="12">
        <f t="shared" si="209"/>
        <v>0</v>
      </c>
      <c r="O595" s="30" t="s">
        <v>288</v>
      </c>
      <c r="P595" s="30" t="s">
        <v>741</v>
      </c>
      <c r="Q595" s="11"/>
    </row>
    <row r="596" spans="1:17" ht="396" customHeight="1">
      <c r="A596" s="29"/>
      <c r="B596" s="30"/>
      <c r="C596" s="30"/>
      <c r="D596" s="11">
        <v>2018</v>
      </c>
      <c r="E596" s="12">
        <f>G596+I596+K596+M596</f>
        <v>4760</v>
      </c>
      <c r="F596" s="12">
        <f>H596+J596+L596+N596</f>
        <v>2764.6</v>
      </c>
      <c r="G596" s="12">
        <v>0</v>
      </c>
      <c r="H596" s="12">
        <v>0</v>
      </c>
      <c r="I596" s="12">
        <v>0</v>
      </c>
      <c r="J596" s="12">
        <v>0</v>
      </c>
      <c r="K596" s="12">
        <v>4760</v>
      </c>
      <c r="L596" s="12">
        <v>2764.6</v>
      </c>
      <c r="M596" s="12">
        <v>0</v>
      </c>
      <c r="N596" s="12">
        <v>0</v>
      </c>
      <c r="O596" s="30"/>
      <c r="P596" s="30"/>
      <c r="Q596" s="11" t="s">
        <v>616</v>
      </c>
    </row>
    <row r="597" spans="1:17" ht="409.5" customHeight="1">
      <c r="A597" s="29"/>
      <c r="B597" s="30"/>
      <c r="C597" s="30"/>
      <c r="D597" s="30">
        <v>2019</v>
      </c>
      <c r="E597" s="33">
        <f>G597+I597+K597+M597</f>
        <v>9606</v>
      </c>
      <c r="F597" s="33">
        <f>H597+J597+L597+N597</f>
        <v>8517.4</v>
      </c>
      <c r="G597" s="33">
        <v>0</v>
      </c>
      <c r="H597" s="33">
        <v>0</v>
      </c>
      <c r="I597" s="33">
        <v>0</v>
      </c>
      <c r="J597" s="33">
        <v>0</v>
      </c>
      <c r="K597" s="33">
        <v>9606</v>
      </c>
      <c r="L597" s="33">
        <v>8517.4</v>
      </c>
      <c r="M597" s="33">
        <v>0</v>
      </c>
      <c r="N597" s="33">
        <v>0</v>
      </c>
      <c r="O597" s="30"/>
      <c r="P597" s="30"/>
      <c r="Q597" s="30" t="s">
        <v>830</v>
      </c>
    </row>
    <row r="598" spans="1:17" ht="238.5" customHeight="1">
      <c r="A598" s="29"/>
      <c r="B598" s="30"/>
      <c r="C598" s="30"/>
      <c r="D598" s="30"/>
      <c r="E598" s="33"/>
      <c r="F598" s="33"/>
      <c r="G598" s="33"/>
      <c r="H598" s="33"/>
      <c r="I598" s="33"/>
      <c r="J598" s="33"/>
      <c r="K598" s="33"/>
      <c r="L598" s="33"/>
      <c r="M598" s="33"/>
      <c r="N598" s="33"/>
      <c r="O598" s="30"/>
      <c r="P598" s="30"/>
      <c r="Q598" s="30"/>
    </row>
    <row r="599" spans="1:17" ht="78" customHeight="1">
      <c r="A599" s="29" t="s">
        <v>361</v>
      </c>
      <c r="B599" s="30" t="s">
        <v>673</v>
      </c>
      <c r="C599" s="30" t="s">
        <v>63</v>
      </c>
      <c r="D599" s="11" t="s">
        <v>1</v>
      </c>
      <c r="E599" s="12">
        <f>E600+E602</f>
        <v>11095.599999999999</v>
      </c>
      <c r="F599" s="12">
        <f aca="true" t="shared" si="210" ref="F599:N599">F600+F602</f>
        <v>1566.2</v>
      </c>
      <c r="G599" s="12">
        <f t="shared" si="210"/>
        <v>0</v>
      </c>
      <c r="H599" s="12">
        <f t="shared" si="210"/>
        <v>0</v>
      </c>
      <c r="I599" s="12">
        <f t="shared" si="210"/>
        <v>0</v>
      </c>
      <c r="J599" s="12">
        <f t="shared" si="210"/>
        <v>0</v>
      </c>
      <c r="K599" s="12">
        <f t="shared" si="210"/>
        <v>11095.599999999999</v>
      </c>
      <c r="L599" s="12">
        <f t="shared" si="210"/>
        <v>1566.2</v>
      </c>
      <c r="M599" s="12">
        <f t="shared" si="210"/>
        <v>0</v>
      </c>
      <c r="N599" s="12">
        <f t="shared" si="210"/>
        <v>0</v>
      </c>
      <c r="O599" s="30" t="s">
        <v>289</v>
      </c>
      <c r="P599" s="30" t="s">
        <v>341</v>
      </c>
      <c r="Q599" s="11"/>
    </row>
    <row r="600" spans="1:17" ht="409.5" customHeight="1">
      <c r="A600" s="29"/>
      <c r="B600" s="30"/>
      <c r="C600" s="30"/>
      <c r="D600" s="30">
        <v>2018</v>
      </c>
      <c r="E600" s="33">
        <f>G600+I600+K600+M600</f>
        <v>1573.3</v>
      </c>
      <c r="F600" s="33">
        <f>H600+J600+L600+N600</f>
        <v>0</v>
      </c>
      <c r="G600" s="33">
        <v>0</v>
      </c>
      <c r="H600" s="33">
        <v>0</v>
      </c>
      <c r="I600" s="33">
        <v>0</v>
      </c>
      <c r="J600" s="33">
        <v>0</v>
      </c>
      <c r="K600" s="33">
        <v>1573.3</v>
      </c>
      <c r="L600" s="33">
        <v>0</v>
      </c>
      <c r="M600" s="33">
        <v>0</v>
      </c>
      <c r="N600" s="33">
        <v>0</v>
      </c>
      <c r="O600" s="30"/>
      <c r="P600" s="30"/>
      <c r="Q600" s="30" t="s">
        <v>617</v>
      </c>
    </row>
    <row r="601" spans="1:17" ht="202.5" customHeight="1">
      <c r="A601" s="29"/>
      <c r="B601" s="30"/>
      <c r="C601" s="30"/>
      <c r="D601" s="30"/>
      <c r="E601" s="33"/>
      <c r="F601" s="33"/>
      <c r="G601" s="33"/>
      <c r="H601" s="33"/>
      <c r="I601" s="33"/>
      <c r="J601" s="33"/>
      <c r="K601" s="33"/>
      <c r="L601" s="33"/>
      <c r="M601" s="33"/>
      <c r="N601" s="33"/>
      <c r="O601" s="30"/>
      <c r="P601" s="30"/>
      <c r="Q601" s="30"/>
    </row>
    <row r="602" spans="1:17" ht="409.5" customHeight="1">
      <c r="A602" s="29"/>
      <c r="B602" s="30"/>
      <c r="C602" s="30"/>
      <c r="D602" s="30">
        <v>2019</v>
      </c>
      <c r="E602" s="33">
        <f>G602+I602+K602+M602</f>
        <v>9522.3</v>
      </c>
      <c r="F602" s="33">
        <f>H602+J602+L602+N602</f>
        <v>1566.2</v>
      </c>
      <c r="G602" s="33">
        <v>0</v>
      </c>
      <c r="H602" s="33">
        <v>0</v>
      </c>
      <c r="I602" s="33">
        <v>0</v>
      </c>
      <c r="J602" s="33">
        <v>0</v>
      </c>
      <c r="K602" s="33">
        <v>9522.3</v>
      </c>
      <c r="L602" s="33">
        <v>1566.2</v>
      </c>
      <c r="M602" s="33">
        <v>0</v>
      </c>
      <c r="N602" s="33">
        <v>0</v>
      </c>
      <c r="O602" s="30"/>
      <c r="P602" s="30"/>
      <c r="Q602" s="30" t="s">
        <v>831</v>
      </c>
    </row>
    <row r="603" spans="1:17" ht="409.5" customHeight="1">
      <c r="A603" s="29"/>
      <c r="B603" s="30"/>
      <c r="C603" s="30"/>
      <c r="D603" s="30"/>
      <c r="E603" s="33"/>
      <c r="F603" s="33"/>
      <c r="G603" s="33"/>
      <c r="H603" s="33"/>
      <c r="I603" s="33"/>
      <c r="J603" s="33"/>
      <c r="K603" s="33"/>
      <c r="L603" s="33"/>
      <c r="M603" s="33"/>
      <c r="N603" s="33"/>
      <c r="O603" s="30"/>
      <c r="P603" s="30"/>
      <c r="Q603" s="30"/>
    </row>
    <row r="604" spans="1:17" ht="79.5" customHeight="1">
      <c r="A604" s="29"/>
      <c r="B604" s="30"/>
      <c r="C604" s="30"/>
      <c r="D604" s="30"/>
      <c r="E604" s="33"/>
      <c r="F604" s="33"/>
      <c r="G604" s="33"/>
      <c r="H604" s="33"/>
      <c r="I604" s="33"/>
      <c r="J604" s="33"/>
      <c r="K604" s="33"/>
      <c r="L604" s="33"/>
      <c r="M604" s="33"/>
      <c r="N604" s="33"/>
      <c r="O604" s="30"/>
      <c r="P604" s="30"/>
      <c r="Q604" s="30"/>
    </row>
    <row r="605" spans="1:17" ht="74.25" customHeight="1">
      <c r="A605" s="29" t="s">
        <v>362</v>
      </c>
      <c r="B605" s="30" t="s">
        <v>342</v>
      </c>
      <c r="C605" s="30" t="s">
        <v>63</v>
      </c>
      <c r="D605" s="11" t="s">
        <v>1</v>
      </c>
      <c r="E605" s="12">
        <f>E606+E607</f>
        <v>818.2</v>
      </c>
      <c r="F605" s="12">
        <f aca="true" t="shared" si="211" ref="F605:N605">F606+F607</f>
        <v>800.8</v>
      </c>
      <c r="G605" s="12">
        <f t="shared" si="211"/>
        <v>0</v>
      </c>
      <c r="H605" s="12">
        <f t="shared" si="211"/>
        <v>0</v>
      </c>
      <c r="I605" s="12">
        <f t="shared" si="211"/>
        <v>785.5</v>
      </c>
      <c r="J605" s="12">
        <f t="shared" si="211"/>
        <v>785.5</v>
      </c>
      <c r="K605" s="12">
        <f t="shared" si="211"/>
        <v>32.7</v>
      </c>
      <c r="L605" s="12">
        <f t="shared" si="211"/>
        <v>15.3</v>
      </c>
      <c r="M605" s="12">
        <f t="shared" si="211"/>
        <v>0</v>
      </c>
      <c r="N605" s="12">
        <f t="shared" si="211"/>
        <v>0</v>
      </c>
      <c r="O605" s="30" t="s">
        <v>289</v>
      </c>
      <c r="P605" s="30" t="s">
        <v>890</v>
      </c>
      <c r="Q605" s="30" t="s">
        <v>891</v>
      </c>
    </row>
    <row r="606" spans="1:17" ht="95.25" customHeight="1">
      <c r="A606" s="29"/>
      <c r="B606" s="30"/>
      <c r="C606" s="30"/>
      <c r="D606" s="11">
        <v>2018</v>
      </c>
      <c r="E606" s="12">
        <f>G606+I606+K606+M606</f>
        <v>32.7</v>
      </c>
      <c r="F606" s="12">
        <f>H606+J606+L606+N606</f>
        <v>15.3</v>
      </c>
      <c r="G606" s="12">
        <v>0</v>
      </c>
      <c r="H606" s="12">
        <v>0</v>
      </c>
      <c r="I606" s="12">
        <v>0</v>
      </c>
      <c r="J606" s="12">
        <v>0</v>
      </c>
      <c r="K606" s="12">
        <v>32.7</v>
      </c>
      <c r="L606" s="12">
        <v>15.3</v>
      </c>
      <c r="M606" s="12">
        <v>0</v>
      </c>
      <c r="N606" s="12">
        <v>0</v>
      </c>
      <c r="O606" s="30"/>
      <c r="P606" s="30"/>
      <c r="Q606" s="30"/>
    </row>
    <row r="607" spans="1:17" ht="362.25" customHeight="1">
      <c r="A607" s="29"/>
      <c r="B607" s="30"/>
      <c r="C607" s="30"/>
      <c r="D607" s="11">
        <v>2019</v>
      </c>
      <c r="E607" s="12">
        <f>G607+I607+K607+M607</f>
        <v>785.5</v>
      </c>
      <c r="F607" s="12">
        <f>H607+J607+L607+N607</f>
        <v>785.5</v>
      </c>
      <c r="G607" s="12">
        <v>0</v>
      </c>
      <c r="H607" s="12">
        <v>0</v>
      </c>
      <c r="I607" s="12">
        <v>785.5</v>
      </c>
      <c r="J607" s="12">
        <v>785.5</v>
      </c>
      <c r="K607" s="12">
        <v>0</v>
      </c>
      <c r="L607" s="12">
        <v>0</v>
      </c>
      <c r="M607" s="12">
        <v>0</v>
      </c>
      <c r="N607" s="12">
        <v>0</v>
      </c>
      <c r="O607" s="30"/>
      <c r="P607" s="30"/>
      <c r="Q607" s="30"/>
    </row>
    <row r="608" spans="1:17" ht="96" customHeight="1">
      <c r="A608" s="29" t="s">
        <v>833</v>
      </c>
      <c r="B608" s="30" t="s">
        <v>339</v>
      </c>
      <c r="C608" s="30" t="s">
        <v>126</v>
      </c>
      <c r="D608" s="11" t="s">
        <v>1</v>
      </c>
      <c r="E608" s="12">
        <f>E609+E610</f>
        <v>4109.9</v>
      </c>
      <c r="F608" s="12">
        <f aca="true" t="shared" si="212" ref="F608:N608">F609+F610</f>
        <v>4001.4</v>
      </c>
      <c r="G608" s="12">
        <f t="shared" si="212"/>
        <v>0</v>
      </c>
      <c r="H608" s="12">
        <f t="shared" si="212"/>
        <v>0</v>
      </c>
      <c r="I608" s="12">
        <f t="shared" si="212"/>
        <v>0</v>
      </c>
      <c r="J608" s="12">
        <f t="shared" si="212"/>
        <v>0</v>
      </c>
      <c r="K608" s="12">
        <f t="shared" si="212"/>
        <v>4109.9</v>
      </c>
      <c r="L608" s="12">
        <f t="shared" si="212"/>
        <v>4001.4</v>
      </c>
      <c r="M608" s="12">
        <f t="shared" si="212"/>
        <v>0</v>
      </c>
      <c r="N608" s="12">
        <f t="shared" si="212"/>
        <v>0</v>
      </c>
      <c r="O608" s="30" t="s">
        <v>294</v>
      </c>
      <c r="P608" s="30" t="s">
        <v>716</v>
      </c>
      <c r="Q608" s="11"/>
    </row>
    <row r="609" spans="1:17" ht="240" customHeight="1">
      <c r="A609" s="29"/>
      <c r="B609" s="30"/>
      <c r="C609" s="30"/>
      <c r="D609" s="11">
        <v>2018</v>
      </c>
      <c r="E609" s="12">
        <f>G609+I609+K609+M609</f>
        <v>1969.4</v>
      </c>
      <c r="F609" s="12">
        <f>H609+J609+L609+N609</f>
        <v>1930.9</v>
      </c>
      <c r="G609" s="12">
        <v>0</v>
      </c>
      <c r="H609" s="12">
        <v>0</v>
      </c>
      <c r="I609" s="12">
        <v>0</v>
      </c>
      <c r="J609" s="12">
        <v>0</v>
      </c>
      <c r="K609" s="12">
        <v>1969.4</v>
      </c>
      <c r="L609" s="12">
        <v>1930.9</v>
      </c>
      <c r="M609" s="12">
        <v>0</v>
      </c>
      <c r="N609" s="12">
        <v>0</v>
      </c>
      <c r="O609" s="30"/>
      <c r="P609" s="30"/>
      <c r="Q609" s="11" t="s">
        <v>618</v>
      </c>
    </row>
    <row r="610" spans="1:17" ht="203.25" customHeight="1">
      <c r="A610" s="29"/>
      <c r="B610" s="30"/>
      <c r="C610" s="30"/>
      <c r="D610" s="11">
        <v>2019</v>
      </c>
      <c r="E610" s="12">
        <f>G610+I610+K610+M610</f>
        <v>2140.5</v>
      </c>
      <c r="F610" s="12">
        <f>H610+J610+L610+N610</f>
        <v>2070.5</v>
      </c>
      <c r="G610" s="12">
        <v>0</v>
      </c>
      <c r="H610" s="12">
        <v>0</v>
      </c>
      <c r="I610" s="12">
        <v>0</v>
      </c>
      <c r="J610" s="12">
        <v>0</v>
      </c>
      <c r="K610" s="12">
        <v>2140.5</v>
      </c>
      <c r="L610" s="12">
        <v>2070.5</v>
      </c>
      <c r="M610" s="12">
        <v>0</v>
      </c>
      <c r="N610" s="12">
        <v>0</v>
      </c>
      <c r="O610" s="30"/>
      <c r="P610" s="30"/>
      <c r="Q610" s="11" t="s">
        <v>832</v>
      </c>
    </row>
    <row r="611" spans="1:17" ht="78" customHeight="1">
      <c r="A611" s="8" t="s">
        <v>760</v>
      </c>
      <c r="B611" s="31" t="s">
        <v>676</v>
      </c>
      <c r="C611" s="31"/>
      <c r="D611" s="31"/>
      <c r="E611" s="31"/>
      <c r="F611" s="31"/>
      <c r="G611" s="31"/>
      <c r="H611" s="31"/>
      <c r="I611" s="31"/>
      <c r="J611" s="31"/>
      <c r="K611" s="31"/>
      <c r="L611" s="31"/>
      <c r="M611" s="31"/>
      <c r="N611" s="31"/>
      <c r="O611" s="31"/>
      <c r="P611" s="31"/>
      <c r="Q611" s="31"/>
    </row>
    <row r="612" spans="1:17" ht="68.25" customHeight="1">
      <c r="A612" s="31"/>
      <c r="B612" s="32" t="s">
        <v>128</v>
      </c>
      <c r="C612" s="32"/>
      <c r="D612" s="7" t="s">
        <v>1</v>
      </c>
      <c r="E612" s="9">
        <f>E613+E614</f>
        <v>113815.40000000001</v>
      </c>
      <c r="F612" s="9">
        <f aca="true" t="shared" si="213" ref="F612:N612">F613+F614</f>
        <v>109405.00000000001</v>
      </c>
      <c r="G612" s="9">
        <f t="shared" si="213"/>
        <v>89903.70000000001</v>
      </c>
      <c r="H612" s="9">
        <f t="shared" si="213"/>
        <v>86636.20000000001</v>
      </c>
      <c r="I612" s="9">
        <f t="shared" si="213"/>
        <v>3745.9</v>
      </c>
      <c r="J612" s="9">
        <f t="shared" si="213"/>
        <v>3591.7000000000003</v>
      </c>
      <c r="K612" s="9">
        <f t="shared" si="213"/>
        <v>20165.800000000003</v>
      </c>
      <c r="L612" s="9">
        <f t="shared" si="213"/>
        <v>19177.100000000002</v>
      </c>
      <c r="M612" s="9">
        <f t="shared" si="213"/>
        <v>0</v>
      </c>
      <c r="N612" s="9">
        <f t="shared" si="213"/>
        <v>0</v>
      </c>
      <c r="O612" s="32"/>
      <c r="P612" s="32"/>
      <c r="Q612" s="32"/>
    </row>
    <row r="613" spans="1:17" ht="68.25" customHeight="1">
      <c r="A613" s="31"/>
      <c r="B613" s="32"/>
      <c r="C613" s="32"/>
      <c r="D613" s="7">
        <v>2018</v>
      </c>
      <c r="E613" s="9">
        <f>G613+I613+K613+M613</f>
        <v>0</v>
      </c>
      <c r="F613" s="9">
        <f>H613+J613+L613+N613</f>
        <v>0</v>
      </c>
      <c r="G613" s="9">
        <f aca="true" t="shared" si="214" ref="G613:N613">G616+G622+G625+G628+G631+G634+G637+G640+G643+G648</f>
        <v>0</v>
      </c>
      <c r="H613" s="9">
        <f t="shared" si="214"/>
        <v>0</v>
      </c>
      <c r="I613" s="9">
        <f t="shared" si="214"/>
        <v>0</v>
      </c>
      <c r="J613" s="9">
        <f t="shared" si="214"/>
        <v>0</v>
      </c>
      <c r="K613" s="9">
        <f t="shared" si="214"/>
        <v>0</v>
      </c>
      <c r="L613" s="9">
        <f t="shared" si="214"/>
        <v>0</v>
      </c>
      <c r="M613" s="9">
        <f t="shared" si="214"/>
        <v>0</v>
      </c>
      <c r="N613" s="9">
        <f t="shared" si="214"/>
        <v>0</v>
      </c>
      <c r="O613" s="32"/>
      <c r="P613" s="32"/>
      <c r="Q613" s="32"/>
    </row>
    <row r="614" spans="1:17" ht="68.25" customHeight="1">
      <c r="A614" s="31"/>
      <c r="B614" s="32"/>
      <c r="C614" s="32"/>
      <c r="D614" s="7">
        <v>2019</v>
      </c>
      <c r="E614" s="9">
        <f>G614+I614+K614+M614</f>
        <v>113815.40000000001</v>
      </c>
      <c r="F614" s="9">
        <f>H614+J614+L614+N614</f>
        <v>109405.00000000001</v>
      </c>
      <c r="G614" s="9">
        <f>G617+G623+G626+G629+G632+G635+G638+G641+G646+G649+G620</f>
        <v>89903.70000000001</v>
      </c>
      <c r="H614" s="9">
        <f aca="true" t="shared" si="215" ref="H614:N614">H617+H623+H626+H629+H632+H635+H638+H641+H646+H649+H620</f>
        <v>86636.20000000001</v>
      </c>
      <c r="I614" s="9">
        <f t="shared" si="215"/>
        <v>3745.9</v>
      </c>
      <c r="J614" s="9">
        <f t="shared" si="215"/>
        <v>3591.7000000000003</v>
      </c>
      <c r="K614" s="9">
        <f t="shared" si="215"/>
        <v>20165.800000000003</v>
      </c>
      <c r="L614" s="9">
        <f t="shared" si="215"/>
        <v>19177.100000000002</v>
      </c>
      <c r="M614" s="9">
        <f t="shared" si="215"/>
        <v>0</v>
      </c>
      <c r="N614" s="9">
        <f t="shared" si="215"/>
        <v>0</v>
      </c>
      <c r="O614" s="32"/>
      <c r="P614" s="32"/>
      <c r="Q614" s="32"/>
    </row>
    <row r="615" spans="1:17" ht="77.25" customHeight="1">
      <c r="A615" s="29" t="s">
        <v>677</v>
      </c>
      <c r="B615" s="30" t="s">
        <v>678</v>
      </c>
      <c r="C615" s="30" t="s">
        <v>96</v>
      </c>
      <c r="D615" s="11" t="s">
        <v>1</v>
      </c>
      <c r="E615" s="12">
        <f>E616+E617</f>
        <v>0</v>
      </c>
      <c r="F615" s="12">
        <f aca="true" t="shared" si="216" ref="F615:N615">F616+F617</f>
        <v>0</v>
      </c>
      <c r="G615" s="12">
        <f t="shared" si="216"/>
        <v>0</v>
      </c>
      <c r="H615" s="12">
        <f t="shared" si="216"/>
        <v>0</v>
      </c>
      <c r="I615" s="12">
        <f t="shared" si="216"/>
        <v>0</v>
      </c>
      <c r="J615" s="12">
        <f t="shared" si="216"/>
        <v>0</v>
      </c>
      <c r="K615" s="12">
        <f t="shared" si="216"/>
        <v>0</v>
      </c>
      <c r="L615" s="12">
        <f t="shared" si="216"/>
        <v>0</v>
      </c>
      <c r="M615" s="12">
        <f t="shared" si="216"/>
        <v>0</v>
      </c>
      <c r="N615" s="12">
        <f t="shared" si="216"/>
        <v>0</v>
      </c>
      <c r="O615" s="30" t="s">
        <v>282</v>
      </c>
      <c r="P615" s="30" t="s">
        <v>687</v>
      </c>
      <c r="Q615" s="30" t="s">
        <v>798</v>
      </c>
    </row>
    <row r="616" spans="1:17" ht="77.25" customHeight="1">
      <c r="A616" s="29"/>
      <c r="B616" s="30"/>
      <c r="C616" s="30"/>
      <c r="D616" s="11">
        <v>2018</v>
      </c>
      <c r="E616" s="12">
        <f>G616+I616+K616+M616</f>
        <v>0</v>
      </c>
      <c r="F616" s="12">
        <f>H616+J616+L616+N616</f>
        <v>0</v>
      </c>
      <c r="G616" s="12">
        <v>0</v>
      </c>
      <c r="H616" s="12">
        <v>0</v>
      </c>
      <c r="I616" s="12">
        <v>0</v>
      </c>
      <c r="J616" s="12">
        <v>0</v>
      </c>
      <c r="K616" s="12">
        <v>0</v>
      </c>
      <c r="L616" s="12">
        <v>0</v>
      </c>
      <c r="M616" s="12">
        <v>0</v>
      </c>
      <c r="N616" s="12">
        <v>0</v>
      </c>
      <c r="O616" s="30"/>
      <c r="P616" s="30"/>
      <c r="Q616" s="30"/>
    </row>
    <row r="617" spans="1:17" ht="409.5" customHeight="1">
      <c r="A617" s="29"/>
      <c r="B617" s="30"/>
      <c r="C617" s="30"/>
      <c r="D617" s="11">
        <v>2019</v>
      </c>
      <c r="E617" s="12">
        <f>G617+I617+K617+M617</f>
        <v>0</v>
      </c>
      <c r="F617" s="12">
        <f>H617+J617+L617+N617</f>
        <v>0</v>
      </c>
      <c r="G617" s="12">
        <v>0</v>
      </c>
      <c r="H617" s="12">
        <v>0</v>
      </c>
      <c r="I617" s="12">
        <v>0</v>
      </c>
      <c r="J617" s="12">
        <v>0</v>
      </c>
      <c r="K617" s="12">
        <v>0</v>
      </c>
      <c r="L617" s="12">
        <v>0</v>
      </c>
      <c r="M617" s="12">
        <v>0</v>
      </c>
      <c r="N617" s="12">
        <v>0</v>
      </c>
      <c r="O617" s="30"/>
      <c r="P617" s="30"/>
      <c r="Q617" s="30"/>
    </row>
    <row r="618" spans="1:17" ht="71.25" customHeight="1">
      <c r="A618" s="29" t="s">
        <v>686</v>
      </c>
      <c r="B618" s="30" t="s">
        <v>678</v>
      </c>
      <c r="C618" s="30" t="s">
        <v>92</v>
      </c>
      <c r="D618" s="11" t="s">
        <v>1</v>
      </c>
      <c r="E618" s="12">
        <f>E619+E620</f>
        <v>265</v>
      </c>
      <c r="F618" s="12">
        <f aca="true" t="shared" si="217" ref="F618:N618">F619+F620</f>
        <v>265</v>
      </c>
      <c r="G618" s="12">
        <f t="shared" si="217"/>
        <v>0</v>
      </c>
      <c r="H618" s="12">
        <f t="shared" si="217"/>
        <v>0</v>
      </c>
      <c r="I618" s="12">
        <f t="shared" si="217"/>
        <v>0</v>
      </c>
      <c r="J618" s="12">
        <f t="shared" si="217"/>
        <v>0</v>
      </c>
      <c r="K618" s="12">
        <f t="shared" si="217"/>
        <v>265</v>
      </c>
      <c r="L618" s="12">
        <f t="shared" si="217"/>
        <v>265</v>
      </c>
      <c r="M618" s="12">
        <f t="shared" si="217"/>
        <v>0</v>
      </c>
      <c r="N618" s="12">
        <f t="shared" si="217"/>
        <v>0</v>
      </c>
      <c r="O618" s="30" t="s">
        <v>835</v>
      </c>
      <c r="P618" s="30" t="s">
        <v>836</v>
      </c>
      <c r="Q618" s="30" t="s">
        <v>834</v>
      </c>
    </row>
    <row r="619" spans="1:17" ht="71.25" customHeight="1">
      <c r="A619" s="29"/>
      <c r="B619" s="30"/>
      <c r="C619" s="30"/>
      <c r="D619" s="11">
        <v>2018</v>
      </c>
      <c r="E619" s="12">
        <f>G619+I619+K619+M619</f>
        <v>0</v>
      </c>
      <c r="F619" s="12">
        <f>H619+J619+L619+N619</f>
        <v>0</v>
      </c>
      <c r="G619" s="12">
        <v>0</v>
      </c>
      <c r="H619" s="12">
        <v>0</v>
      </c>
      <c r="I619" s="12">
        <v>0</v>
      </c>
      <c r="J619" s="12">
        <v>0</v>
      </c>
      <c r="K619" s="12">
        <v>0</v>
      </c>
      <c r="L619" s="12">
        <v>0</v>
      </c>
      <c r="M619" s="12">
        <v>0</v>
      </c>
      <c r="N619" s="12">
        <v>0</v>
      </c>
      <c r="O619" s="30"/>
      <c r="P619" s="30"/>
      <c r="Q619" s="30"/>
    </row>
    <row r="620" spans="1:17" ht="409.5" customHeight="1">
      <c r="A620" s="29"/>
      <c r="B620" s="30"/>
      <c r="C620" s="30"/>
      <c r="D620" s="11">
        <v>2019</v>
      </c>
      <c r="E620" s="12">
        <f>G620+I620+K620+M620</f>
        <v>265</v>
      </c>
      <c r="F620" s="12">
        <f>H620+J620+L620+N620</f>
        <v>265</v>
      </c>
      <c r="G620" s="12">
        <v>0</v>
      </c>
      <c r="H620" s="12">
        <v>0</v>
      </c>
      <c r="I620" s="12">
        <v>0</v>
      </c>
      <c r="J620" s="12">
        <v>0</v>
      </c>
      <c r="K620" s="12">
        <v>265</v>
      </c>
      <c r="L620" s="12">
        <v>265</v>
      </c>
      <c r="M620" s="12">
        <v>0</v>
      </c>
      <c r="N620" s="12">
        <v>0</v>
      </c>
      <c r="O620" s="30"/>
      <c r="P620" s="30"/>
      <c r="Q620" s="30"/>
    </row>
    <row r="621" spans="1:17" ht="69" customHeight="1">
      <c r="A621" s="29" t="s">
        <v>706</v>
      </c>
      <c r="B621" s="30" t="s">
        <v>678</v>
      </c>
      <c r="C621" s="30" t="s">
        <v>91</v>
      </c>
      <c r="D621" s="11" t="s">
        <v>1</v>
      </c>
      <c r="E621" s="12">
        <f>E622+E623</f>
        <v>19427</v>
      </c>
      <c r="F621" s="12">
        <f aca="true" t="shared" si="218" ref="F621:N621">F622+F623</f>
        <v>19427</v>
      </c>
      <c r="G621" s="12">
        <f t="shared" si="218"/>
        <v>16536.9</v>
      </c>
      <c r="H621" s="12">
        <f t="shared" si="218"/>
        <v>16536.9</v>
      </c>
      <c r="I621" s="12">
        <f t="shared" si="218"/>
        <v>689</v>
      </c>
      <c r="J621" s="12">
        <f t="shared" si="218"/>
        <v>689</v>
      </c>
      <c r="K621" s="12">
        <f t="shared" si="218"/>
        <v>2201.1</v>
      </c>
      <c r="L621" s="12">
        <f t="shared" si="218"/>
        <v>2201.1</v>
      </c>
      <c r="M621" s="12">
        <f t="shared" si="218"/>
        <v>0</v>
      </c>
      <c r="N621" s="12">
        <f t="shared" si="218"/>
        <v>0</v>
      </c>
      <c r="O621" s="30" t="s">
        <v>284</v>
      </c>
      <c r="P621" s="30" t="s">
        <v>837</v>
      </c>
      <c r="Q621" s="30" t="s">
        <v>838</v>
      </c>
    </row>
    <row r="622" spans="1:17" ht="77.25" customHeight="1">
      <c r="A622" s="29"/>
      <c r="B622" s="30"/>
      <c r="C622" s="30"/>
      <c r="D622" s="11">
        <v>2018</v>
      </c>
      <c r="E622" s="12">
        <f>G622+I622+K622+M622</f>
        <v>0</v>
      </c>
      <c r="F622" s="12">
        <f>H622+J622+L622+N622</f>
        <v>0</v>
      </c>
      <c r="G622" s="12">
        <v>0</v>
      </c>
      <c r="H622" s="12">
        <v>0</v>
      </c>
      <c r="I622" s="12">
        <v>0</v>
      </c>
      <c r="J622" s="12">
        <v>0</v>
      </c>
      <c r="K622" s="12">
        <v>0</v>
      </c>
      <c r="L622" s="12">
        <v>0</v>
      </c>
      <c r="M622" s="12">
        <v>0</v>
      </c>
      <c r="N622" s="12">
        <v>0</v>
      </c>
      <c r="O622" s="30"/>
      <c r="P622" s="30"/>
      <c r="Q622" s="30"/>
    </row>
    <row r="623" spans="1:17" ht="409.5" customHeight="1">
      <c r="A623" s="29"/>
      <c r="B623" s="30"/>
      <c r="C623" s="30"/>
      <c r="D623" s="11">
        <v>2019</v>
      </c>
      <c r="E623" s="12">
        <f>G623+I623+K623+M623</f>
        <v>19427</v>
      </c>
      <c r="F623" s="12">
        <f>H623+J623+L623+N623</f>
        <v>19427</v>
      </c>
      <c r="G623" s="12">
        <v>16536.9</v>
      </c>
      <c r="H623" s="12">
        <v>16536.9</v>
      </c>
      <c r="I623" s="12">
        <v>689</v>
      </c>
      <c r="J623" s="12">
        <v>689</v>
      </c>
      <c r="K623" s="12">
        <f>1914+287.1</f>
        <v>2201.1</v>
      </c>
      <c r="L623" s="12">
        <f>1914+287.1</f>
        <v>2201.1</v>
      </c>
      <c r="M623" s="12">
        <v>0</v>
      </c>
      <c r="N623" s="12">
        <v>0</v>
      </c>
      <c r="O623" s="30"/>
      <c r="P623" s="30"/>
      <c r="Q623" s="30"/>
    </row>
    <row r="624" spans="1:17" ht="96" customHeight="1">
      <c r="A624" s="29" t="s">
        <v>707</v>
      </c>
      <c r="B624" s="30" t="s">
        <v>678</v>
      </c>
      <c r="C624" s="30" t="s">
        <v>93</v>
      </c>
      <c r="D624" s="11" t="s">
        <v>1</v>
      </c>
      <c r="E624" s="12">
        <f>E625+E626</f>
        <v>19796.6</v>
      </c>
      <c r="F624" s="12">
        <f aca="true" t="shared" si="219" ref="F624:N624">F625+F626</f>
        <v>19624.399999999998</v>
      </c>
      <c r="G624" s="12">
        <f t="shared" si="219"/>
        <v>16447.3</v>
      </c>
      <c r="H624" s="12">
        <f t="shared" si="219"/>
        <v>16300.1</v>
      </c>
      <c r="I624" s="12">
        <f t="shared" si="219"/>
        <v>685.3</v>
      </c>
      <c r="J624" s="12">
        <f t="shared" si="219"/>
        <v>679.2</v>
      </c>
      <c r="K624" s="12">
        <f t="shared" si="219"/>
        <v>2664</v>
      </c>
      <c r="L624" s="12">
        <f t="shared" si="219"/>
        <v>2645.1</v>
      </c>
      <c r="M624" s="12">
        <f t="shared" si="219"/>
        <v>0</v>
      </c>
      <c r="N624" s="12">
        <f t="shared" si="219"/>
        <v>0</v>
      </c>
      <c r="O624" s="30" t="s">
        <v>285</v>
      </c>
      <c r="P624" s="30" t="s">
        <v>839</v>
      </c>
      <c r="Q624" s="30" t="s">
        <v>840</v>
      </c>
    </row>
    <row r="625" spans="1:17" ht="176.25" customHeight="1">
      <c r="A625" s="29"/>
      <c r="B625" s="30"/>
      <c r="C625" s="30"/>
      <c r="D625" s="11">
        <v>2018</v>
      </c>
      <c r="E625" s="12">
        <f>G625+I625+K625+M625</f>
        <v>0</v>
      </c>
      <c r="F625" s="12">
        <f>H625+J625+L625+N625</f>
        <v>0</v>
      </c>
      <c r="G625" s="12">
        <v>0</v>
      </c>
      <c r="H625" s="12">
        <v>0</v>
      </c>
      <c r="I625" s="12">
        <v>0</v>
      </c>
      <c r="J625" s="12">
        <v>0</v>
      </c>
      <c r="K625" s="12">
        <v>0</v>
      </c>
      <c r="L625" s="12">
        <v>0</v>
      </c>
      <c r="M625" s="12">
        <v>0</v>
      </c>
      <c r="N625" s="12">
        <v>0</v>
      </c>
      <c r="O625" s="30"/>
      <c r="P625" s="30"/>
      <c r="Q625" s="30"/>
    </row>
    <row r="626" spans="1:17" ht="409.5" customHeight="1">
      <c r="A626" s="29"/>
      <c r="B626" s="30"/>
      <c r="C626" s="30"/>
      <c r="D626" s="11">
        <v>2019</v>
      </c>
      <c r="E626" s="12">
        <f>G626+I626+K626+M626</f>
        <v>19796.6</v>
      </c>
      <c r="F626" s="12">
        <f>H626+J626+L626+N626</f>
        <v>19624.399999999998</v>
      </c>
      <c r="G626" s="12">
        <v>16447.3</v>
      </c>
      <c r="H626" s="12">
        <v>16300.1</v>
      </c>
      <c r="I626" s="12">
        <v>685.3</v>
      </c>
      <c r="J626" s="12">
        <v>679.2</v>
      </c>
      <c r="K626" s="12">
        <f>2117.5+546.5</f>
        <v>2664</v>
      </c>
      <c r="L626" s="12">
        <f>2098.6+546.5</f>
        <v>2645.1</v>
      </c>
      <c r="M626" s="12">
        <v>0</v>
      </c>
      <c r="N626" s="12">
        <v>0</v>
      </c>
      <c r="O626" s="30"/>
      <c r="P626" s="30"/>
      <c r="Q626" s="30"/>
    </row>
    <row r="627" spans="1:17" ht="105" customHeight="1">
      <c r="A627" s="29" t="s">
        <v>717</v>
      </c>
      <c r="B627" s="30" t="s">
        <v>678</v>
      </c>
      <c r="C627" s="30" t="s">
        <v>132</v>
      </c>
      <c r="D627" s="11" t="s">
        <v>1</v>
      </c>
      <c r="E627" s="12">
        <f>E628+E629</f>
        <v>400.3</v>
      </c>
      <c r="F627" s="12">
        <f aca="true" t="shared" si="220" ref="F627:N627">F628+F629</f>
        <v>400.3</v>
      </c>
      <c r="G627" s="12">
        <f t="shared" si="220"/>
        <v>0</v>
      </c>
      <c r="H627" s="12">
        <f t="shared" si="220"/>
        <v>0</v>
      </c>
      <c r="I627" s="12">
        <f t="shared" si="220"/>
        <v>0</v>
      </c>
      <c r="J627" s="12">
        <f t="shared" si="220"/>
        <v>0</v>
      </c>
      <c r="K627" s="12">
        <f t="shared" si="220"/>
        <v>400.3</v>
      </c>
      <c r="L627" s="12">
        <f t="shared" si="220"/>
        <v>400.3</v>
      </c>
      <c r="M627" s="12">
        <f t="shared" si="220"/>
        <v>0</v>
      </c>
      <c r="N627" s="12">
        <f t="shared" si="220"/>
        <v>0</v>
      </c>
      <c r="O627" s="30" t="s">
        <v>290</v>
      </c>
      <c r="P627" s="30" t="s">
        <v>724</v>
      </c>
      <c r="Q627" s="30" t="s">
        <v>841</v>
      </c>
    </row>
    <row r="628" spans="1:17" ht="104.25" customHeight="1">
      <c r="A628" s="29"/>
      <c r="B628" s="30"/>
      <c r="C628" s="30"/>
      <c r="D628" s="11">
        <v>2018</v>
      </c>
      <c r="E628" s="12">
        <f>G628+I628+K628+M628</f>
        <v>0</v>
      </c>
      <c r="F628" s="12">
        <f>H628+J628+L628+N628</f>
        <v>0</v>
      </c>
      <c r="G628" s="12">
        <v>0</v>
      </c>
      <c r="H628" s="12">
        <v>0</v>
      </c>
      <c r="I628" s="12">
        <v>0</v>
      </c>
      <c r="J628" s="12">
        <v>0</v>
      </c>
      <c r="K628" s="12">
        <v>0</v>
      </c>
      <c r="L628" s="12">
        <v>0</v>
      </c>
      <c r="M628" s="12">
        <v>0</v>
      </c>
      <c r="N628" s="12">
        <v>0</v>
      </c>
      <c r="O628" s="30"/>
      <c r="P628" s="30"/>
      <c r="Q628" s="30"/>
    </row>
    <row r="629" spans="1:17" ht="330.75" customHeight="1">
      <c r="A629" s="29"/>
      <c r="B629" s="30"/>
      <c r="C629" s="30"/>
      <c r="D629" s="11">
        <v>2019</v>
      </c>
      <c r="E629" s="12">
        <f>G629+I629+K629+M629</f>
        <v>400.3</v>
      </c>
      <c r="F629" s="12">
        <f>H629+J629+L629+N629</f>
        <v>400.3</v>
      </c>
      <c r="G629" s="12">
        <v>0</v>
      </c>
      <c r="H629" s="12">
        <v>0</v>
      </c>
      <c r="I629" s="12">
        <v>0</v>
      </c>
      <c r="J629" s="12">
        <v>0</v>
      </c>
      <c r="K629" s="12">
        <v>400.3</v>
      </c>
      <c r="L629" s="12">
        <v>400.3</v>
      </c>
      <c r="M629" s="12">
        <v>0</v>
      </c>
      <c r="N629" s="12">
        <v>0</v>
      </c>
      <c r="O629" s="30"/>
      <c r="P629" s="30"/>
      <c r="Q629" s="30"/>
    </row>
    <row r="630" spans="1:17" ht="108" customHeight="1">
      <c r="A630" s="29" t="s">
        <v>723</v>
      </c>
      <c r="B630" s="30" t="s">
        <v>678</v>
      </c>
      <c r="C630" s="30" t="s">
        <v>130</v>
      </c>
      <c r="D630" s="11" t="s">
        <v>1</v>
      </c>
      <c r="E630" s="12">
        <f>E631+E632</f>
        <v>154.8</v>
      </c>
      <c r="F630" s="12">
        <f aca="true" t="shared" si="221" ref="F630:N630">F631+F632</f>
        <v>154.8</v>
      </c>
      <c r="G630" s="12">
        <f t="shared" si="221"/>
        <v>0</v>
      </c>
      <c r="H630" s="12">
        <f t="shared" si="221"/>
        <v>0</v>
      </c>
      <c r="I630" s="12">
        <f t="shared" si="221"/>
        <v>0</v>
      </c>
      <c r="J630" s="12">
        <f t="shared" si="221"/>
        <v>0</v>
      </c>
      <c r="K630" s="12">
        <f t="shared" si="221"/>
        <v>154.8</v>
      </c>
      <c r="L630" s="12">
        <f t="shared" si="221"/>
        <v>154.8</v>
      </c>
      <c r="M630" s="12">
        <f t="shared" si="221"/>
        <v>0</v>
      </c>
      <c r="N630" s="12">
        <f t="shared" si="221"/>
        <v>0</v>
      </c>
      <c r="O630" s="30" t="s">
        <v>708</v>
      </c>
      <c r="P630" s="30" t="s">
        <v>701</v>
      </c>
      <c r="Q630" s="30" t="s">
        <v>842</v>
      </c>
    </row>
    <row r="631" spans="1:17" ht="104.25" customHeight="1">
      <c r="A631" s="29"/>
      <c r="B631" s="30"/>
      <c r="C631" s="30"/>
      <c r="D631" s="11">
        <v>2018</v>
      </c>
      <c r="E631" s="12">
        <f>G631+I631+K631+M631</f>
        <v>0</v>
      </c>
      <c r="F631" s="12">
        <f>H631+J631+L631+N631</f>
        <v>0</v>
      </c>
      <c r="G631" s="12">
        <v>0</v>
      </c>
      <c r="H631" s="12">
        <v>0</v>
      </c>
      <c r="I631" s="12">
        <v>0</v>
      </c>
      <c r="J631" s="12">
        <v>0</v>
      </c>
      <c r="K631" s="12">
        <v>0</v>
      </c>
      <c r="L631" s="12">
        <v>0</v>
      </c>
      <c r="M631" s="12">
        <v>0</v>
      </c>
      <c r="N631" s="12">
        <v>0</v>
      </c>
      <c r="O631" s="30"/>
      <c r="P631" s="30"/>
      <c r="Q631" s="30"/>
    </row>
    <row r="632" spans="1:17" ht="352.5" customHeight="1">
      <c r="A632" s="29"/>
      <c r="B632" s="30"/>
      <c r="C632" s="30"/>
      <c r="D632" s="11">
        <v>2019</v>
      </c>
      <c r="E632" s="12">
        <f>G632+I632+K632+M632</f>
        <v>154.8</v>
      </c>
      <c r="F632" s="12">
        <f>H632+J632+L632+N632</f>
        <v>154.8</v>
      </c>
      <c r="G632" s="12">
        <v>0</v>
      </c>
      <c r="H632" s="12">
        <v>0</v>
      </c>
      <c r="I632" s="12">
        <v>0</v>
      </c>
      <c r="J632" s="12">
        <v>0</v>
      </c>
      <c r="K632" s="12">
        <v>154.8</v>
      </c>
      <c r="L632" s="12">
        <v>154.8</v>
      </c>
      <c r="M632" s="12">
        <v>0</v>
      </c>
      <c r="N632" s="12">
        <v>0</v>
      </c>
      <c r="O632" s="30"/>
      <c r="P632" s="30"/>
      <c r="Q632" s="30"/>
    </row>
    <row r="633" spans="1:17" ht="72" customHeight="1">
      <c r="A633" s="29" t="s">
        <v>726</v>
      </c>
      <c r="B633" s="30" t="s">
        <v>678</v>
      </c>
      <c r="C633" s="30" t="s">
        <v>94</v>
      </c>
      <c r="D633" s="11" t="s">
        <v>1</v>
      </c>
      <c r="E633" s="12">
        <f>E634+E635</f>
        <v>9990.9</v>
      </c>
      <c r="F633" s="12">
        <f aca="true" t="shared" si="222" ref="F633:N633">F634+F635</f>
        <v>9990.9</v>
      </c>
      <c r="G633" s="12">
        <f t="shared" si="222"/>
        <v>6173.8</v>
      </c>
      <c r="H633" s="12">
        <f t="shared" si="222"/>
        <v>6173.8</v>
      </c>
      <c r="I633" s="12">
        <f t="shared" si="222"/>
        <v>257.2</v>
      </c>
      <c r="J633" s="12">
        <f t="shared" si="222"/>
        <v>257.2</v>
      </c>
      <c r="K633" s="12">
        <f t="shared" si="222"/>
        <v>3559.9</v>
      </c>
      <c r="L633" s="12">
        <f t="shared" si="222"/>
        <v>3559.9</v>
      </c>
      <c r="M633" s="12">
        <f t="shared" si="222"/>
        <v>0</v>
      </c>
      <c r="N633" s="12">
        <f t="shared" si="222"/>
        <v>0</v>
      </c>
      <c r="O633" s="30" t="s">
        <v>286</v>
      </c>
      <c r="P633" s="30" t="s">
        <v>843</v>
      </c>
      <c r="Q633" s="30" t="s">
        <v>844</v>
      </c>
    </row>
    <row r="634" spans="1:17" ht="90.75" customHeight="1">
      <c r="A634" s="29"/>
      <c r="B634" s="30"/>
      <c r="C634" s="30"/>
      <c r="D634" s="11">
        <v>2018</v>
      </c>
      <c r="E634" s="12">
        <f>G634+I634+K634+M634</f>
        <v>0</v>
      </c>
      <c r="F634" s="12">
        <f>H634+J634+L634+N634</f>
        <v>0</v>
      </c>
      <c r="G634" s="12">
        <v>0</v>
      </c>
      <c r="H634" s="12">
        <v>0</v>
      </c>
      <c r="I634" s="12">
        <v>0</v>
      </c>
      <c r="J634" s="12">
        <v>0</v>
      </c>
      <c r="K634" s="12">
        <v>0</v>
      </c>
      <c r="L634" s="12">
        <v>0</v>
      </c>
      <c r="M634" s="12">
        <v>0</v>
      </c>
      <c r="N634" s="12">
        <v>0</v>
      </c>
      <c r="O634" s="30"/>
      <c r="P634" s="30"/>
      <c r="Q634" s="30"/>
    </row>
    <row r="635" spans="1:17" ht="409.5" customHeight="1">
      <c r="A635" s="29"/>
      <c r="B635" s="30"/>
      <c r="C635" s="30"/>
      <c r="D635" s="11">
        <v>2019</v>
      </c>
      <c r="E635" s="12">
        <f>G635+I635+K635+M635</f>
        <v>9990.9</v>
      </c>
      <c r="F635" s="12">
        <f>H635+J635+L635+N635</f>
        <v>9990.9</v>
      </c>
      <c r="G635" s="12">
        <v>6173.8</v>
      </c>
      <c r="H635" s="12">
        <v>6173.8</v>
      </c>
      <c r="I635" s="12">
        <v>257.2</v>
      </c>
      <c r="J635" s="12">
        <v>257.2</v>
      </c>
      <c r="K635" s="12">
        <f>1046.9+2513</f>
        <v>3559.9</v>
      </c>
      <c r="L635" s="12">
        <f>1046.9+2513</f>
        <v>3559.9</v>
      </c>
      <c r="M635" s="12">
        <v>0</v>
      </c>
      <c r="N635" s="12">
        <v>0</v>
      </c>
      <c r="O635" s="30"/>
      <c r="P635" s="30"/>
      <c r="Q635" s="30"/>
    </row>
    <row r="636" spans="1:17" ht="90" customHeight="1">
      <c r="A636" s="29" t="s">
        <v>735</v>
      </c>
      <c r="B636" s="30" t="s">
        <v>678</v>
      </c>
      <c r="C636" s="30" t="s">
        <v>98</v>
      </c>
      <c r="D636" s="11" t="s">
        <v>1</v>
      </c>
      <c r="E636" s="12">
        <f>E637+E638</f>
        <v>41195.9</v>
      </c>
      <c r="F636" s="12">
        <f aca="true" t="shared" si="223" ref="F636:N636">F637+F638</f>
        <v>40606</v>
      </c>
      <c r="G636" s="12">
        <f t="shared" si="223"/>
        <v>33780.8</v>
      </c>
      <c r="H636" s="12">
        <f t="shared" si="223"/>
        <v>33310.9</v>
      </c>
      <c r="I636" s="12">
        <f t="shared" si="223"/>
        <v>1407.5</v>
      </c>
      <c r="J636" s="12">
        <f t="shared" si="223"/>
        <v>1369.9</v>
      </c>
      <c r="K636" s="12">
        <f t="shared" si="223"/>
        <v>6007.599999999999</v>
      </c>
      <c r="L636" s="12">
        <f t="shared" si="223"/>
        <v>5925.2</v>
      </c>
      <c r="M636" s="12">
        <f t="shared" si="223"/>
        <v>0</v>
      </c>
      <c r="N636" s="12">
        <f t="shared" si="223"/>
        <v>0</v>
      </c>
      <c r="O636" s="30" t="s">
        <v>287</v>
      </c>
      <c r="P636" s="30" t="s">
        <v>845</v>
      </c>
      <c r="Q636" s="30" t="s">
        <v>846</v>
      </c>
    </row>
    <row r="637" spans="1:17" ht="96.75" customHeight="1">
      <c r="A637" s="29"/>
      <c r="B637" s="30"/>
      <c r="C637" s="30"/>
      <c r="D637" s="11">
        <v>2018</v>
      </c>
      <c r="E637" s="12">
        <f>G637+I637+K637+M637</f>
        <v>0</v>
      </c>
      <c r="F637" s="12">
        <f>H637+J637+L637+N637</f>
        <v>0</v>
      </c>
      <c r="G637" s="12">
        <v>0</v>
      </c>
      <c r="H637" s="12">
        <v>0</v>
      </c>
      <c r="I637" s="12">
        <v>0</v>
      </c>
      <c r="J637" s="12">
        <v>0</v>
      </c>
      <c r="K637" s="12">
        <v>0</v>
      </c>
      <c r="L637" s="12">
        <v>0</v>
      </c>
      <c r="M637" s="12">
        <v>0</v>
      </c>
      <c r="N637" s="12">
        <v>0</v>
      </c>
      <c r="O637" s="30"/>
      <c r="P637" s="30"/>
      <c r="Q637" s="30"/>
    </row>
    <row r="638" spans="1:17" ht="355.5" customHeight="1">
      <c r="A638" s="29"/>
      <c r="B638" s="30"/>
      <c r="C638" s="30"/>
      <c r="D638" s="11">
        <v>2019</v>
      </c>
      <c r="E638" s="12">
        <f>G638+I638+K638+M638</f>
        <v>41195.9</v>
      </c>
      <c r="F638" s="12">
        <f>H638+J638+L638+N638</f>
        <v>40606</v>
      </c>
      <c r="G638" s="12">
        <v>33780.8</v>
      </c>
      <c r="H638" s="12">
        <v>33310.9</v>
      </c>
      <c r="I638" s="12">
        <v>1407.5</v>
      </c>
      <c r="J638" s="12">
        <v>1369.9</v>
      </c>
      <c r="K638" s="12">
        <f>5728.2+279.4</f>
        <v>6007.599999999999</v>
      </c>
      <c r="L638" s="12">
        <f>5645.8+279.4</f>
        <v>5925.2</v>
      </c>
      <c r="M638" s="12">
        <v>0</v>
      </c>
      <c r="N638" s="12">
        <v>0</v>
      </c>
      <c r="O638" s="30"/>
      <c r="P638" s="30"/>
      <c r="Q638" s="30"/>
    </row>
    <row r="639" spans="1:17" ht="75" customHeight="1">
      <c r="A639" s="29" t="s">
        <v>743</v>
      </c>
      <c r="B639" s="30" t="s">
        <v>678</v>
      </c>
      <c r="C639" s="30" t="s">
        <v>131</v>
      </c>
      <c r="D639" s="11" t="s">
        <v>1</v>
      </c>
      <c r="E639" s="12">
        <f>E640+E641</f>
        <v>314.7</v>
      </c>
      <c r="F639" s="12">
        <f aca="true" t="shared" si="224" ref="F639:N639">F640+F641</f>
        <v>0</v>
      </c>
      <c r="G639" s="12">
        <f t="shared" si="224"/>
        <v>0</v>
      </c>
      <c r="H639" s="12">
        <f t="shared" si="224"/>
        <v>0</v>
      </c>
      <c r="I639" s="12">
        <f t="shared" si="224"/>
        <v>0</v>
      </c>
      <c r="J639" s="12">
        <f t="shared" si="224"/>
        <v>0</v>
      </c>
      <c r="K639" s="12">
        <f t="shared" si="224"/>
        <v>314.7</v>
      </c>
      <c r="L639" s="12">
        <f t="shared" si="224"/>
        <v>0</v>
      </c>
      <c r="M639" s="12">
        <f t="shared" si="224"/>
        <v>0</v>
      </c>
      <c r="N639" s="12">
        <f t="shared" si="224"/>
        <v>0</v>
      </c>
      <c r="O639" s="30" t="s">
        <v>288</v>
      </c>
      <c r="P639" s="30" t="s">
        <v>742</v>
      </c>
      <c r="Q639" s="30" t="s">
        <v>847</v>
      </c>
    </row>
    <row r="640" spans="1:17" ht="96.75" customHeight="1">
      <c r="A640" s="29"/>
      <c r="B640" s="30"/>
      <c r="C640" s="30"/>
      <c r="D640" s="11">
        <v>2018</v>
      </c>
      <c r="E640" s="12">
        <f>G640+I640+K640+M640</f>
        <v>0</v>
      </c>
      <c r="F640" s="12">
        <f>H640+J640+L640+N640</f>
        <v>0</v>
      </c>
      <c r="G640" s="12">
        <v>0</v>
      </c>
      <c r="H640" s="12">
        <v>0</v>
      </c>
      <c r="I640" s="12">
        <v>0</v>
      </c>
      <c r="J640" s="12">
        <v>0</v>
      </c>
      <c r="K640" s="12">
        <v>0</v>
      </c>
      <c r="L640" s="12">
        <v>0</v>
      </c>
      <c r="M640" s="12">
        <v>0</v>
      </c>
      <c r="N640" s="12">
        <v>0</v>
      </c>
      <c r="O640" s="30"/>
      <c r="P640" s="30"/>
      <c r="Q640" s="30"/>
    </row>
    <row r="641" spans="1:17" ht="342.75" customHeight="1">
      <c r="A641" s="29"/>
      <c r="B641" s="30"/>
      <c r="C641" s="30"/>
      <c r="D641" s="11">
        <v>2019</v>
      </c>
      <c r="E641" s="12">
        <f>G641+I641+K641+M641</f>
        <v>314.7</v>
      </c>
      <c r="F641" s="12">
        <f>H641+J641+L641+N641</f>
        <v>0</v>
      </c>
      <c r="G641" s="12">
        <v>0</v>
      </c>
      <c r="H641" s="12">
        <v>0</v>
      </c>
      <c r="I641" s="12">
        <v>0</v>
      </c>
      <c r="J641" s="12">
        <v>0</v>
      </c>
      <c r="K641" s="12">
        <v>314.7</v>
      </c>
      <c r="L641" s="12">
        <v>0</v>
      </c>
      <c r="M641" s="12">
        <v>0</v>
      </c>
      <c r="N641" s="12">
        <v>0</v>
      </c>
      <c r="O641" s="30"/>
      <c r="P641" s="30"/>
      <c r="Q641" s="30"/>
    </row>
    <row r="642" spans="1:17" ht="409.5" customHeight="1">
      <c r="A642" s="29" t="s">
        <v>758</v>
      </c>
      <c r="B642" s="30" t="s">
        <v>678</v>
      </c>
      <c r="C642" s="30" t="s">
        <v>63</v>
      </c>
      <c r="D642" s="11" t="s">
        <v>1</v>
      </c>
      <c r="E642" s="12">
        <f>E643+E646</f>
        <v>22270.200000000004</v>
      </c>
      <c r="F642" s="12">
        <f aca="true" t="shared" si="225" ref="F642:N642">F643+F646</f>
        <v>18936.6</v>
      </c>
      <c r="G642" s="12">
        <f t="shared" si="225"/>
        <v>16964.9</v>
      </c>
      <c r="H642" s="12">
        <f t="shared" si="225"/>
        <v>14314.5</v>
      </c>
      <c r="I642" s="12">
        <f t="shared" si="225"/>
        <v>706.9</v>
      </c>
      <c r="J642" s="12">
        <f t="shared" si="225"/>
        <v>596.4</v>
      </c>
      <c r="K642" s="12">
        <f t="shared" si="225"/>
        <v>4598.4</v>
      </c>
      <c r="L642" s="12">
        <f t="shared" si="225"/>
        <v>4025.7</v>
      </c>
      <c r="M642" s="12">
        <f t="shared" si="225"/>
        <v>0</v>
      </c>
      <c r="N642" s="12">
        <f t="shared" si="225"/>
        <v>0</v>
      </c>
      <c r="O642" s="30" t="s">
        <v>289</v>
      </c>
      <c r="P642" s="30" t="s">
        <v>848</v>
      </c>
      <c r="Q642" s="30" t="s">
        <v>849</v>
      </c>
    </row>
    <row r="643" spans="1:17" ht="409.5" customHeight="1">
      <c r="A643" s="29"/>
      <c r="B643" s="30"/>
      <c r="C643" s="30"/>
      <c r="D643" s="30">
        <v>2018</v>
      </c>
      <c r="E643" s="33">
        <f>G643+I643+K643+M643</f>
        <v>0</v>
      </c>
      <c r="F643" s="33">
        <f>H643+J643+L643+N643</f>
        <v>0</v>
      </c>
      <c r="G643" s="33">
        <v>0</v>
      </c>
      <c r="H643" s="33">
        <v>0</v>
      </c>
      <c r="I643" s="33">
        <v>0</v>
      </c>
      <c r="J643" s="33">
        <v>0</v>
      </c>
      <c r="K643" s="33">
        <v>0</v>
      </c>
      <c r="L643" s="33">
        <v>0</v>
      </c>
      <c r="M643" s="33">
        <v>0</v>
      </c>
      <c r="N643" s="33">
        <v>0</v>
      </c>
      <c r="O643" s="30"/>
      <c r="P643" s="30"/>
      <c r="Q643" s="30"/>
    </row>
    <row r="644" spans="1:17" ht="409.5" customHeight="1">
      <c r="A644" s="29"/>
      <c r="B644" s="30"/>
      <c r="C644" s="30"/>
      <c r="D644" s="30"/>
      <c r="E644" s="33"/>
      <c r="F644" s="33"/>
      <c r="G644" s="33"/>
      <c r="H644" s="33"/>
      <c r="I644" s="33"/>
      <c r="J644" s="33"/>
      <c r="K644" s="33"/>
      <c r="L644" s="33"/>
      <c r="M644" s="33"/>
      <c r="N644" s="33"/>
      <c r="O644" s="30"/>
      <c r="P644" s="30"/>
      <c r="Q644" s="30"/>
    </row>
    <row r="645" spans="1:17" ht="409.5" customHeight="1">
      <c r="A645" s="29"/>
      <c r="B645" s="30"/>
      <c r="C645" s="30"/>
      <c r="D645" s="30"/>
      <c r="E645" s="33"/>
      <c r="F645" s="33"/>
      <c r="G645" s="33"/>
      <c r="H645" s="33"/>
      <c r="I645" s="33"/>
      <c r="J645" s="33"/>
      <c r="K645" s="33"/>
      <c r="L645" s="33"/>
      <c r="M645" s="33"/>
      <c r="N645" s="33"/>
      <c r="O645" s="30"/>
      <c r="P645" s="30"/>
      <c r="Q645" s="30"/>
    </row>
    <row r="646" spans="1:17" ht="247.5" customHeight="1">
      <c r="A646" s="29"/>
      <c r="B646" s="30"/>
      <c r="C646" s="30"/>
      <c r="D646" s="11">
        <v>2019</v>
      </c>
      <c r="E646" s="12">
        <f>G646+I646+K646+M646</f>
        <v>22270.200000000004</v>
      </c>
      <c r="F646" s="12">
        <f>H646+J646+L646+N646</f>
        <v>18936.6</v>
      </c>
      <c r="G646" s="12">
        <v>16964.9</v>
      </c>
      <c r="H646" s="12">
        <v>14314.5</v>
      </c>
      <c r="I646" s="12">
        <v>706.9</v>
      </c>
      <c r="J646" s="12">
        <v>596.4</v>
      </c>
      <c r="K646" s="12">
        <f>1747.8+2850.6</f>
        <v>4598.4</v>
      </c>
      <c r="L646" s="12">
        <f>1474.8+2550.9</f>
        <v>4025.7</v>
      </c>
      <c r="M646" s="12">
        <v>0</v>
      </c>
      <c r="N646" s="12">
        <v>0</v>
      </c>
      <c r="O646" s="30"/>
      <c r="P646" s="30"/>
      <c r="Q646" s="30"/>
    </row>
    <row r="647" spans="1:17" ht="51" customHeight="1">
      <c r="A647" s="29" t="s">
        <v>851</v>
      </c>
      <c r="B647" s="30" t="s">
        <v>678</v>
      </c>
      <c r="C647" s="30" t="s">
        <v>126</v>
      </c>
      <c r="D647" s="11" t="s">
        <v>1</v>
      </c>
      <c r="E647" s="12">
        <f>E648+E649</f>
        <v>0</v>
      </c>
      <c r="F647" s="12">
        <f aca="true" t="shared" si="226" ref="F647:N647">F648+F649</f>
        <v>0</v>
      </c>
      <c r="G647" s="12">
        <f t="shared" si="226"/>
        <v>0</v>
      </c>
      <c r="H647" s="12">
        <f t="shared" si="226"/>
        <v>0</v>
      </c>
      <c r="I647" s="12">
        <f t="shared" si="226"/>
        <v>0</v>
      </c>
      <c r="J647" s="12">
        <f t="shared" si="226"/>
        <v>0</v>
      </c>
      <c r="K647" s="12">
        <f t="shared" si="226"/>
        <v>0</v>
      </c>
      <c r="L647" s="12">
        <f t="shared" si="226"/>
        <v>0</v>
      </c>
      <c r="M647" s="12">
        <f t="shared" si="226"/>
        <v>0</v>
      </c>
      <c r="N647" s="12">
        <f t="shared" si="226"/>
        <v>0</v>
      </c>
      <c r="O647" s="30" t="s">
        <v>708</v>
      </c>
      <c r="P647" s="30" t="s">
        <v>850</v>
      </c>
      <c r="Q647" s="30" t="s">
        <v>798</v>
      </c>
    </row>
    <row r="648" spans="1:17" ht="113.25" customHeight="1">
      <c r="A648" s="29"/>
      <c r="B648" s="30"/>
      <c r="C648" s="30"/>
      <c r="D648" s="11">
        <v>2018</v>
      </c>
      <c r="E648" s="12">
        <f>G648+I648+K648+M648</f>
        <v>0</v>
      </c>
      <c r="F648" s="12">
        <f>H648+J648+L648+N648</f>
        <v>0</v>
      </c>
      <c r="G648" s="12">
        <v>0</v>
      </c>
      <c r="H648" s="12">
        <v>0</v>
      </c>
      <c r="I648" s="12">
        <v>0</v>
      </c>
      <c r="J648" s="12">
        <v>0</v>
      </c>
      <c r="K648" s="12">
        <v>0</v>
      </c>
      <c r="L648" s="12">
        <v>0</v>
      </c>
      <c r="M648" s="12">
        <v>0</v>
      </c>
      <c r="N648" s="12">
        <v>0</v>
      </c>
      <c r="O648" s="30"/>
      <c r="P648" s="30"/>
      <c r="Q648" s="30"/>
    </row>
    <row r="649" spans="1:17" ht="409.5" customHeight="1">
      <c r="A649" s="29"/>
      <c r="B649" s="30"/>
      <c r="C649" s="30"/>
      <c r="D649" s="11">
        <v>2019</v>
      </c>
      <c r="E649" s="12">
        <f>G649+I649+K649+M649</f>
        <v>0</v>
      </c>
      <c r="F649" s="12">
        <f>H649+J649+L649+N649</f>
        <v>0</v>
      </c>
      <c r="G649" s="12">
        <v>0</v>
      </c>
      <c r="H649" s="12">
        <v>0</v>
      </c>
      <c r="I649" s="12">
        <v>0</v>
      </c>
      <c r="J649" s="12">
        <v>0</v>
      </c>
      <c r="K649" s="12">
        <v>0</v>
      </c>
      <c r="L649" s="12">
        <v>0</v>
      </c>
      <c r="M649" s="12">
        <v>0</v>
      </c>
      <c r="N649" s="12">
        <v>0</v>
      </c>
      <c r="O649" s="30"/>
      <c r="P649" s="30"/>
      <c r="Q649" s="30"/>
    </row>
    <row r="650" spans="1:17" s="10" customFormat="1" ht="60.75" customHeight="1">
      <c r="A650" s="42" t="s">
        <v>184</v>
      </c>
      <c r="B650" s="42"/>
      <c r="C650" s="42"/>
      <c r="D650" s="42"/>
      <c r="E650" s="42"/>
      <c r="F650" s="42"/>
      <c r="G650" s="42"/>
      <c r="H650" s="42"/>
      <c r="I650" s="42"/>
      <c r="J650" s="42"/>
      <c r="K650" s="42"/>
      <c r="L650" s="42"/>
      <c r="M650" s="42"/>
      <c r="N650" s="42"/>
      <c r="O650" s="42"/>
      <c r="P650" s="42"/>
      <c r="Q650" s="42"/>
    </row>
    <row r="651" spans="1:17" ht="59.25" customHeight="1">
      <c r="A651" s="31"/>
      <c r="B651" s="32" t="s">
        <v>18</v>
      </c>
      <c r="C651" s="32"/>
      <c r="D651" s="7" t="s">
        <v>1</v>
      </c>
      <c r="E651" s="9">
        <f>E652+E653</f>
        <v>11874.3</v>
      </c>
      <c r="F651" s="9">
        <f aca="true" t="shared" si="227" ref="F651:N651">F652+F653</f>
        <v>11870.099999999999</v>
      </c>
      <c r="G651" s="9">
        <f t="shared" si="227"/>
        <v>0</v>
      </c>
      <c r="H651" s="9">
        <f t="shared" si="227"/>
        <v>0</v>
      </c>
      <c r="I651" s="9">
        <f t="shared" si="227"/>
        <v>0</v>
      </c>
      <c r="J651" s="9">
        <f t="shared" si="227"/>
        <v>0</v>
      </c>
      <c r="K651" s="9">
        <f t="shared" si="227"/>
        <v>11874.3</v>
      </c>
      <c r="L651" s="9">
        <f t="shared" si="227"/>
        <v>11870.099999999999</v>
      </c>
      <c r="M651" s="9">
        <f t="shared" si="227"/>
        <v>0</v>
      </c>
      <c r="N651" s="9">
        <f t="shared" si="227"/>
        <v>0</v>
      </c>
      <c r="O651" s="30" t="s">
        <v>516</v>
      </c>
      <c r="P651" s="30"/>
      <c r="Q651" s="30"/>
    </row>
    <row r="652" spans="1:17" ht="59.25" customHeight="1">
      <c r="A652" s="31"/>
      <c r="B652" s="32"/>
      <c r="C652" s="32"/>
      <c r="D652" s="7">
        <v>2018</v>
      </c>
      <c r="E652" s="9">
        <f>G652+I652+K652+M652</f>
        <v>3351.2</v>
      </c>
      <c r="F652" s="9">
        <f>H652+J652+L652+N652</f>
        <v>3351.2</v>
      </c>
      <c r="G652" s="9">
        <f>G655+G658+G661+G664+G667+G670+G673+G676+G679+G682+G685+G688+G691</f>
        <v>0</v>
      </c>
      <c r="H652" s="9">
        <f aca="true" t="shared" si="228" ref="H652:N652">H655+H658+H661+H664+H667+H670+H673+H676+H679+H682+H685+H688+H691</f>
        <v>0</v>
      </c>
      <c r="I652" s="9">
        <f t="shared" si="228"/>
        <v>0</v>
      </c>
      <c r="J652" s="9">
        <f t="shared" si="228"/>
        <v>0</v>
      </c>
      <c r="K652" s="9">
        <f t="shared" si="228"/>
        <v>3351.2</v>
      </c>
      <c r="L652" s="9">
        <f t="shared" si="228"/>
        <v>3351.2</v>
      </c>
      <c r="M652" s="9">
        <f t="shared" si="228"/>
        <v>0</v>
      </c>
      <c r="N652" s="9">
        <f t="shared" si="228"/>
        <v>0</v>
      </c>
      <c r="O652" s="30"/>
      <c r="P652" s="30"/>
      <c r="Q652" s="30"/>
    </row>
    <row r="653" spans="1:17" ht="59.25" customHeight="1">
      <c r="A653" s="31"/>
      <c r="B653" s="32"/>
      <c r="C653" s="32"/>
      <c r="D653" s="7">
        <v>2019</v>
      </c>
      <c r="E653" s="9">
        <f>G653+I653+K653+M653</f>
        <v>8523.1</v>
      </c>
      <c r="F653" s="9">
        <f>H653+J653+L653+N653</f>
        <v>8518.9</v>
      </c>
      <c r="G653" s="9">
        <f>G656+G659+G662+G665+G668+G671+G674+G677+G680+G683+G686+G689+G692</f>
        <v>0</v>
      </c>
      <c r="H653" s="9">
        <f aca="true" t="shared" si="229" ref="H653:N653">H656+H659+H662+H665+H668+H671+H674+H677+H680+H683+H686+H689+H692</f>
        <v>0</v>
      </c>
      <c r="I653" s="9">
        <f t="shared" si="229"/>
        <v>0</v>
      </c>
      <c r="J653" s="9">
        <f t="shared" si="229"/>
        <v>0</v>
      </c>
      <c r="K653" s="9">
        <f t="shared" si="229"/>
        <v>8523.1</v>
      </c>
      <c r="L653" s="9">
        <f t="shared" si="229"/>
        <v>8518.9</v>
      </c>
      <c r="M653" s="9">
        <f t="shared" si="229"/>
        <v>0</v>
      </c>
      <c r="N653" s="9">
        <f t="shared" si="229"/>
        <v>0</v>
      </c>
      <c r="O653" s="30"/>
      <c r="P653" s="30"/>
      <c r="Q653" s="30"/>
    </row>
    <row r="654" spans="1:17" ht="57.75" customHeight="1">
      <c r="A654" s="29" t="s">
        <v>150</v>
      </c>
      <c r="B654" s="30" t="s">
        <v>312</v>
      </c>
      <c r="C654" s="30" t="s">
        <v>166</v>
      </c>
      <c r="D654" s="11" t="s">
        <v>1</v>
      </c>
      <c r="E654" s="12">
        <f>E655+E656</f>
        <v>7036.6</v>
      </c>
      <c r="F654" s="12">
        <f aca="true" t="shared" si="230" ref="F654:N654">F655+F656</f>
        <v>7036.6</v>
      </c>
      <c r="G654" s="12">
        <f t="shared" si="230"/>
        <v>0</v>
      </c>
      <c r="H654" s="12">
        <f t="shared" si="230"/>
        <v>0</v>
      </c>
      <c r="I654" s="12">
        <f t="shared" si="230"/>
        <v>0</v>
      </c>
      <c r="J654" s="12">
        <f t="shared" si="230"/>
        <v>0</v>
      </c>
      <c r="K654" s="12">
        <f t="shared" si="230"/>
        <v>7036.6</v>
      </c>
      <c r="L654" s="12">
        <f t="shared" si="230"/>
        <v>7036.6</v>
      </c>
      <c r="M654" s="12">
        <f t="shared" si="230"/>
        <v>0</v>
      </c>
      <c r="N654" s="12">
        <f t="shared" si="230"/>
        <v>0</v>
      </c>
      <c r="O654" s="30" t="s">
        <v>185</v>
      </c>
      <c r="P654" s="30" t="s">
        <v>186</v>
      </c>
      <c r="Q654" s="11"/>
    </row>
    <row r="655" spans="1:17" ht="57.75" customHeight="1">
      <c r="A655" s="29"/>
      <c r="B655" s="30"/>
      <c r="C655" s="30"/>
      <c r="D655" s="11">
        <v>2018</v>
      </c>
      <c r="E655" s="12">
        <f>G655+I655+K655+M655</f>
        <v>172.3</v>
      </c>
      <c r="F655" s="12">
        <f>H655+J655+L655+N655</f>
        <v>172.3</v>
      </c>
      <c r="G655" s="12">
        <v>0</v>
      </c>
      <c r="H655" s="12">
        <v>0</v>
      </c>
      <c r="I655" s="12">
        <v>0</v>
      </c>
      <c r="J655" s="12">
        <v>0</v>
      </c>
      <c r="K655" s="12">
        <v>172.3</v>
      </c>
      <c r="L655" s="12">
        <v>172.3</v>
      </c>
      <c r="M655" s="12">
        <v>0</v>
      </c>
      <c r="N655" s="12">
        <v>0</v>
      </c>
      <c r="O655" s="30"/>
      <c r="P655" s="30"/>
      <c r="Q655" s="11" t="s">
        <v>627</v>
      </c>
    </row>
    <row r="656" spans="1:17" ht="165.75" customHeight="1">
      <c r="A656" s="29"/>
      <c r="B656" s="30"/>
      <c r="C656" s="30"/>
      <c r="D656" s="11">
        <v>2019</v>
      </c>
      <c r="E656" s="12">
        <f>G656+I656+K656+M656</f>
        <v>6864.3</v>
      </c>
      <c r="F656" s="12">
        <f>H656+J656+L656+N656</f>
        <v>6864.3</v>
      </c>
      <c r="G656" s="12">
        <v>0</v>
      </c>
      <c r="H656" s="12">
        <v>0</v>
      </c>
      <c r="I656" s="12">
        <v>0</v>
      </c>
      <c r="J656" s="12">
        <v>0</v>
      </c>
      <c r="K656" s="12">
        <v>6864.3</v>
      </c>
      <c r="L656" s="12">
        <v>6864.3</v>
      </c>
      <c r="M656" s="12">
        <v>0</v>
      </c>
      <c r="N656" s="12">
        <v>0</v>
      </c>
      <c r="O656" s="30"/>
      <c r="P656" s="30"/>
      <c r="Q656" s="11" t="s">
        <v>390</v>
      </c>
    </row>
    <row r="657" spans="1:17" ht="75.75" customHeight="1">
      <c r="A657" s="29" t="s">
        <v>151</v>
      </c>
      <c r="B657" s="30" t="s">
        <v>187</v>
      </c>
      <c r="C657" s="30" t="s">
        <v>166</v>
      </c>
      <c r="D657" s="11" t="s">
        <v>1</v>
      </c>
      <c r="E657" s="12">
        <f>E658+E659</f>
        <v>3138.7999999999997</v>
      </c>
      <c r="F657" s="12">
        <f aca="true" t="shared" si="231" ref="F657:N657">F658+F659</f>
        <v>3138.7999999999997</v>
      </c>
      <c r="G657" s="12">
        <f t="shared" si="231"/>
        <v>0</v>
      </c>
      <c r="H657" s="12">
        <f t="shared" si="231"/>
        <v>0</v>
      </c>
      <c r="I657" s="12">
        <f t="shared" si="231"/>
        <v>0</v>
      </c>
      <c r="J657" s="12">
        <f t="shared" si="231"/>
        <v>0</v>
      </c>
      <c r="K657" s="12">
        <f t="shared" si="231"/>
        <v>3138.7999999999997</v>
      </c>
      <c r="L657" s="12">
        <f t="shared" si="231"/>
        <v>3138.7999999999997</v>
      </c>
      <c r="M657" s="12">
        <f t="shared" si="231"/>
        <v>0</v>
      </c>
      <c r="N657" s="12">
        <f t="shared" si="231"/>
        <v>0</v>
      </c>
      <c r="O657" s="30" t="s">
        <v>343</v>
      </c>
      <c r="P657" s="30" t="s">
        <v>315</v>
      </c>
      <c r="Q657" s="11"/>
    </row>
    <row r="658" spans="1:17" ht="326.25" customHeight="1">
      <c r="A658" s="29"/>
      <c r="B658" s="30"/>
      <c r="C658" s="30"/>
      <c r="D658" s="11">
        <v>2018</v>
      </c>
      <c r="E658" s="12">
        <f>G658+I658+K658+M658</f>
        <v>3012.7</v>
      </c>
      <c r="F658" s="12">
        <f>H658+J658+L658+N658</f>
        <v>3012.7</v>
      </c>
      <c r="G658" s="12">
        <v>0</v>
      </c>
      <c r="H658" s="12">
        <v>0</v>
      </c>
      <c r="I658" s="12">
        <v>0</v>
      </c>
      <c r="J658" s="12">
        <v>0</v>
      </c>
      <c r="K658" s="12">
        <v>3012.7</v>
      </c>
      <c r="L658" s="12">
        <v>3012.7</v>
      </c>
      <c r="M658" s="12">
        <v>0</v>
      </c>
      <c r="N658" s="12">
        <v>0</v>
      </c>
      <c r="O658" s="30"/>
      <c r="P658" s="30"/>
      <c r="Q658" s="11" t="s">
        <v>669</v>
      </c>
    </row>
    <row r="659" spans="1:17" ht="334.5" customHeight="1">
      <c r="A659" s="29"/>
      <c r="B659" s="30"/>
      <c r="C659" s="30"/>
      <c r="D659" s="11">
        <v>2019</v>
      </c>
      <c r="E659" s="12">
        <f>G659+I659+K659+M659</f>
        <v>126.1</v>
      </c>
      <c r="F659" s="12">
        <f>H659+J659+L659+N659</f>
        <v>126.1</v>
      </c>
      <c r="G659" s="12">
        <v>0</v>
      </c>
      <c r="H659" s="12">
        <v>0</v>
      </c>
      <c r="I659" s="12">
        <v>0</v>
      </c>
      <c r="J659" s="12">
        <v>0</v>
      </c>
      <c r="K659" s="12">
        <v>126.1</v>
      </c>
      <c r="L659" s="12">
        <v>126.1</v>
      </c>
      <c r="M659" s="12">
        <v>0</v>
      </c>
      <c r="N659" s="12">
        <v>0</v>
      </c>
      <c r="O659" s="30"/>
      <c r="P659" s="30"/>
      <c r="Q659" s="11" t="s">
        <v>1026</v>
      </c>
    </row>
    <row r="660" spans="1:17" ht="80.25" customHeight="1">
      <c r="A660" s="29" t="s">
        <v>446</v>
      </c>
      <c r="B660" s="30" t="s">
        <v>447</v>
      </c>
      <c r="C660" s="30" t="s">
        <v>166</v>
      </c>
      <c r="D660" s="11" t="s">
        <v>1</v>
      </c>
      <c r="E660" s="12">
        <f>E661+E662</f>
        <v>25.6</v>
      </c>
      <c r="F660" s="12">
        <f aca="true" t="shared" si="232" ref="F660:N660">F661+F662</f>
        <v>25.6</v>
      </c>
      <c r="G660" s="12">
        <f t="shared" si="232"/>
        <v>0</v>
      </c>
      <c r="H660" s="12">
        <f t="shared" si="232"/>
        <v>0</v>
      </c>
      <c r="I660" s="12">
        <f t="shared" si="232"/>
        <v>0</v>
      </c>
      <c r="J660" s="12">
        <f t="shared" si="232"/>
        <v>0</v>
      </c>
      <c r="K660" s="12">
        <f t="shared" si="232"/>
        <v>25.6</v>
      </c>
      <c r="L660" s="12">
        <f t="shared" si="232"/>
        <v>25.6</v>
      </c>
      <c r="M660" s="12">
        <f t="shared" si="232"/>
        <v>0</v>
      </c>
      <c r="N660" s="12">
        <f t="shared" si="232"/>
        <v>0</v>
      </c>
      <c r="O660" s="30" t="s">
        <v>185</v>
      </c>
      <c r="P660" s="30" t="s">
        <v>186</v>
      </c>
      <c r="Q660" s="30" t="s">
        <v>390</v>
      </c>
    </row>
    <row r="661" spans="1:17" ht="93.75" customHeight="1">
      <c r="A661" s="29"/>
      <c r="B661" s="30"/>
      <c r="C661" s="30"/>
      <c r="D661" s="11">
        <v>2018</v>
      </c>
      <c r="E661" s="12">
        <f>G661+I661+K661+M661</f>
        <v>25.6</v>
      </c>
      <c r="F661" s="12">
        <f>H661+J661+L661+N661</f>
        <v>25.6</v>
      </c>
      <c r="G661" s="12">
        <v>0</v>
      </c>
      <c r="H661" s="12">
        <v>0</v>
      </c>
      <c r="I661" s="12">
        <v>0</v>
      </c>
      <c r="J661" s="12">
        <v>0</v>
      </c>
      <c r="K661" s="12">
        <v>25.6</v>
      </c>
      <c r="L661" s="12">
        <v>25.6</v>
      </c>
      <c r="M661" s="12">
        <v>0</v>
      </c>
      <c r="N661" s="12">
        <v>0</v>
      </c>
      <c r="O661" s="30"/>
      <c r="P661" s="30"/>
      <c r="Q661" s="30"/>
    </row>
    <row r="662" spans="1:17" ht="132" customHeight="1">
      <c r="A662" s="29"/>
      <c r="B662" s="30"/>
      <c r="C662" s="30"/>
      <c r="D662" s="11">
        <v>2019</v>
      </c>
      <c r="E662" s="12">
        <f>G662+I662+K662+M662</f>
        <v>0</v>
      </c>
      <c r="F662" s="12">
        <f>H662+J662+L662+N662</f>
        <v>0</v>
      </c>
      <c r="G662" s="12">
        <v>0</v>
      </c>
      <c r="H662" s="12">
        <v>0</v>
      </c>
      <c r="I662" s="12">
        <v>0</v>
      </c>
      <c r="J662" s="12">
        <v>0</v>
      </c>
      <c r="K662" s="12">
        <v>0</v>
      </c>
      <c r="L662" s="12">
        <v>0</v>
      </c>
      <c r="M662" s="12">
        <v>0</v>
      </c>
      <c r="N662" s="12">
        <v>0</v>
      </c>
      <c r="O662" s="30"/>
      <c r="P662" s="30"/>
      <c r="Q662" s="30"/>
    </row>
    <row r="663" spans="1:17" ht="65.25" customHeight="1">
      <c r="A663" s="29" t="s">
        <v>448</v>
      </c>
      <c r="B663" s="30" t="s">
        <v>449</v>
      </c>
      <c r="C663" s="30" t="s">
        <v>166</v>
      </c>
      <c r="D663" s="11" t="s">
        <v>1</v>
      </c>
      <c r="E663" s="12">
        <f>E664+E665</f>
        <v>65</v>
      </c>
      <c r="F663" s="12">
        <f aca="true" t="shared" si="233" ref="F663:N663">F664+F665</f>
        <v>65</v>
      </c>
      <c r="G663" s="12">
        <f t="shared" si="233"/>
        <v>0</v>
      </c>
      <c r="H663" s="12">
        <f t="shared" si="233"/>
        <v>0</v>
      </c>
      <c r="I663" s="12">
        <f t="shared" si="233"/>
        <v>0</v>
      </c>
      <c r="J663" s="12">
        <f t="shared" si="233"/>
        <v>0</v>
      </c>
      <c r="K663" s="12">
        <f t="shared" si="233"/>
        <v>65</v>
      </c>
      <c r="L663" s="12">
        <f t="shared" si="233"/>
        <v>65</v>
      </c>
      <c r="M663" s="12">
        <f t="shared" si="233"/>
        <v>0</v>
      </c>
      <c r="N663" s="12">
        <f t="shared" si="233"/>
        <v>0</v>
      </c>
      <c r="O663" s="30" t="s">
        <v>185</v>
      </c>
      <c r="P663" s="30" t="s">
        <v>186</v>
      </c>
      <c r="Q663" s="30" t="s">
        <v>390</v>
      </c>
    </row>
    <row r="664" spans="1:17" ht="90.75" customHeight="1">
      <c r="A664" s="29"/>
      <c r="B664" s="30"/>
      <c r="C664" s="30"/>
      <c r="D664" s="11">
        <v>2018</v>
      </c>
      <c r="E664" s="12">
        <f>G664+I664+K664+M664</f>
        <v>56</v>
      </c>
      <c r="F664" s="12">
        <f>H664+J664+L664+N664</f>
        <v>56</v>
      </c>
      <c r="G664" s="12">
        <v>0</v>
      </c>
      <c r="H664" s="12">
        <v>0</v>
      </c>
      <c r="I664" s="12">
        <v>0</v>
      </c>
      <c r="J664" s="12">
        <v>0</v>
      </c>
      <c r="K664" s="12">
        <v>56</v>
      </c>
      <c r="L664" s="12">
        <v>56</v>
      </c>
      <c r="M664" s="12">
        <v>0</v>
      </c>
      <c r="N664" s="12">
        <v>0</v>
      </c>
      <c r="O664" s="30"/>
      <c r="P664" s="30"/>
      <c r="Q664" s="30"/>
    </row>
    <row r="665" spans="1:17" ht="309" customHeight="1">
      <c r="A665" s="29"/>
      <c r="B665" s="30"/>
      <c r="C665" s="30"/>
      <c r="D665" s="11">
        <v>2019</v>
      </c>
      <c r="E665" s="12">
        <f>G665+I665+K665+M665</f>
        <v>9</v>
      </c>
      <c r="F665" s="12">
        <f>H665+J665+L665+N665</f>
        <v>9</v>
      </c>
      <c r="G665" s="12">
        <v>0</v>
      </c>
      <c r="H665" s="12">
        <v>0</v>
      </c>
      <c r="I665" s="12">
        <v>0</v>
      </c>
      <c r="J665" s="12">
        <v>0</v>
      </c>
      <c r="K665" s="12">
        <v>9</v>
      </c>
      <c r="L665" s="12">
        <v>9</v>
      </c>
      <c r="M665" s="12">
        <v>0</v>
      </c>
      <c r="N665" s="12">
        <v>0</v>
      </c>
      <c r="O665" s="30"/>
      <c r="P665" s="30"/>
      <c r="Q665" s="30"/>
    </row>
    <row r="666" spans="1:17" ht="95.25" customHeight="1">
      <c r="A666" s="29" t="s">
        <v>450</v>
      </c>
      <c r="B666" s="30" t="s">
        <v>1014</v>
      </c>
      <c r="C666" s="30" t="s">
        <v>166</v>
      </c>
      <c r="D666" s="11" t="s">
        <v>1</v>
      </c>
      <c r="E666" s="12">
        <f>E667+E668</f>
        <v>170.2</v>
      </c>
      <c r="F666" s="12">
        <f aca="true" t="shared" si="234" ref="F666:N666">F667+F668</f>
        <v>170.2</v>
      </c>
      <c r="G666" s="12">
        <f t="shared" si="234"/>
        <v>0</v>
      </c>
      <c r="H666" s="12">
        <f t="shared" si="234"/>
        <v>0</v>
      </c>
      <c r="I666" s="12">
        <f t="shared" si="234"/>
        <v>0</v>
      </c>
      <c r="J666" s="12">
        <f t="shared" si="234"/>
        <v>0</v>
      </c>
      <c r="K666" s="12">
        <f t="shared" si="234"/>
        <v>170.2</v>
      </c>
      <c r="L666" s="12">
        <f t="shared" si="234"/>
        <v>170.2</v>
      </c>
      <c r="M666" s="12">
        <f t="shared" si="234"/>
        <v>0</v>
      </c>
      <c r="N666" s="12">
        <f t="shared" si="234"/>
        <v>0</v>
      </c>
      <c r="O666" s="30" t="s">
        <v>185</v>
      </c>
      <c r="P666" s="30" t="s">
        <v>186</v>
      </c>
      <c r="Q666" s="30" t="s">
        <v>390</v>
      </c>
    </row>
    <row r="667" spans="1:17" ht="87.75" customHeight="1">
      <c r="A667" s="29"/>
      <c r="B667" s="30"/>
      <c r="C667" s="30"/>
      <c r="D667" s="11">
        <v>2018</v>
      </c>
      <c r="E667" s="12">
        <f>G667+I667+K667+M667</f>
        <v>0</v>
      </c>
      <c r="F667" s="12">
        <f>H667+J667+L667+N667</f>
        <v>0</v>
      </c>
      <c r="G667" s="12">
        <v>0</v>
      </c>
      <c r="H667" s="12">
        <v>0</v>
      </c>
      <c r="I667" s="12">
        <v>0</v>
      </c>
      <c r="J667" s="12">
        <v>0</v>
      </c>
      <c r="K667" s="12">
        <v>0</v>
      </c>
      <c r="L667" s="12">
        <v>0</v>
      </c>
      <c r="M667" s="12">
        <v>0</v>
      </c>
      <c r="N667" s="12">
        <v>0</v>
      </c>
      <c r="O667" s="30"/>
      <c r="P667" s="30"/>
      <c r="Q667" s="30"/>
    </row>
    <row r="668" spans="1:17" ht="178.5" customHeight="1">
      <c r="A668" s="29"/>
      <c r="B668" s="30"/>
      <c r="C668" s="30"/>
      <c r="D668" s="11">
        <v>2019</v>
      </c>
      <c r="E668" s="12">
        <f>G668+I668+K668+M668</f>
        <v>170.2</v>
      </c>
      <c r="F668" s="12">
        <f>H668+J668+L668+N668</f>
        <v>170.2</v>
      </c>
      <c r="G668" s="12">
        <v>0</v>
      </c>
      <c r="H668" s="12">
        <v>0</v>
      </c>
      <c r="I668" s="12">
        <v>0</v>
      </c>
      <c r="J668" s="12">
        <v>0</v>
      </c>
      <c r="K668" s="12">
        <v>170.2</v>
      </c>
      <c r="L668" s="12">
        <v>170.2</v>
      </c>
      <c r="M668" s="12">
        <v>0</v>
      </c>
      <c r="N668" s="12">
        <v>0</v>
      </c>
      <c r="O668" s="30"/>
      <c r="P668" s="30"/>
      <c r="Q668" s="30"/>
    </row>
    <row r="669" spans="1:17" ht="59.25" customHeight="1">
      <c r="A669" s="29" t="s">
        <v>517</v>
      </c>
      <c r="B669" s="30" t="s">
        <v>1015</v>
      </c>
      <c r="C669" s="30" t="s">
        <v>166</v>
      </c>
      <c r="D669" s="11" t="s">
        <v>1</v>
      </c>
      <c r="E669" s="12">
        <f>E670+E671</f>
        <v>8.5</v>
      </c>
      <c r="F669" s="12">
        <f aca="true" t="shared" si="235" ref="F669:N669">F670+F671</f>
        <v>8.5</v>
      </c>
      <c r="G669" s="12">
        <f t="shared" si="235"/>
        <v>0</v>
      </c>
      <c r="H669" s="12">
        <f t="shared" si="235"/>
        <v>0</v>
      </c>
      <c r="I669" s="12">
        <f t="shared" si="235"/>
        <v>0</v>
      </c>
      <c r="J669" s="12">
        <f t="shared" si="235"/>
        <v>0</v>
      </c>
      <c r="K669" s="12">
        <f t="shared" si="235"/>
        <v>8.5</v>
      </c>
      <c r="L669" s="12">
        <f t="shared" si="235"/>
        <v>8.5</v>
      </c>
      <c r="M669" s="12">
        <f t="shared" si="235"/>
        <v>0</v>
      </c>
      <c r="N669" s="12">
        <f t="shared" si="235"/>
        <v>0</v>
      </c>
      <c r="O669" s="30" t="s">
        <v>185</v>
      </c>
      <c r="P669" s="30" t="s">
        <v>186</v>
      </c>
      <c r="Q669" s="30" t="s">
        <v>390</v>
      </c>
    </row>
    <row r="670" spans="1:17" ht="87.75" customHeight="1">
      <c r="A670" s="29"/>
      <c r="B670" s="30"/>
      <c r="C670" s="30"/>
      <c r="D670" s="11">
        <v>2018</v>
      </c>
      <c r="E670" s="12">
        <f>G670+I670+K670+M670</f>
        <v>0</v>
      </c>
      <c r="F670" s="12">
        <f>H670+J670+L670+N670</f>
        <v>0</v>
      </c>
      <c r="G670" s="12">
        <v>0</v>
      </c>
      <c r="H670" s="12">
        <v>0</v>
      </c>
      <c r="I670" s="12">
        <v>0</v>
      </c>
      <c r="J670" s="12">
        <v>0</v>
      </c>
      <c r="K670" s="12">
        <v>0</v>
      </c>
      <c r="L670" s="12">
        <v>0</v>
      </c>
      <c r="M670" s="12">
        <v>0</v>
      </c>
      <c r="N670" s="12">
        <v>0</v>
      </c>
      <c r="O670" s="30"/>
      <c r="P670" s="30"/>
      <c r="Q670" s="30"/>
    </row>
    <row r="671" spans="1:17" ht="174.75" customHeight="1">
      <c r="A671" s="29"/>
      <c r="B671" s="30"/>
      <c r="C671" s="30"/>
      <c r="D671" s="11">
        <v>2019</v>
      </c>
      <c r="E671" s="12">
        <f>G671+I671+K671+M671</f>
        <v>8.5</v>
      </c>
      <c r="F671" s="12">
        <f>H671+J671+L671+N671</f>
        <v>8.5</v>
      </c>
      <c r="G671" s="12">
        <v>0</v>
      </c>
      <c r="H671" s="12">
        <v>0</v>
      </c>
      <c r="I671" s="12">
        <v>0</v>
      </c>
      <c r="J671" s="12">
        <v>0</v>
      </c>
      <c r="K671" s="12">
        <v>8.5</v>
      </c>
      <c r="L671" s="12">
        <v>8.5</v>
      </c>
      <c r="M671" s="12">
        <v>0</v>
      </c>
      <c r="N671" s="12">
        <v>0</v>
      </c>
      <c r="O671" s="30"/>
      <c r="P671" s="30"/>
      <c r="Q671" s="30"/>
    </row>
    <row r="672" spans="1:17" ht="90.75" customHeight="1">
      <c r="A672" s="29" t="s">
        <v>645</v>
      </c>
      <c r="B672" s="30" t="s">
        <v>1023</v>
      </c>
      <c r="C672" s="30" t="s">
        <v>94</v>
      </c>
      <c r="D672" s="11" t="s">
        <v>1</v>
      </c>
      <c r="E672" s="12">
        <f>E673+E674</f>
        <v>122.1</v>
      </c>
      <c r="F672" s="12">
        <f aca="true" t="shared" si="236" ref="F672:N672">F673+F674</f>
        <v>117.9</v>
      </c>
      <c r="G672" s="12">
        <f t="shared" si="236"/>
        <v>0</v>
      </c>
      <c r="H672" s="12">
        <f t="shared" si="236"/>
        <v>0</v>
      </c>
      <c r="I672" s="12">
        <f t="shared" si="236"/>
        <v>0</v>
      </c>
      <c r="J672" s="12">
        <f t="shared" si="236"/>
        <v>0</v>
      </c>
      <c r="K672" s="12">
        <f t="shared" si="236"/>
        <v>122.1</v>
      </c>
      <c r="L672" s="12">
        <f t="shared" si="236"/>
        <v>117.9</v>
      </c>
      <c r="M672" s="12">
        <f t="shared" si="236"/>
        <v>0</v>
      </c>
      <c r="N672" s="12">
        <f t="shared" si="236"/>
        <v>0</v>
      </c>
      <c r="O672" s="30" t="s">
        <v>185</v>
      </c>
      <c r="P672" s="30" t="s">
        <v>186</v>
      </c>
      <c r="Q672" s="11"/>
    </row>
    <row r="673" spans="1:17" ht="131.25" customHeight="1">
      <c r="A673" s="29"/>
      <c r="B673" s="30"/>
      <c r="C673" s="30"/>
      <c r="D673" s="11">
        <v>2018</v>
      </c>
      <c r="E673" s="12">
        <f>G673+I673+K673+M673</f>
        <v>28.6</v>
      </c>
      <c r="F673" s="12">
        <f>H673+J673+L673+N673</f>
        <v>28.6</v>
      </c>
      <c r="G673" s="12">
        <v>0</v>
      </c>
      <c r="H673" s="12">
        <v>0</v>
      </c>
      <c r="I673" s="12">
        <v>0</v>
      </c>
      <c r="J673" s="12">
        <v>0</v>
      </c>
      <c r="K673" s="12">
        <v>28.6</v>
      </c>
      <c r="L673" s="12">
        <v>28.6</v>
      </c>
      <c r="M673" s="12">
        <v>0</v>
      </c>
      <c r="N673" s="12">
        <v>0</v>
      </c>
      <c r="O673" s="30"/>
      <c r="P673" s="30"/>
      <c r="Q673" s="11" t="s">
        <v>390</v>
      </c>
    </row>
    <row r="674" spans="1:17" ht="247.5" customHeight="1">
      <c r="A674" s="29"/>
      <c r="B674" s="30"/>
      <c r="C674" s="30"/>
      <c r="D674" s="11">
        <v>2019</v>
      </c>
      <c r="E674" s="12">
        <f>G674+I674+K674+M674</f>
        <v>93.5</v>
      </c>
      <c r="F674" s="12">
        <f>H674+J674+L674+N674</f>
        <v>89.3</v>
      </c>
      <c r="G674" s="12">
        <v>0</v>
      </c>
      <c r="H674" s="12">
        <v>0</v>
      </c>
      <c r="I674" s="12">
        <v>0</v>
      </c>
      <c r="J674" s="12">
        <v>0</v>
      </c>
      <c r="K674" s="12">
        <v>93.5</v>
      </c>
      <c r="L674" s="12">
        <v>89.3</v>
      </c>
      <c r="M674" s="12">
        <v>0</v>
      </c>
      <c r="N674" s="12">
        <v>0</v>
      </c>
      <c r="O674" s="30"/>
      <c r="P674" s="30"/>
      <c r="Q674" s="11" t="s">
        <v>1024</v>
      </c>
    </row>
    <row r="675" spans="1:17" ht="68.25" customHeight="1">
      <c r="A675" s="29" t="s">
        <v>682</v>
      </c>
      <c r="B675" s="30" t="s">
        <v>646</v>
      </c>
      <c r="C675" s="30" t="s">
        <v>166</v>
      </c>
      <c r="D675" s="11" t="s">
        <v>1</v>
      </c>
      <c r="E675" s="12">
        <f>E676+E677</f>
        <v>116.9</v>
      </c>
      <c r="F675" s="12">
        <f aca="true" t="shared" si="237" ref="F675:N675">F676+F677</f>
        <v>116.9</v>
      </c>
      <c r="G675" s="12">
        <f t="shared" si="237"/>
        <v>0</v>
      </c>
      <c r="H675" s="12">
        <f t="shared" si="237"/>
        <v>0</v>
      </c>
      <c r="I675" s="12">
        <f t="shared" si="237"/>
        <v>0</v>
      </c>
      <c r="J675" s="12">
        <f t="shared" si="237"/>
        <v>0</v>
      </c>
      <c r="K675" s="12">
        <f t="shared" si="237"/>
        <v>116.9</v>
      </c>
      <c r="L675" s="12">
        <f t="shared" si="237"/>
        <v>116.9</v>
      </c>
      <c r="M675" s="12">
        <f t="shared" si="237"/>
        <v>0</v>
      </c>
      <c r="N675" s="12">
        <f t="shared" si="237"/>
        <v>0</v>
      </c>
      <c r="O675" s="30" t="s">
        <v>647</v>
      </c>
      <c r="P675" s="30" t="s">
        <v>649</v>
      </c>
      <c r="Q675" s="11"/>
    </row>
    <row r="676" spans="1:17" ht="90.75" customHeight="1">
      <c r="A676" s="29"/>
      <c r="B676" s="30"/>
      <c r="C676" s="30"/>
      <c r="D676" s="11">
        <v>2018</v>
      </c>
      <c r="E676" s="12">
        <f>G676+I676+K676+M676</f>
        <v>29</v>
      </c>
      <c r="F676" s="12">
        <f>H676+J676+L676+N676</f>
        <v>29</v>
      </c>
      <c r="G676" s="12">
        <v>0</v>
      </c>
      <c r="H676" s="12">
        <v>0</v>
      </c>
      <c r="I676" s="12">
        <v>0</v>
      </c>
      <c r="J676" s="12">
        <v>0</v>
      </c>
      <c r="K676" s="12">
        <v>29</v>
      </c>
      <c r="L676" s="12">
        <v>29</v>
      </c>
      <c r="M676" s="12">
        <v>0</v>
      </c>
      <c r="N676" s="12">
        <v>0</v>
      </c>
      <c r="O676" s="30"/>
      <c r="P676" s="30"/>
      <c r="Q676" s="11" t="s">
        <v>648</v>
      </c>
    </row>
    <row r="677" spans="1:17" ht="272.25" customHeight="1">
      <c r="A677" s="29"/>
      <c r="B677" s="30"/>
      <c r="C677" s="30"/>
      <c r="D677" s="11">
        <v>2019</v>
      </c>
      <c r="E677" s="12">
        <f>G677+I677+K677+M677</f>
        <v>87.9</v>
      </c>
      <c r="F677" s="12">
        <f>H677+J677+L677+N677</f>
        <v>87.9</v>
      </c>
      <c r="G677" s="12">
        <v>0</v>
      </c>
      <c r="H677" s="12">
        <v>0</v>
      </c>
      <c r="I677" s="12">
        <v>0</v>
      </c>
      <c r="J677" s="12">
        <v>0</v>
      </c>
      <c r="K677" s="12">
        <v>87.9</v>
      </c>
      <c r="L677" s="12">
        <v>87.9</v>
      </c>
      <c r="M677" s="12">
        <v>0</v>
      </c>
      <c r="N677" s="12">
        <v>0</v>
      </c>
      <c r="O677" s="30"/>
      <c r="P677" s="30"/>
      <c r="Q677" s="11" t="s">
        <v>1025</v>
      </c>
    </row>
    <row r="678" spans="1:17" ht="62.25" customHeight="1">
      <c r="A678" s="29" t="s">
        <v>695</v>
      </c>
      <c r="B678" s="30" t="s">
        <v>683</v>
      </c>
      <c r="C678" s="30" t="s">
        <v>96</v>
      </c>
      <c r="D678" s="11" t="s">
        <v>1</v>
      </c>
      <c r="E678" s="12">
        <f>E679+E680</f>
        <v>26.5</v>
      </c>
      <c r="F678" s="12">
        <f aca="true" t="shared" si="238" ref="F678:N678">F679+F680</f>
        <v>26.5</v>
      </c>
      <c r="G678" s="12">
        <f t="shared" si="238"/>
        <v>0</v>
      </c>
      <c r="H678" s="12">
        <f t="shared" si="238"/>
        <v>0</v>
      </c>
      <c r="I678" s="12">
        <f t="shared" si="238"/>
        <v>0</v>
      </c>
      <c r="J678" s="12">
        <f t="shared" si="238"/>
        <v>0</v>
      </c>
      <c r="K678" s="12">
        <f t="shared" si="238"/>
        <v>26.5</v>
      </c>
      <c r="L678" s="12">
        <f t="shared" si="238"/>
        <v>26.5</v>
      </c>
      <c r="M678" s="12">
        <f t="shared" si="238"/>
        <v>0</v>
      </c>
      <c r="N678" s="12">
        <f t="shared" si="238"/>
        <v>0</v>
      </c>
      <c r="O678" s="30" t="s">
        <v>310</v>
      </c>
      <c r="P678" s="30" t="s">
        <v>684</v>
      </c>
      <c r="Q678" s="30" t="s">
        <v>685</v>
      </c>
    </row>
    <row r="679" spans="1:17" ht="67.5" customHeight="1">
      <c r="A679" s="29"/>
      <c r="B679" s="30"/>
      <c r="C679" s="30"/>
      <c r="D679" s="11">
        <v>2018</v>
      </c>
      <c r="E679" s="12">
        <f>G679+I679+K679+M679</f>
        <v>0</v>
      </c>
      <c r="F679" s="12">
        <f>H679+J679+L679+N679</f>
        <v>0</v>
      </c>
      <c r="G679" s="12">
        <v>0</v>
      </c>
      <c r="H679" s="12">
        <v>0</v>
      </c>
      <c r="I679" s="12">
        <v>0</v>
      </c>
      <c r="J679" s="12">
        <v>0</v>
      </c>
      <c r="K679" s="12">
        <v>0</v>
      </c>
      <c r="L679" s="12">
        <v>0</v>
      </c>
      <c r="M679" s="12">
        <v>0</v>
      </c>
      <c r="N679" s="12">
        <v>0</v>
      </c>
      <c r="O679" s="30"/>
      <c r="P679" s="30"/>
      <c r="Q679" s="30"/>
    </row>
    <row r="680" spans="1:17" ht="296.25" customHeight="1">
      <c r="A680" s="29"/>
      <c r="B680" s="30"/>
      <c r="C680" s="30"/>
      <c r="D680" s="11">
        <v>2019</v>
      </c>
      <c r="E680" s="12">
        <f>G680+I680+K680+M680</f>
        <v>26.5</v>
      </c>
      <c r="F680" s="12">
        <f>H680+J680+L680+N680</f>
        <v>26.5</v>
      </c>
      <c r="G680" s="12">
        <v>0</v>
      </c>
      <c r="H680" s="12">
        <v>0</v>
      </c>
      <c r="I680" s="12">
        <v>0</v>
      </c>
      <c r="J680" s="12">
        <v>0</v>
      </c>
      <c r="K680" s="12">
        <v>26.5</v>
      </c>
      <c r="L680" s="12">
        <v>26.5</v>
      </c>
      <c r="M680" s="12">
        <v>0</v>
      </c>
      <c r="N680" s="12">
        <v>0</v>
      </c>
      <c r="O680" s="30"/>
      <c r="P680" s="30"/>
      <c r="Q680" s="30"/>
    </row>
    <row r="681" spans="1:17" ht="81.75" customHeight="1">
      <c r="A681" s="29" t="s">
        <v>702</v>
      </c>
      <c r="B681" s="30" t="s">
        <v>451</v>
      </c>
      <c r="C681" s="30" t="s">
        <v>91</v>
      </c>
      <c r="D681" s="11" t="s">
        <v>1</v>
      </c>
      <c r="E681" s="12">
        <f>E682+E683</f>
        <v>27</v>
      </c>
      <c r="F681" s="12">
        <f aca="true" t="shared" si="239" ref="F681:N681">F682+F683</f>
        <v>27</v>
      </c>
      <c r="G681" s="12">
        <f t="shared" si="239"/>
        <v>0</v>
      </c>
      <c r="H681" s="12">
        <f t="shared" si="239"/>
        <v>0</v>
      </c>
      <c r="I681" s="12">
        <f t="shared" si="239"/>
        <v>0</v>
      </c>
      <c r="J681" s="12">
        <f t="shared" si="239"/>
        <v>0</v>
      </c>
      <c r="K681" s="12">
        <f t="shared" si="239"/>
        <v>27</v>
      </c>
      <c r="L681" s="12">
        <f t="shared" si="239"/>
        <v>27</v>
      </c>
      <c r="M681" s="12">
        <f t="shared" si="239"/>
        <v>0</v>
      </c>
      <c r="N681" s="12">
        <f t="shared" si="239"/>
        <v>0</v>
      </c>
      <c r="O681" s="30" t="s">
        <v>185</v>
      </c>
      <c r="P681" s="30" t="s">
        <v>186</v>
      </c>
      <c r="Q681" s="30" t="s">
        <v>390</v>
      </c>
    </row>
    <row r="682" spans="1:17" ht="104.25" customHeight="1">
      <c r="A682" s="29"/>
      <c r="B682" s="30"/>
      <c r="C682" s="30"/>
      <c r="D682" s="11">
        <v>2018</v>
      </c>
      <c r="E682" s="12">
        <f>G682+I682+K682+M682</f>
        <v>27</v>
      </c>
      <c r="F682" s="12">
        <f>H682+J682+L682+N682</f>
        <v>27</v>
      </c>
      <c r="G682" s="12">
        <v>0</v>
      </c>
      <c r="H682" s="12">
        <v>0</v>
      </c>
      <c r="I682" s="12">
        <v>0</v>
      </c>
      <c r="J682" s="12">
        <v>0</v>
      </c>
      <c r="K682" s="12">
        <v>27</v>
      </c>
      <c r="L682" s="12">
        <v>27</v>
      </c>
      <c r="M682" s="12">
        <v>0</v>
      </c>
      <c r="N682" s="12">
        <v>0</v>
      </c>
      <c r="O682" s="30"/>
      <c r="P682" s="30"/>
      <c r="Q682" s="30"/>
    </row>
    <row r="683" spans="1:17" ht="212.25" customHeight="1">
      <c r="A683" s="29"/>
      <c r="B683" s="30"/>
      <c r="C683" s="30"/>
      <c r="D683" s="11">
        <v>2019</v>
      </c>
      <c r="E683" s="12">
        <f>G683+I683+K683+M683</f>
        <v>0</v>
      </c>
      <c r="F683" s="12">
        <f>H683+J683+L683+N683</f>
        <v>0</v>
      </c>
      <c r="G683" s="12">
        <v>0</v>
      </c>
      <c r="H683" s="12">
        <v>0</v>
      </c>
      <c r="I683" s="12">
        <v>0</v>
      </c>
      <c r="J683" s="12">
        <v>0</v>
      </c>
      <c r="K683" s="12">
        <v>0</v>
      </c>
      <c r="L683" s="12">
        <v>0</v>
      </c>
      <c r="M683" s="12">
        <v>0</v>
      </c>
      <c r="N683" s="12">
        <v>0</v>
      </c>
      <c r="O683" s="30"/>
      <c r="P683" s="30"/>
      <c r="Q683" s="30"/>
    </row>
    <row r="684" spans="1:17" ht="78.75" customHeight="1">
      <c r="A684" s="29" t="s">
        <v>710</v>
      </c>
      <c r="B684" s="30" t="s">
        <v>683</v>
      </c>
      <c r="C684" s="30" t="s">
        <v>93</v>
      </c>
      <c r="D684" s="11" t="s">
        <v>1</v>
      </c>
      <c r="E684" s="12">
        <f>E685+E686</f>
        <v>1084</v>
      </c>
      <c r="F684" s="12">
        <f aca="true" t="shared" si="240" ref="F684:N684">F685+F686</f>
        <v>1084</v>
      </c>
      <c r="G684" s="12">
        <f t="shared" si="240"/>
        <v>0</v>
      </c>
      <c r="H684" s="12">
        <f t="shared" si="240"/>
        <v>0</v>
      </c>
      <c r="I684" s="12">
        <f t="shared" si="240"/>
        <v>0</v>
      </c>
      <c r="J684" s="12">
        <f t="shared" si="240"/>
        <v>0</v>
      </c>
      <c r="K684" s="12">
        <f t="shared" si="240"/>
        <v>1084</v>
      </c>
      <c r="L684" s="12">
        <f t="shared" si="240"/>
        <v>1084</v>
      </c>
      <c r="M684" s="12">
        <f t="shared" si="240"/>
        <v>0</v>
      </c>
      <c r="N684" s="12">
        <f t="shared" si="240"/>
        <v>0</v>
      </c>
      <c r="O684" s="30" t="s">
        <v>729</v>
      </c>
      <c r="P684" s="30" t="s">
        <v>730</v>
      </c>
      <c r="Q684" s="34" t="s">
        <v>764</v>
      </c>
    </row>
    <row r="685" spans="1:17" ht="83.25" customHeight="1">
      <c r="A685" s="29"/>
      <c r="B685" s="30"/>
      <c r="C685" s="30"/>
      <c r="D685" s="11">
        <v>2018</v>
      </c>
      <c r="E685" s="12">
        <f>G685+I685+K685+M685</f>
        <v>0</v>
      </c>
      <c r="F685" s="12">
        <f>H685+J685+L685+N685</f>
        <v>0</v>
      </c>
      <c r="G685" s="12">
        <v>0</v>
      </c>
      <c r="H685" s="12">
        <v>0</v>
      </c>
      <c r="I685" s="12">
        <v>0</v>
      </c>
      <c r="J685" s="12">
        <v>0</v>
      </c>
      <c r="K685" s="12">
        <v>0</v>
      </c>
      <c r="L685" s="12">
        <v>0</v>
      </c>
      <c r="M685" s="12">
        <v>0</v>
      </c>
      <c r="N685" s="12">
        <v>0</v>
      </c>
      <c r="O685" s="30"/>
      <c r="P685" s="30"/>
      <c r="Q685" s="34"/>
    </row>
    <row r="686" spans="1:17" ht="251.25" customHeight="1">
      <c r="A686" s="29"/>
      <c r="B686" s="30"/>
      <c r="C686" s="30"/>
      <c r="D686" s="11">
        <v>2019</v>
      </c>
      <c r="E686" s="12">
        <f>G686+I686+K686+M686</f>
        <v>1084</v>
      </c>
      <c r="F686" s="12">
        <f>H686+J686+L686+N686</f>
        <v>1084</v>
      </c>
      <c r="G686" s="12">
        <v>0</v>
      </c>
      <c r="H686" s="12">
        <v>0</v>
      </c>
      <c r="I686" s="12">
        <v>0</v>
      </c>
      <c r="J686" s="12">
        <v>0</v>
      </c>
      <c r="K686" s="12">
        <v>1084</v>
      </c>
      <c r="L686" s="12">
        <v>1084</v>
      </c>
      <c r="M686" s="12">
        <v>0</v>
      </c>
      <c r="N686" s="12">
        <v>0</v>
      </c>
      <c r="O686" s="30"/>
      <c r="P686" s="30"/>
      <c r="Q686" s="34"/>
    </row>
    <row r="687" spans="1:17" ht="78.75" customHeight="1">
      <c r="A687" s="29" t="s">
        <v>1027</v>
      </c>
      <c r="B687" s="30" t="s">
        <v>683</v>
      </c>
      <c r="C687" s="30" t="s">
        <v>130</v>
      </c>
      <c r="D687" s="11" t="s">
        <v>1</v>
      </c>
      <c r="E687" s="12">
        <f>E688+E689</f>
        <v>0</v>
      </c>
      <c r="F687" s="12">
        <f aca="true" t="shared" si="241" ref="F687:N687">F688+F689</f>
        <v>0</v>
      </c>
      <c r="G687" s="12">
        <f t="shared" si="241"/>
        <v>0</v>
      </c>
      <c r="H687" s="12">
        <f t="shared" si="241"/>
        <v>0</v>
      </c>
      <c r="I687" s="12">
        <f t="shared" si="241"/>
        <v>0</v>
      </c>
      <c r="J687" s="12">
        <f t="shared" si="241"/>
        <v>0</v>
      </c>
      <c r="K687" s="12">
        <f t="shared" si="241"/>
        <v>0</v>
      </c>
      <c r="L687" s="12">
        <f t="shared" si="241"/>
        <v>0</v>
      </c>
      <c r="M687" s="12">
        <f t="shared" si="241"/>
        <v>0</v>
      </c>
      <c r="N687" s="12">
        <f t="shared" si="241"/>
        <v>0</v>
      </c>
      <c r="O687" s="30" t="s">
        <v>696</v>
      </c>
      <c r="P687" s="30" t="s">
        <v>697</v>
      </c>
      <c r="Q687" s="30" t="s">
        <v>798</v>
      </c>
    </row>
    <row r="688" spans="1:17" ht="107.25" customHeight="1">
      <c r="A688" s="29"/>
      <c r="B688" s="30"/>
      <c r="C688" s="30"/>
      <c r="D688" s="11">
        <v>2018</v>
      </c>
      <c r="E688" s="12">
        <f>G688+I688+K688+M688</f>
        <v>0</v>
      </c>
      <c r="F688" s="12">
        <f>H688+J688+L688+N688</f>
        <v>0</v>
      </c>
      <c r="G688" s="12">
        <v>0</v>
      </c>
      <c r="H688" s="12">
        <v>0</v>
      </c>
      <c r="I688" s="12">
        <v>0</v>
      </c>
      <c r="J688" s="12">
        <v>0</v>
      </c>
      <c r="K688" s="12">
        <v>0</v>
      </c>
      <c r="L688" s="12">
        <v>0</v>
      </c>
      <c r="M688" s="12">
        <v>0</v>
      </c>
      <c r="N688" s="12">
        <v>0</v>
      </c>
      <c r="O688" s="30"/>
      <c r="P688" s="30"/>
      <c r="Q688" s="30"/>
    </row>
    <row r="689" spans="1:17" ht="267" customHeight="1">
      <c r="A689" s="29"/>
      <c r="B689" s="30"/>
      <c r="C689" s="30"/>
      <c r="D689" s="11">
        <v>2019</v>
      </c>
      <c r="E689" s="12">
        <f>G689+I689+K689+M689</f>
        <v>0</v>
      </c>
      <c r="F689" s="12">
        <f>H689+J689+L689+N689</f>
        <v>0</v>
      </c>
      <c r="G689" s="12">
        <v>0</v>
      </c>
      <c r="H689" s="12">
        <v>0</v>
      </c>
      <c r="I689" s="12">
        <v>0</v>
      </c>
      <c r="J689" s="12">
        <v>0</v>
      </c>
      <c r="K689" s="12">
        <v>0</v>
      </c>
      <c r="L689" s="12">
        <v>0</v>
      </c>
      <c r="M689" s="12">
        <v>0</v>
      </c>
      <c r="N689" s="12">
        <v>0</v>
      </c>
      <c r="O689" s="30"/>
      <c r="P689" s="30"/>
      <c r="Q689" s="30"/>
    </row>
    <row r="690" spans="1:17" ht="57.75" customHeight="1">
      <c r="A690" s="29" t="s">
        <v>1028</v>
      </c>
      <c r="B690" s="30" t="s">
        <v>683</v>
      </c>
      <c r="C690" s="30" t="s">
        <v>126</v>
      </c>
      <c r="D690" s="11" t="s">
        <v>1</v>
      </c>
      <c r="E690" s="12">
        <f>E691+E692</f>
        <v>53.1</v>
      </c>
      <c r="F690" s="12">
        <f aca="true" t="shared" si="242" ref="F690:N690">F691+F692</f>
        <v>53.1</v>
      </c>
      <c r="G690" s="12">
        <f t="shared" si="242"/>
        <v>0</v>
      </c>
      <c r="H690" s="12">
        <f t="shared" si="242"/>
        <v>0</v>
      </c>
      <c r="I690" s="12">
        <f t="shared" si="242"/>
        <v>0</v>
      </c>
      <c r="J690" s="12">
        <f t="shared" si="242"/>
        <v>0</v>
      </c>
      <c r="K690" s="12">
        <f t="shared" si="242"/>
        <v>53.1</v>
      </c>
      <c r="L690" s="12">
        <f t="shared" si="242"/>
        <v>53.1</v>
      </c>
      <c r="M690" s="12">
        <f t="shared" si="242"/>
        <v>0</v>
      </c>
      <c r="N690" s="12">
        <f t="shared" si="242"/>
        <v>0</v>
      </c>
      <c r="O690" s="30" t="s">
        <v>711</v>
      </c>
      <c r="P690" s="30" t="s">
        <v>712</v>
      </c>
      <c r="Q690" s="30" t="s">
        <v>765</v>
      </c>
    </row>
    <row r="691" spans="1:17" ht="101.25" customHeight="1">
      <c r="A691" s="29"/>
      <c r="B691" s="30"/>
      <c r="C691" s="30"/>
      <c r="D691" s="11">
        <v>2018</v>
      </c>
      <c r="E691" s="12">
        <f>G691+I691+K691+M691</f>
        <v>0</v>
      </c>
      <c r="F691" s="12">
        <f>H691+J691+L691+N691</f>
        <v>0</v>
      </c>
      <c r="G691" s="12">
        <v>0</v>
      </c>
      <c r="H691" s="12">
        <v>0</v>
      </c>
      <c r="I691" s="12">
        <v>0</v>
      </c>
      <c r="J691" s="12">
        <v>0</v>
      </c>
      <c r="K691" s="12">
        <v>0</v>
      </c>
      <c r="L691" s="12">
        <v>0</v>
      </c>
      <c r="M691" s="12">
        <v>0</v>
      </c>
      <c r="N691" s="12">
        <v>0</v>
      </c>
      <c r="O691" s="30"/>
      <c r="P691" s="30"/>
      <c r="Q691" s="30"/>
    </row>
    <row r="692" spans="1:17" ht="254.25" customHeight="1">
      <c r="A692" s="29"/>
      <c r="B692" s="30"/>
      <c r="C692" s="30"/>
      <c r="D692" s="11">
        <v>2019</v>
      </c>
      <c r="E692" s="12">
        <f>G692+I692+K692+M692</f>
        <v>53.1</v>
      </c>
      <c r="F692" s="12">
        <f>H692+J692+L692+N692</f>
        <v>53.1</v>
      </c>
      <c r="G692" s="12">
        <v>0</v>
      </c>
      <c r="H692" s="12">
        <v>0</v>
      </c>
      <c r="I692" s="12">
        <v>0</v>
      </c>
      <c r="J692" s="12">
        <v>0</v>
      </c>
      <c r="K692" s="12">
        <v>53.1</v>
      </c>
      <c r="L692" s="12">
        <v>53.1</v>
      </c>
      <c r="M692" s="12">
        <v>0</v>
      </c>
      <c r="N692" s="12">
        <v>0</v>
      </c>
      <c r="O692" s="30"/>
      <c r="P692" s="30"/>
      <c r="Q692" s="30"/>
    </row>
    <row r="693" spans="1:17" s="10" customFormat="1" ht="78.75" customHeight="1">
      <c r="A693" s="42" t="s">
        <v>547</v>
      </c>
      <c r="B693" s="42"/>
      <c r="C693" s="42"/>
      <c r="D693" s="42"/>
      <c r="E693" s="42"/>
      <c r="F693" s="42"/>
      <c r="G693" s="42"/>
      <c r="H693" s="42"/>
      <c r="I693" s="42"/>
      <c r="J693" s="42"/>
      <c r="K693" s="42"/>
      <c r="L693" s="42"/>
      <c r="M693" s="42"/>
      <c r="N693" s="42"/>
      <c r="O693" s="42"/>
      <c r="P693" s="42"/>
      <c r="Q693" s="42"/>
    </row>
    <row r="694" spans="1:17" ht="77.25" customHeight="1">
      <c r="A694" s="31"/>
      <c r="B694" s="32" t="s">
        <v>18</v>
      </c>
      <c r="C694" s="32"/>
      <c r="D694" s="7" t="s">
        <v>1</v>
      </c>
      <c r="E694" s="9">
        <f>E695+E696</f>
        <v>652697</v>
      </c>
      <c r="F694" s="9">
        <f aca="true" t="shared" si="243" ref="F694:N694">F695+F696</f>
        <v>524524.8</v>
      </c>
      <c r="G694" s="9">
        <f t="shared" si="243"/>
        <v>0</v>
      </c>
      <c r="H694" s="9">
        <f t="shared" si="243"/>
        <v>0</v>
      </c>
      <c r="I694" s="9">
        <f t="shared" si="243"/>
        <v>216256.6</v>
      </c>
      <c r="J694" s="9">
        <f t="shared" si="243"/>
        <v>205691.6</v>
      </c>
      <c r="K694" s="9">
        <f t="shared" si="243"/>
        <v>436440.4</v>
      </c>
      <c r="L694" s="9">
        <f t="shared" si="243"/>
        <v>318833.2</v>
      </c>
      <c r="M694" s="9">
        <f t="shared" si="243"/>
        <v>0</v>
      </c>
      <c r="N694" s="9">
        <f t="shared" si="243"/>
        <v>0</v>
      </c>
      <c r="O694" s="43"/>
      <c r="P694" s="30"/>
      <c r="Q694" s="30"/>
    </row>
    <row r="695" spans="1:17" ht="77.25" customHeight="1">
      <c r="A695" s="31"/>
      <c r="B695" s="32"/>
      <c r="C695" s="32"/>
      <c r="D695" s="7">
        <v>2018</v>
      </c>
      <c r="E695" s="9">
        <f>G695+I695+K695+M695</f>
        <v>393188.5</v>
      </c>
      <c r="F695" s="9">
        <f>H695+J695+L695+N695</f>
        <v>328868.1</v>
      </c>
      <c r="G695" s="9">
        <f aca="true" t="shared" si="244" ref="G695:N695">G698+G707+G712+G717+G720+G726+G731+G736+G742+G747+G751+G754+G760+G765+G769+G772+G779+G782+G702</f>
        <v>0</v>
      </c>
      <c r="H695" s="9">
        <f t="shared" si="244"/>
        <v>0</v>
      </c>
      <c r="I695" s="9">
        <f t="shared" si="244"/>
        <v>161341.7</v>
      </c>
      <c r="J695" s="9">
        <f t="shared" si="244"/>
        <v>158461.2</v>
      </c>
      <c r="K695" s="9">
        <f t="shared" si="244"/>
        <v>231846.8</v>
      </c>
      <c r="L695" s="9">
        <f t="shared" si="244"/>
        <v>170406.9</v>
      </c>
      <c r="M695" s="9">
        <f t="shared" si="244"/>
        <v>0</v>
      </c>
      <c r="N695" s="9">
        <f t="shared" si="244"/>
        <v>0</v>
      </c>
      <c r="O695" s="43"/>
      <c r="P695" s="30"/>
      <c r="Q695" s="30"/>
    </row>
    <row r="696" spans="1:17" ht="77.25" customHeight="1">
      <c r="A696" s="31"/>
      <c r="B696" s="32"/>
      <c r="C696" s="32"/>
      <c r="D696" s="7">
        <v>2019</v>
      </c>
      <c r="E696" s="9">
        <f>G696+I696+K696+M696</f>
        <v>259508.5</v>
      </c>
      <c r="F696" s="9">
        <f>H696+J696+L696+N696</f>
        <v>195656.7</v>
      </c>
      <c r="G696" s="9">
        <f aca="true" t="shared" si="245" ref="G696:N696">G699+G709+G713+G718+G722+G728+G733+G738+G744+G748+G752+G756+G762+G766+G770+G774+G780+G783+G703</f>
        <v>0</v>
      </c>
      <c r="H696" s="9">
        <f t="shared" si="245"/>
        <v>0</v>
      </c>
      <c r="I696" s="9">
        <f t="shared" si="245"/>
        <v>54914.9</v>
      </c>
      <c r="J696" s="9">
        <f t="shared" si="245"/>
        <v>47230.4</v>
      </c>
      <c r="K696" s="9">
        <f t="shared" si="245"/>
        <v>204593.6</v>
      </c>
      <c r="L696" s="9">
        <f t="shared" si="245"/>
        <v>148426.30000000002</v>
      </c>
      <c r="M696" s="9">
        <f t="shared" si="245"/>
        <v>0</v>
      </c>
      <c r="N696" s="9">
        <f t="shared" si="245"/>
        <v>0</v>
      </c>
      <c r="O696" s="43"/>
      <c r="P696" s="30"/>
      <c r="Q696" s="30"/>
    </row>
    <row r="697" spans="1:17" ht="301.5" customHeight="1">
      <c r="A697" s="29" t="s">
        <v>251</v>
      </c>
      <c r="B697" s="30" t="s">
        <v>145</v>
      </c>
      <c r="C697" s="30" t="s">
        <v>96</v>
      </c>
      <c r="D697" s="11" t="s">
        <v>1</v>
      </c>
      <c r="E697" s="12">
        <f>E698+E699</f>
        <v>11965.800000000001</v>
      </c>
      <c r="F697" s="12">
        <f aca="true" t="shared" si="246" ref="F697:N697">F698+F699</f>
        <v>10705.2</v>
      </c>
      <c r="G697" s="12">
        <f t="shared" si="246"/>
        <v>0</v>
      </c>
      <c r="H697" s="12">
        <f t="shared" si="246"/>
        <v>0</v>
      </c>
      <c r="I697" s="12">
        <f t="shared" si="246"/>
        <v>5139.700000000001</v>
      </c>
      <c r="J697" s="12">
        <f t="shared" si="246"/>
        <v>5053.6</v>
      </c>
      <c r="K697" s="12">
        <f t="shared" si="246"/>
        <v>6826.099999999999</v>
      </c>
      <c r="L697" s="12">
        <f t="shared" si="246"/>
        <v>5651.6</v>
      </c>
      <c r="M697" s="12">
        <f t="shared" si="246"/>
        <v>0</v>
      </c>
      <c r="N697" s="12">
        <f t="shared" si="246"/>
        <v>0</v>
      </c>
      <c r="O697" s="30" t="s">
        <v>282</v>
      </c>
      <c r="P697" s="30" t="s">
        <v>316</v>
      </c>
      <c r="Q697" s="30" t="s">
        <v>681</v>
      </c>
    </row>
    <row r="698" spans="1:17" ht="409.5" customHeight="1">
      <c r="A698" s="29"/>
      <c r="B698" s="30"/>
      <c r="C698" s="30"/>
      <c r="D698" s="11">
        <v>2018</v>
      </c>
      <c r="E698" s="12">
        <f>G698+I698+K698+M698</f>
        <v>2953.1</v>
      </c>
      <c r="F698" s="12">
        <f>H698+J698+L698+N698</f>
        <v>2518.4</v>
      </c>
      <c r="G698" s="12">
        <v>0</v>
      </c>
      <c r="H698" s="12">
        <v>0</v>
      </c>
      <c r="I698" s="12">
        <v>634.6</v>
      </c>
      <c r="J698" s="12">
        <v>596.5</v>
      </c>
      <c r="K698" s="12">
        <f>19.7+2298.8</f>
        <v>2318.5</v>
      </c>
      <c r="L698" s="12">
        <v>1921.9</v>
      </c>
      <c r="M698" s="12">
        <v>0</v>
      </c>
      <c r="N698" s="12">
        <v>0</v>
      </c>
      <c r="O698" s="30"/>
      <c r="P698" s="30"/>
      <c r="Q698" s="30"/>
    </row>
    <row r="699" spans="1:17" ht="409.5" customHeight="1">
      <c r="A699" s="29"/>
      <c r="B699" s="30"/>
      <c r="C699" s="30"/>
      <c r="D699" s="30">
        <v>2019</v>
      </c>
      <c r="E699" s="33">
        <f>G699+I699+K699+M699</f>
        <v>9012.7</v>
      </c>
      <c r="F699" s="33">
        <f>H699+J699+L699+N699</f>
        <v>8186.800000000001</v>
      </c>
      <c r="G699" s="33">
        <v>0</v>
      </c>
      <c r="H699" s="33">
        <v>0</v>
      </c>
      <c r="I699" s="33">
        <v>4505.1</v>
      </c>
      <c r="J699" s="33">
        <v>4457.1</v>
      </c>
      <c r="K699" s="33">
        <f>4368.2+139.4</f>
        <v>4507.599999999999</v>
      </c>
      <c r="L699" s="33">
        <f>3591.8+137.9</f>
        <v>3729.7000000000003</v>
      </c>
      <c r="M699" s="33">
        <v>0</v>
      </c>
      <c r="N699" s="33">
        <v>0</v>
      </c>
      <c r="O699" s="30"/>
      <c r="P699" s="30"/>
      <c r="Q699" s="30" t="s">
        <v>766</v>
      </c>
    </row>
    <row r="700" spans="1:17" ht="409.5" customHeight="1">
      <c r="A700" s="29"/>
      <c r="B700" s="30"/>
      <c r="C700" s="30"/>
      <c r="D700" s="30"/>
      <c r="E700" s="33"/>
      <c r="F700" s="33"/>
      <c r="G700" s="33"/>
      <c r="H700" s="33"/>
      <c r="I700" s="33"/>
      <c r="J700" s="33"/>
      <c r="K700" s="33"/>
      <c r="L700" s="33"/>
      <c r="M700" s="33"/>
      <c r="N700" s="33"/>
      <c r="O700" s="30"/>
      <c r="P700" s="30"/>
      <c r="Q700" s="30"/>
    </row>
    <row r="701" spans="1:17" ht="89.25" customHeight="1">
      <c r="A701" s="29" t="s">
        <v>252</v>
      </c>
      <c r="B701" s="30" t="s">
        <v>145</v>
      </c>
      <c r="C701" s="30" t="s">
        <v>92</v>
      </c>
      <c r="D701" s="11" t="s">
        <v>1</v>
      </c>
      <c r="E701" s="12">
        <f>E702+E703</f>
        <v>12880.400000000001</v>
      </c>
      <c r="F701" s="12">
        <f aca="true" t="shared" si="247" ref="F701:N701">F702+F703</f>
        <v>12140.8</v>
      </c>
      <c r="G701" s="12">
        <f t="shared" si="247"/>
        <v>0</v>
      </c>
      <c r="H701" s="12">
        <f t="shared" si="247"/>
        <v>0</v>
      </c>
      <c r="I701" s="12">
        <f t="shared" si="247"/>
        <v>0</v>
      </c>
      <c r="J701" s="12">
        <f t="shared" si="247"/>
        <v>0</v>
      </c>
      <c r="K701" s="12">
        <f t="shared" si="247"/>
        <v>12880.400000000001</v>
      </c>
      <c r="L701" s="12">
        <f t="shared" si="247"/>
        <v>12140.8</v>
      </c>
      <c r="M701" s="12">
        <f t="shared" si="247"/>
        <v>0</v>
      </c>
      <c r="N701" s="12">
        <f t="shared" si="247"/>
        <v>0</v>
      </c>
      <c r="O701" s="30" t="s">
        <v>292</v>
      </c>
      <c r="P701" s="30" t="s">
        <v>671</v>
      </c>
      <c r="Q701" s="30" t="s">
        <v>596</v>
      </c>
    </row>
    <row r="702" spans="1:17" ht="409.5" customHeight="1">
      <c r="A702" s="29"/>
      <c r="B702" s="30"/>
      <c r="C702" s="30"/>
      <c r="D702" s="11">
        <v>2018</v>
      </c>
      <c r="E702" s="12">
        <f>G702+I702+K702+M702</f>
        <v>7229.1</v>
      </c>
      <c r="F702" s="12">
        <f>H702+J702+L702+N702</f>
        <v>6667.5</v>
      </c>
      <c r="G702" s="12">
        <v>0</v>
      </c>
      <c r="H702" s="12">
        <v>0</v>
      </c>
      <c r="I702" s="12">
        <v>0</v>
      </c>
      <c r="J702" s="12">
        <v>0</v>
      </c>
      <c r="K702" s="12">
        <v>7229.1</v>
      </c>
      <c r="L702" s="12">
        <v>6667.5</v>
      </c>
      <c r="M702" s="12">
        <v>0</v>
      </c>
      <c r="N702" s="12">
        <v>0</v>
      </c>
      <c r="O702" s="30"/>
      <c r="P702" s="30"/>
      <c r="Q702" s="30"/>
    </row>
    <row r="703" spans="1:17" ht="409.5" customHeight="1">
      <c r="A703" s="29"/>
      <c r="B703" s="30"/>
      <c r="C703" s="30"/>
      <c r="D703" s="30">
        <v>2019</v>
      </c>
      <c r="E703" s="33">
        <f>G703+I703+K703+M703</f>
        <v>5651.3</v>
      </c>
      <c r="F703" s="33">
        <f>H703+J703+L703+N703</f>
        <v>5473.3</v>
      </c>
      <c r="G703" s="33">
        <v>0</v>
      </c>
      <c r="H703" s="33">
        <v>0</v>
      </c>
      <c r="I703" s="33">
        <v>0</v>
      </c>
      <c r="J703" s="33">
        <v>0</v>
      </c>
      <c r="K703" s="33">
        <v>5651.3</v>
      </c>
      <c r="L703" s="33">
        <v>5473.3</v>
      </c>
      <c r="M703" s="33">
        <v>0</v>
      </c>
      <c r="N703" s="33">
        <v>0</v>
      </c>
      <c r="O703" s="30"/>
      <c r="P703" s="30"/>
      <c r="Q703" s="30" t="s">
        <v>767</v>
      </c>
    </row>
    <row r="704" spans="1:17" ht="409.5" customHeight="1">
      <c r="A704" s="29"/>
      <c r="B704" s="30"/>
      <c r="C704" s="30"/>
      <c r="D704" s="30"/>
      <c r="E704" s="33"/>
      <c r="F704" s="33"/>
      <c r="G704" s="33"/>
      <c r="H704" s="33"/>
      <c r="I704" s="33"/>
      <c r="J704" s="33"/>
      <c r="K704" s="33"/>
      <c r="L704" s="33"/>
      <c r="M704" s="33"/>
      <c r="N704" s="33"/>
      <c r="O704" s="30"/>
      <c r="P704" s="30"/>
      <c r="Q704" s="30"/>
    </row>
    <row r="705" spans="1:17" ht="179.25" customHeight="1">
      <c r="A705" s="29"/>
      <c r="B705" s="30"/>
      <c r="C705" s="30"/>
      <c r="D705" s="30"/>
      <c r="E705" s="33"/>
      <c r="F705" s="33"/>
      <c r="G705" s="33"/>
      <c r="H705" s="33"/>
      <c r="I705" s="33"/>
      <c r="J705" s="33"/>
      <c r="K705" s="33"/>
      <c r="L705" s="33"/>
      <c r="M705" s="33"/>
      <c r="N705" s="33"/>
      <c r="O705" s="30"/>
      <c r="P705" s="30"/>
      <c r="Q705" s="30"/>
    </row>
    <row r="706" spans="1:17" ht="102.75" customHeight="1">
      <c r="A706" s="29" t="s">
        <v>253</v>
      </c>
      <c r="B706" s="30" t="s">
        <v>145</v>
      </c>
      <c r="C706" s="30" t="s">
        <v>95</v>
      </c>
      <c r="D706" s="11" t="s">
        <v>1</v>
      </c>
      <c r="E706" s="12">
        <f>E707+E709</f>
        <v>31469.4</v>
      </c>
      <c r="F706" s="12">
        <f aca="true" t="shared" si="248" ref="F706:N706">F707+F709</f>
        <v>30215.6</v>
      </c>
      <c r="G706" s="12">
        <f t="shared" si="248"/>
        <v>0</v>
      </c>
      <c r="H706" s="12">
        <f t="shared" si="248"/>
        <v>0</v>
      </c>
      <c r="I706" s="12">
        <f t="shared" si="248"/>
        <v>17036.9</v>
      </c>
      <c r="J706" s="12">
        <f t="shared" si="248"/>
        <v>16367.1</v>
      </c>
      <c r="K706" s="12">
        <f t="shared" si="248"/>
        <v>14432.5</v>
      </c>
      <c r="L706" s="12">
        <f t="shared" si="248"/>
        <v>13848.5</v>
      </c>
      <c r="M706" s="12">
        <f t="shared" si="248"/>
        <v>0</v>
      </c>
      <c r="N706" s="12">
        <f t="shared" si="248"/>
        <v>0</v>
      </c>
      <c r="O706" s="30" t="s">
        <v>283</v>
      </c>
      <c r="P706" s="30" t="s">
        <v>518</v>
      </c>
      <c r="Q706" s="11"/>
    </row>
    <row r="707" spans="1:17" ht="409.5" customHeight="1">
      <c r="A707" s="29"/>
      <c r="B707" s="30"/>
      <c r="C707" s="30"/>
      <c r="D707" s="30">
        <v>2018</v>
      </c>
      <c r="E707" s="33">
        <f>G707+I707+K707+M707</f>
        <v>15556.800000000001</v>
      </c>
      <c r="F707" s="33">
        <f>H707+J707+L707+N707</f>
        <v>15095.800000000001</v>
      </c>
      <c r="G707" s="33">
        <v>0</v>
      </c>
      <c r="H707" s="33">
        <v>0</v>
      </c>
      <c r="I707" s="33">
        <v>6177.1</v>
      </c>
      <c r="J707" s="33">
        <v>6177.1</v>
      </c>
      <c r="K707" s="33">
        <v>9379.7</v>
      </c>
      <c r="L707" s="33">
        <v>8918.7</v>
      </c>
      <c r="M707" s="33">
        <v>0</v>
      </c>
      <c r="N707" s="33">
        <v>0</v>
      </c>
      <c r="O707" s="30"/>
      <c r="P707" s="30"/>
      <c r="Q707" s="30" t="s">
        <v>597</v>
      </c>
    </row>
    <row r="708" spans="1:17" ht="115.5" customHeight="1">
      <c r="A708" s="29"/>
      <c r="B708" s="30"/>
      <c r="C708" s="30"/>
      <c r="D708" s="30"/>
      <c r="E708" s="33"/>
      <c r="F708" s="33"/>
      <c r="G708" s="33"/>
      <c r="H708" s="33"/>
      <c r="I708" s="33"/>
      <c r="J708" s="33"/>
      <c r="K708" s="33"/>
      <c r="L708" s="33"/>
      <c r="M708" s="33"/>
      <c r="N708" s="33"/>
      <c r="O708" s="30"/>
      <c r="P708" s="30"/>
      <c r="Q708" s="30"/>
    </row>
    <row r="709" spans="1:17" ht="409.5" customHeight="1">
      <c r="A709" s="29"/>
      <c r="B709" s="30"/>
      <c r="C709" s="30"/>
      <c r="D709" s="30">
        <v>2019</v>
      </c>
      <c r="E709" s="33">
        <f>G709+I709+K709+M709</f>
        <v>15912.599999999999</v>
      </c>
      <c r="F709" s="33">
        <f>H709+J709+L709+N709</f>
        <v>15119.8</v>
      </c>
      <c r="G709" s="33">
        <v>0</v>
      </c>
      <c r="H709" s="33">
        <v>0</v>
      </c>
      <c r="I709" s="33">
        <v>10859.8</v>
      </c>
      <c r="J709" s="33">
        <v>10190</v>
      </c>
      <c r="K709" s="33">
        <f>452.5+4600.3</f>
        <v>5052.8</v>
      </c>
      <c r="L709" s="33">
        <f>424.6+4505.2</f>
        <v>4929.8</v>
      </c>
      <c r="M709" s="33">
        <v>0</v>
      </c>
      <c r="N709" s="33">
        <v>0</v>
      </c>
      <c r="O709" s="30"/>
      <c r="P709" s="30"/>
      <c r="Q709" s="30" t="s">
        <v>768</v>
      </c>
    </row>
    <row r="710" spans="1:17" ht="328.5" customHeight="1">
      <c r="A710" s="29"/>
      <c r="B710" s="30"/>
      <c r="C710" s="30"/>
      <c r="D710" s="30"/>
      <c r="E710" s="33"/>
      <c r="F710" s="33"/>
      <c r="G710" s="33"/>
      <c r="H710" s="33"/>
      <c r="I710" s="33"/>
      <c r="J710" s="33"/>
      <c r="K710" s="33"/>
      <c r="L710" s="33"/>
      <c r="M710" s="33"/>
      <c r="N710" s="33"/>
      <c r="O710" s="30"/>
      <c r="P710" s="30"/>
      <c r="Q710" s="30"/>
    </row>
    <row r="711" spans="1:17" ht="106.5" customHeight="1">
      <c r="A711" s="29" t="s">
        <v>254</v>
      </c>
      <c r="B711" s="30" t="s">
        <v>145</v>
      </c>
      <c r="C711" s="30" t="s">
        <v>91</v>
      </c>
      <c r="D711" s="11" t="s">
        <v>1</v>
      </c>
      <c r="E711" s="12">
        <f>E712+E713</f>
        <v>20756.300000000003</v>
      </c>
      <c r="F711" s="12">
        <f aca="true" t="shared" si="249" ref="F711:N711">F712+F713</f>
        <v>17760.100000000002</v>
      </c>
      <c r="G711" s="12">
        <f t="shared" si="249"/>
        <v>0</v>
      </c>
      <c r="H711" s="12">
        <f t="shared" si="249"/>
        <v>0</v>
      </c>
      <c r="I711" s="12">
        <f t="shared" si="249"/>
        <v>7983.8</v>
      </c>
      <c r="J711" s="12">
        <f t="shared" si="249"/>
        <v>7915.6</v>
      </c>
      <c r="K711" s="12">
        <f t="shared" si="249"/>
        <v>12772.5</v>
      </c>
      <c r="L711" s="12">
        <f t="shared" si="249"/>
        <v>9844.5</v>
      </c>
      <c r="M711" s="12">
        <f t="shared" si="249"/>
        <v>0</v>
      </c>
      <c r="N711" s="12">
        <f t="shared" si="249"/>
        <v>0</v>
      </c>
      <c r="O711" s="30" t="s">
        <v>284</v>
      </c>
      <c r="P711" s="30" t="s">
        <v>703</v>
      </c>
      <c r="Q711" s="11"/>
    </row>
    <row r="712" spans="1:17" ht="259.5" customHeight="1">
      <c r="A712" s="29"/>
      <c r="B712" s="30"/>
      <c r="C712" s="30"/>
      <c r="D712" s="11">
        <v>2018</v>
      </c>
      <c r="E712" s="12">
        <f>G712+I712+K712+M712</f>
        <v>6665.6</v>
      </c>
      <c r="F712" s="12">
        <f>H712+J712+L712+N712</f>
        <v>3922.9</v>
      </c>
      <c r="G712" s="12">
        <f>G713+G716</f>
        <v>0</v>
      </c>
      <c r="H712" s="12">
        <v>0</v>
      </c>
      <c r="I712" s="12">
        <v>0</v>
      </c>
      <c r="J712" s="12">
        <v>0</v>
      </c>
      <c r="K712" s="12">
        <v>6665.6</v>
      </c>
      <c r="L712" s="12">
        <v>3922.9</v>
      </c>
      <c r="M712" s="12">
        <f>M713+M716</f>
        <v>0</v>
      </c>
      <c r="N712" s="12">
        <v>0</v>
      </c>
      <c r="O712" s="30"/>
      <c r="P712" s="30"/>
      <c r="Q712" s="11" t="s">
        <v>598</v>
      </c>
    </row>
    <row r="713" spans="1:17" ht="408" customHeight="1">
      <c r="A713" s="29"/>
      <c r="B713" s="30"/>
      <c r="C713" s="30"/>
      <c r="D713" s="30">
        <v>2019</v>
      </c>
      <c r="E713" s="33">
        <f>G713+I713+K713+M713</f>
        <v>14090.7</v>
      </c>
      <c r="F713" s="33">
        <f>H713+J713+L713+N713</f>
        <v>13837.2</v>
      </c>
      <c r="G713" s="33">
        <v>0</v>
      </c>
      <c r="H713" s="33">
        <v>0</v>
      </c>
      <c r="I713" s="33">
        <v>7983.8</v>
      </c>
      <c r="J713" s="33">
        <v>7915.6</v>
      </c>
      <c r="K713" s="33">
        <f>420.1+5686.8</f>
        <v>6106.900000000001</v>
      </c>
      <c r="L713" s="33">
        <f>416.6+5505</f>
        <v>5921.6</v>
      </c>
      <c r="M713" s="33">
        <v>0</v>
      </c>
      <c r="N713" s="33">
        <v>0</v>
      </c>
      <c r="O713" s="30"/>
      <c r="P713" s="30"/>
      <c r="Q713" s="30" t="s">
        <v>769</v>
      </c>
    </row>
    <row r="714" spans="1:17" ht="408" customHeight="1">
      <c r="A714" s="29"/>
      <c r="B714" s="30"/>
      <c r="C714" s="30"/>
      <c r="D714" s="30"/>
      <c r="E714" s="33"/>
      <c r="F714" s="33"/>
      <c r="G714" s="33"/>
      <c r="H714" s="33"/>
      <c r="I714" s="33"/>
      <c r="J714" s="33"/>
      <c r="K714" s="33"/>
      <c r="L714" s="33"/>
      <c r="M714" s="33"/>
      <c r="N714" s="33"/>
      <c r="O714" s="30"/>
      <c r="P714" s="30"/>
      <c r="Q714" s="30"/>
    </row>
    <row r="715" spans="1:17" ht="169.5" customHeight="1">
      <c r="A715" s="29"/>
      <c r="B715" s="30"/>
      <c r="C715" s="30"/>
      <c r="D715" s="30"/>
      <c r="E715" s="33"/>
      <c r="F715" s="33"/>
      <c r="G715" s="33"/>
      <c r="H715" s="33"/>
      <c r="I715" s="33"/>
      <c r="J715" s="33"/>
      <c r="K715" s="33"/>
      <c r="L715" s="33"/>
      <c r="M715" s="33"/>
      <c r="N715" s="33"/>
      <c r="O715" s="30"/>
      <c r="P715" s="30"/>
      <c r="Q715" s="30"/>
    </row>
    <row r="716" spans="1:17" ht="94.5" customHeight="1">
      <c r="A716" s="29" t="s">
        <v>255</v>
      </c>
      <c r="B716" s="30" t="s">
        <v>330</v>
      </c>
      <c r="C716" s="30" t="s">
        <v>91</v>
      </c>
      <c r="D716" s="11" t="s">
        <v>1</v>
      </c>
      <c r="E716" s="12">
        <f>E717+E718</f>
        <v>1390.7</v>
      </c>
      <c r="F716" s="12">
        <f aca="true" t="shared" si="250" ref="F716:N716">F717+F718</f>
        <v>1390.7</v>
      </c>
      <c r="G716" s="12">
        <f t="shared" si="250"/>
        <v>0</v>
      </c>
      <c r="H716" s="12">
        <f t="shared" si="250"/>
        <v>0</v>
      </c>
      <c r="I716" s="12">
        <f t="shared" si="250"/>
        <v>0</v>
      </c>
      <c r="J716" s="12">
        <f t="shared" si="250"/>
        <v>0</v>
      </c>
      <c r="K716" s="12">
        <f t="shared" si="250"/>
        <v>1390.7</v>
      </c>
      <c r="L716" s="12">
        <f t="shared" si="250"/>
        <v>1390.7</v>
      </c>
      <c r="M716" s="12">
        <f t="shared" si="250"/>
        <v>0</v>
      </c>
      <c r="N716" s="12">
        <f t="shared" si="250"/>
        <v>0</v>
      </c>
      <c r="O716" s="30" t="s">
        <v>284</v>
      </c>
      <c r="P716" s="30" t="s">
        <v>704</v>
      </c>
      <c r="Q716" s="11"/>
    </row>
    <row r="717" spans="1:17" ht="163.5" customHeight="1">
      <c r="A717" s="29"/>
      <c r="B717" s="30"/>
      <c r="C717" s="30"/>
      <c r="D717" s="11">
        <v>2018</v>
      </c>
      <c r="E717" s="12">
        <f>G717+I717+K717+M717</f>
        <v>166.2</v>
      </c>
      <c r="F717" s="12">
        <f>H717+J717+L717+N717</f>
        <v>166.2</v>
      </c>
      <c r="G717" s="12">
        <v>0</v>
      </c>
      <c r="H717" s="12">
        <v>0</v>
      </c>
      <c r="I717" s="12">
        <v>0</v>
      </c>
      <c r="J717" s="12">
        <v>0</v>
      </c>
      <c r="K717" s="12">
        <v>166.2</v>
      </c>
      <c r="L717" s="12">
        <v>166.2</v>
      </c>
      <c r="M717" s="12">
        <f>M718+M725</f>
        <v>0</v>
      </c>
      <c r="N717" s="12">
        <v>0</v>
      </c>
      <c r="O717" s="30"/>
      <c r="P717" s="30"/>
      <c r="Q717" s="11" t="s">
        <v>599</v>
      </c>
    </row>
    <row r="718" spans="1:17" ht="268.5" customHeight="1">
      <c r="A718" s="29"/>
      <c r="B718" s="30"/>
      <c r="C718" s="30"/>
      <c r="D718" s="11">
        <v>2019</v>
      </c>
      <c r="E718" s="12">
        <f>G718+I718+K718+M718</f>
        <v>1224.5</v>
      </c>
      <c r="F718" s="12">
        <f>H718+J718+L718+N718</f>
        <v>1224.5</v>
      </c>
      <c r="G718" s="12">
        <v>0</v>
      </c>
      <c r="H718" s="12">
        <v>0</v>
      </c>
      <c r="I718" s="12">
        <v>0</v>
      </c>
      <c r="J718" s="12">
        <v>0</v>
      </c>
      <c r="K718" s="12">
        <v>1224.5</v>
      </c>
      <c r="L718" s="12">
        <v>1224.5</v>
      </c>
      <c r="M718" s="12">
        <v>0</v>
      </c>
      <c r="N718" s="12">
        <v>0</v>
      </c>
      <c r="O718" s="30"/>
      <c r="P718" s="30"/>
      <c r="Q718" s="16" t="s">
        <v>770</v>
      </c>
    </row>
    <row r="719" spans="1:17" ht="118.5" customHeight="1">
      <c r="A719" s="29" t="s">
        <v>256</v>
      </c>
      <c r="B719" s="30" t="s">
        <v>330</v>
      </c>
      <c r="C719" s="30" t="s">
        <v>93</v>
      </c>
      <c r="D719" s="11" t="s">
        <v>1</v>
      </c>
      <c r="E719" s="12">
        <f aca="true" t="shared" si="251" ref="E719:N719">E720+E722</f>
        <v>13914.399999999998</v>
      </c>
      <c r="F719" s="12">
        <f t="shared" si="251"/>
        <v>13441.5</v>
      </c>
      <c r="G719" s="12">
        <f t="shared" si="251"/>
        <v>0</v>
      </c>
      <c r="H719" s="12">
        <f t="shared" si="251"/>
        <v>0</v>
      </c>
      <c r="I719" s="12">
        <f t="shared" si="251"/>
        <v>6590.1</v>
      </c>
      <c r="J719" s="12">
        <f t="shared" si="251"/>
        <v>6590</v>
      </c>
      <c r="K719" s="12">
        <f t="shared" si="251"/>
        <v>7324.299999999999</v>
      </c>
      <c r="L719" s="12">
        <f t="shared" si="251"/>
        <v>6851.5</v>
      </c>
      <c r="M719" s="12">
        <f t="shared" si="251"/>
        <v>0</v>
      </c>
      <c r="N719" s="12">
        <f t="shared" si="251"/>
        <v>0</v>
      </c>
      <c r="O719" s="30" t="s">
        <v>285</v>
      </c>
      <c r="P719" s="30" t="s">
        <v>731</v>
      </c>
      <c r="Q719" s="11"/>
    </row>
    <row r="720" spans="1:17" ht="118.5" customHeight="1">
      <c r="A720" s="29"/>
      <c r="B720" s="30"/>
      <c r="C720" s="30"/>
      <c r="D720" s="30">
        <v>2018</v>
      </c>
      <c r="E720" s="33">
        <f>G720+I720+K720+M720</f>
        <v>6095.2</v>
      </c>
      <c r="F720" s="33">
        <f>H720+J720+L720+N720</f>
        <v>5652.1</v>
      </c>
      <c r="G720" s="33">
        <v>0</v>
      </c>
      <c r="H720" s="33">
        <v>0</v>
      </c>
      <c r="I720" s="33">
        <v>3020</v>
      </c>
      <c r="J720" s="33">
        <v>3019.9</v>
      </c>
      <c r="K720" s="33">
        <v>3075.2</v>
      </c>
      <c r="L720" s="33">
        <v>2632.2</v>
      </c>
      <c r="M720" s="33">
        <v>0</v>
      </c>
      <c r="N720" s="33">
        <v>0</v>
      </c>
      <c r="O720" s="30"/>
      <c r="P720" s="30"/>
      <c r="Q720" s="30" t="s">
        <v>771</v>
      </c>
    </row>
    <row r="721" spans="1:17" ht="409.5" customHeight="1">
      <c r="A721" s="29"/>
      <c r="B721" s="30"/>
      <c r="C721" s="30"/>
      <c r="D721" s="30"/>
      <c r="E721" s="33"/>
      <c r="F721" s="33"/>
      <c r="G721" s="33"/>
      <c r="H721" s="33"/>
      <c r="I721" s="33"/>
      <c r="J721" s="33"/>
      <c r="K721" s="33"/>
      <c r="L721" s="33"/>
      <c r="M721" s="33"/>
      <c r="N721" s="33"/>
      <c r="O721" s="30"/>
      <c r="P721" s="30"/>
      <c r="Q721" s="30"/>
    </row>
    <row r="722" spans="1:17" ht="409.5" customHeight="1">
      <c r="A722" s="29"/>
      <c r="B722" s="30"/>
      <c r="C722" s="30"/>
      <c r="D722" s="30">
        <v>2019</v>
      </c>
      <c r="E722" s="33">
        <f>G722+I722+K722+M722</f>
        <v>7819.199999999999</v>
      </c>
      <c r="F722" s="33">
        <f>H722+J722+L722+N722</f>
        <v>7789.4</v>
      </c>
      <c r="G722" s="33">
        <v>0</v>
      </c>
      <c r="H722" s="33">
        <v>0</v>
      </c>
      <c r="I722" s="33">
        <v>3570.1</v>
      </c>
      <c r="J722" s="33">
        <v>3570.1</v>
      </c>
      <c r="K722" s="33">
        <f>187.9+4061.2</f>
        <v>4249.099999999999</v>
      </c>
      <c r="L722" s="33">
        <f>187.9+4031.4</f>
        <v>4219.3</v>
      </c>
      <c r="M722" s="33">
        <v>0</v>
      </c>
      <c r="N722" s="33">
        <v>0</v>
      </c>
      <c r="O722" s="30"/>
      <c r="P722" s="30"/>
      <c r="Q722" s="30" t="s">
        <v>772</v>
      </c>
    </row>
    <row r="723" spans="1:17" ht="409.5" customHeight="1">
      <c r="A723" s="29"/>
      <c r="B723" s="30"/>
      <c r="C723" s="30"/>
      <c r="D723" s="30"/>
      <c r="E723" s="33"/>
      <c r="F723" s="33"/>
      <c r="G723" s="33"/>
      <c r="H723" s="33"/>
      <c r="I723" s="33"/>
      <c r="J723" s="33"/>
      <c r="K723" s="33"/>
      <c r="L723" s="33"/>
      <c r="M723" s="33"/>
      <c r="N723" s="33"/>
      <c r="O723" s="30"/>
      <c r="P723" s="30"/>
      <c r="Q723" s="30"/>
    </row>
    <row r="724" spans="1:17" ht="208.5" customHeight="1">
      <c r="A724" s="29"/>
      <c r="B724" s="30"/>
      <c r="C724" s="30"/>
      <c r="D724" s="30"/>
      <c r="E724" s="33"/>
      <c r="F724" s="33"/>
      <c r="G724" s="33"/>
      <c r="H724" s="33"/>
      <c r="I724" s="33"/>
      <c r="J724" s="33"/>
      <c r="K724" s="33"/>
      <c r="L724" s="33"/>
      <c r="M724" s="33"/>
      <c r="N724" s="33"/>
      <c r="O724" s="30"/>
      <c r="P724" s="30"/>
      <c r="Q724" s="30"/>
    </row>
    <row r="725" spans="1:17" ht="59.25" customHeight="1">
      <c r="A725" s="29" t="s">
        <v>257</v>
      </c>
      <c r="B725" s="30" t="s">
        <v>145</v>
      </c>
      <c r="C725" s="30" t="s">
        <v>132</v>
      </c>
      <c r="D725" s="11" t="s">
        <v>1</v>
      </c>
      <c r="E725" s="12">
        <f>E726+E728</f>
        <v>13619.7</v>
      </c>
      <c r="F725" s="12">
        <f aca="true" t="shared" si="252" ref="F725:N725">F726+F728</f>
        <v>11905.900000000001</v>
      </c>
      <c r="G725" s="12">
        <f t="shared" si="252"/>
        <v>0</v>
      </c>
      <c r="H725" s="12">
        <f t="shared" si="252"/>
        <v>0</v>
      </c>
      <c r="I725" s="12">
        <f t="shared" si="252"/>
        <v>12938.699999999999</v>
      </c>
      <c r="J725" s="12">
        <f t="shared" si="252"/>
        <v>11291</v>
      </c>
      <c r="K725" s="12">
        <f t="shared" si="252"/>
        <v>681</v>
      </c>
      <c r="L725" s="12">
        <f t="shared" si="252"/>
        <v>614.9000000000001</v>
      </c>
      <c r="M725" s="12">
        <f t="shared" si="252"/>
        <v>0</v>
      </c>
      <c r="N725" s="12">
        <f t="shared" si="252"/>
        <v>0</v>
      </c>
      <c r="O725" s="30" t="s">
        <v>290</v>
      </c>
      <c r="P725" s="30" t="s">
        <v>690</v>
      </c>
      <c r="Q725" s="11"/>
    </row>
    <row r="726" spans="1:17" ht="409.5" customHeight="1">
      <c r="A726" s="29"/>
      <c r="B726" s="30"/>
      <c r="C726" s="30"/>
      <c r="D726" s="30">
        <v>2018</v>
      </c>
      <c r="E726" s="33">
        <f>G726+I726+K726+M726</f>
        <v>9433.5</v>
      </c>
      <c r="F726" s="33">
        <f>H726+J726+L726+N726</f>
        <v>8112.8</v>
      </c>
      <c r="G726" s="33">
        <v>0</v>
      </c>
      <c r="H726" s="33">
        <v>0</v>
      </c>
      <c r="I726" s="33">
        <v>8961.8</v>
      </c>
      <c r="J726" s="33">
        <v>7707.2</v>
      </c>
      <c r="K726" s="33">
        <v>471.7</v>
      </c>
      <c r="L726" s="33">
        <v>405.6</v>
      </c>
      <c r="M726" s="33">
        <v>0</v>
      </c>
      <c r="N726" s="33">
        <v>0</v>
      </c>
      <c r="O726" s="30"/>
      <c r="P726" s="30"/>
      <c r="Q726" s="30" t="s">
        <v>600</v>
      </c>
    </row>
    <row r="727" spans="1:17" ht="127.5" customHeight="1">
      <c r="A727" s="29"/>
      <c r="B727" s="30"/>
      <c r="C727" s="30"/>
      <c r="D727" s="30"/>
      <c r="E727" s="33"/>
      <c r="F727" s="33"/>
      <c r="G727" s="33"/>
      <c r="H727" s="33"/>
      <c r="I727" s="33"/>
      <c r="J727" s="33"/>
      <c r="K727" s="33"/>
      <c r="L727" s="33"/>
      <c r="M727" s="33"/>
      <c r="N727" s="33"/>
      <c r="O727" s="30"/>
      <c r="P727" s="30"/>
      <c r="Q727" s="30"/>
    </row>
    <row r="728" spans="1:17" ht="409.5" customHeight="1">
      <c r="A728" s="29"/>
      <c r="B728" s="30"/>
      <c r="C728" s="30"/>
      <c r="D728" s="30">
        <v>2019</v>
      </c>
      <c r="E728" s="33">
        <f>G728+I728+K728+M728</f>
        <v>4186.2</v>
      </c>
      <c r="F728" s="33">
        <f>H728+J728+L728+N728</f>
        <v>3793.1000000000004</v>
      </c>
      <c r="G728" s="33">
        <v>0</v>
      </c>
      <c r="H728" s="33">
        <v>0</v>
      </c>
      <c r="I728" s="33">
        <v>3976.9</v>
      </c>
      <c r="J728" s="33">
        <v>3583.8</v>
      </c>
      <c r="K728" s="33">
        <f>209.3</f>
        <v>209.3</v>
      </c>
      <c r="L728" s="33">
        <f>209.3</f>
        <v>209.3</v>
      </c>
      <c r="M728" s="33">
        <v>0</v>
      </c>
      <c r="N728" s="33">
        <v>0</v>
      </c>
      <c r="O728" s="30"/>
      <c r="P728" s="30"/>
      <c r="Q728" s="30" t="s">
        <v>773</v>
      </c>
    </row>
    <row r="729" spans="1:17" ht="139.5" customHeight="1">
      <c r="A729" s="29"/>
      <c r="B729" s="30"/>
      <c r="C729" s="30"/>
      <c r="D729" s="30"/>
      <c r="E729" s="33"/>
      <c r="F729" s="33"/>
      <c r="G729" s="33"/>
      <c r="H729" s="33"/>
      <c r="I729" s="33"/>
      <c r="J729" s="33"/>
      <c r="K729" s="33"/>
      <c r="L729" s="33"/>
      <c r="M729" s="33"/>
      <c r="N729" s="33"/>
      <c r="O729" s="30"/>
      <c r="P729" s="30"/>
      <c r="Q729" s="30"/>
    </row>
    <row r="730" spans="1:17" ht="120.75" customHeight="1">
      <c r="A730" s="29" t="s">
        <v>258</v>
      </c>
      <c r="B730" s="30" t="s">
        <v>330</v>
      </c>
      <c r="C730" s="30" t="s">
        <v>132</v>
      </c>
      <c r="D730" s="11" t="s">
        <v>1</v>
      </c>
      <c r="E730" s="12">
        <f>E731+E733</f>
        <v>10156.7</v>
      </c>
      <c r="F730" s="12">
        <f aca="true" t="shared" si="253" ref="F730:N730">F731+F733</f>
        <v>10017.5</v>
      </c>
      <c r="G730" s="12">
        <f t="shared" si="253"/>
        <v>0</v>
      </c>
      <c r="H730" s="12">
        <f t="shared" si="253"/>
        <v>0</v>
      </c>
      <c r="I730" s="12">
        <f t="shared" si="253"/>
        <v>0</v>
      </c>
      <c r="J730" s="12">
        <f t="shared" si="253"/>
        <v>0</v>
      </c>
      <c r="K730" s="12">
        <f t="shared" si="253"/>
        <v>10156.7</v>
      </c>
      <c r="L730" s="12">
        <f t="shared" si="253"/>
        <v>10017.5</v>
      </c>
      <c r="M730" s="12">
        <f t="shared" si="253"/>
        <v>0</v>
      </c>
      <c r="N730" s="12">
        <f t="shared" si="253"/>
        <v>0</v>
      </c>
      <c r="O730" s="30" t="s">
        <v>290</v>
      </c>
      <c r="P730" s="30" t="s">
        <v>691</v>
      </c>
      <c r="Q730" s="11"/>
    </row>
    <row r="731" spans="1:17" ht="409.5" customHeight="1">
      <c r="A731" s="29"/>
      <c r="B731" s="30"/>
      <c r="C731" s="30"/>
      <c r="D731" s="30">
        <v>2018</v>
      </c>
      <c r="E731" s="33">
        <f>G731+I731+K731+M731</f>
        <v>4404.5</v>
      </c>
      <c r="F731" s="33">
        <f>H731+J731+L731+N731</f>
        <v>4279.4</v>
      </c>
      <c r="G731" s="33">
        <v>0</v>
      </c>
      <c r="H731" s="33">
        <v>0</v>
      </c>
      <c r="I731" s="33">
        <v>0</v>
      </c>
      <c r="J731" s="33">
        <v>0</v>
      </c>
      <c r="K731" s="33">
        <v>4404.5</v>
      </c>
      <c r="L731" s="33">
        <v>4279.4</v>
      </c>
      <c r="M731" s="33">
        <v>0</v>
      </c>
      <c r="N731" s="33">
        <v>0</v>
      </c>
      <c r="O731" s="30"/>
      <c r="P731" s="30"/>
      <c r="Q731" s="30" t="s">
        <v>774</v>
      </c>
    </row>
    <row r="732" spans="1:17" ht="340.5" customHeight="1">
      <c r="A732" s="29"/>
      <c r="B732" s="30"/>
      <c r="C732" s="30"/>
      <c r="D732" s="30"/>
      <c r="E732" s="33"/>
      <c r="F732" s="33"/>
      <c r="G732" s="33"/>
      <c r="H732" s="33"/>
      <c r="I732" s="33"/>
      <c r="J732" s="33"/>
      <c r="K732" s="33"/>
      <c r="L732" s="33"/>
      <c r="M732" s="33"/>
      <c r="N732" s="33"/>
      <c r="O732" s="30"/>
      <c r="P732" s="30"/>
      <c r="Q732" s="30"/>
    </row>
    <row r="733" spans="1:17" ht="409.5" customHeight="1">
      <c r="A733" s="29"/>
      <c r="B733" s="30"/>
      <c r="C733" s="30"/>
      <c r="D733" s="30">
        <v>2019</v>
      </c>
      <c r="E733" s="33">
        <f>G733+I733+K733+M733</f>
        <v>5752.2</v>
      </c>
      <c r="F733" s="33">
        <f>H733+J733+L733+N733</f>
        <v>5738.1</v>
      </c>
      <c r="G733" s="33">
        <v>0</v>
      </c>
      <c r="H733" s="33">
        <v>0</v>
      </c>
      <c r="I733" s="33">
        <v>0</v>
      </c>
      <c r="J733" s="33">
        <v>0</v>
      </c>
      <c r="K733" s="33">
        <v>5752.2</v>
      </c>
      <c r="L733" s="33">
        <v>5738.1</v>
      </c>
      <c r="M733" s="33">
        <v>0</v>
      </c>
      <c r="N733" s="33">
        <v>0</v>
      </c>
      <c r="O733" s="30"/>
      <c r="P733" s="30"/>
      <c r="Q733" s="30" t="s">
        <v>775</v>
      </c>
    </row>
    <row r="734" spans="1:17" ht="262.5" customHeight="1">
      <c r="A734" s="29"/>
      <c r="B734" s="30"/>
      <c r="C734" s="30"/>
      <c r="D734" s="30"/>
      <c r="E734" s="33"/>
      <c r="F734" s="33"/>
      <c r="G734" s="33"/>
      <c r="H734" s="33"/>
      <c r="I734" s="33"/>
      <c r="J734" s="33"/>
      <c r="K734" s="33"/>
      <c r="L734" s="33"/>
      <c r="M734" s="33"/>
      <c r="N734" s="33"/>
      <c r="O734" s="30"/>
      <c r="P734" s="30"/>
      <c r="Q734" s="30"/>
    </row>
    <row r="735" spans="1:17" ht="103.5" customHeight="1">
      <c r="A735" s="29" t="s">
        <v>259</v>
      </c>
      <c r="B735" s="30" t="s">
        <v>145</v>
      </c>
      <c r="C735" s="30" t="s">
        <v>130</v>
      </c>
      <c r="D735" s="11" t="s">
        <v>1</v>
      </c>
      <c r="E735" s="12">
        <f>E736+E738</f>
        <v>14402.099999999999</v>
      </c>
      <c r="F735" s="12">
        <f aca="true" t="shared" si="254" ref="F735:N735">F736+F738</f>
        <v>11100.8</v>
      </c>
      <c r="G735" s="12">
        <f t="shared" si="254"/>
        <v>0</v>
      </c>
      <c r="H735" s="12">
        <f t="shared" si="254"/>
        <v>0</v>
      </c>
      <c r="I735" s="12">
        <f t="shared" si="254"/>
        <v>8039.7</v>
      </c>
      <c r="J735" s="12">
        <f t="shared" si="254"/>
        <v>5691.4</v>
      </c>
      <c r="K735" s="12">
        <f t="shared" si="254"/>
        <v>6362.4</v>
      </c>
      <c r="L735" s="12">
        <f t="shared" si="254"/>
        <v>5409.4</v>
      </c>
      <c r="M735" s="12">
        <f t="shared" si="254"/>
        <v>0</v>
      </c>
      <c r="N735" s="12">
        <f t="shared" si="254"/>
        <v>0</v>
      </c>
      <c r="O735" s="30" t="s">
        <v>293</v>
      </c>
      <c r="P735" s="30" t="s">
        <v>317</v>
      </c>
      <c r="Q735" s="11"/>
    </row>
    <row r="736" spans="1:17" ht="409.5" customHeight="1">
      <c r="A736" s="29"/>
      <c r="B736" s="30"/>
      <c r="C736" s="30"/>
      <c r="D736" s="30">
        <v>2018</v>
      </c>
      <c r="E736" s="33">
        <f>G736+I736+K736+M736</f>
        <v>4982.3</v>
      </c>
      <c r="F736" s="33">
        <f>H736+J736+L736+N736</f>
        <v>4167.3</v>
      </c>
      <c r="G736" s="33">
        <v>0</v>
      </c>
      <c r="H736" s="33">
        <v>0</v>
      </c>
      <c r="I736" s="33">
        <v>1381.7</v>
      </c>
      <c r="J736" s="33">
        <v>1085.7</v>
      </c>
      <c r="K736" s="33">
        <v>3600.6</v>
      </c>
      <c r="L736" s="33">
        <v>3081.6</v>
      </c>
      <c r="M736" s="33">
        <v>0</v>
      </c>
      <c r="N736" s="33">
        <v>0</v>
      </c>
      <c r="O736" s="30"/>
      <c r="P736" s="30"/>
      <c r="Q736" s="30" t="s">
        <v>601</v>
      </c>
    </row>
    <row r="737" spans="1:17" ht="205.5" customHeight="1">
      <c r="A737" s="29"/>
      <c r="B737" s="30"/>
      <c r="C737" s="30"/>
      <c r="D737" s="30"/>
      <c r="E737" s="33"/>
      <c r="F737" s="33"/>
      <c r="G737" s="33"/>
      <c r="H737" s="33"/>
      <c r="I737" s="33"/>
      <c r="J737" s="33"/>
      <c r="K737" s="33"/>
      <c r="L737" s="33"/>
      <c r="M737" s="33"/>
      <c r="N737" s="33"/>
      <c r="O737" s="30"/>
      <c r="P737" s="30"/>
      <c r="Q737" s="30"/>
    </row>
    <row r="738" spans="1:17" ht="409.5" customHeight="1">
      <c r="A738" s="29"/>
      <c r="B738" s="30"/>
      <c r="C738" s="30"/>
      <c r="D738" s="30">
        <v>2019</v>
      </c>
      <c r="E738" s="33">
        <f>G738+I738+K738+M738</f>
        <v>9419.8</v>
      </c>
      <c r="F738" s="33">
        <f>H738+J738+L738+N738</f>
        <v>6933.5</v>
      </c>
      <c r="G738" s="33">
        <v>0</v>
      </c>
      <c r="H738" s="33">
        <v>0</v>
      </c>
      <c r="I738" s="33">
        <v>6658</v>
      </c>
      <c r="J738" s="33">
        <v>4605.7</v>
      </c>
      <c r="K738" s="33">
        <f>425+2336.8</f>
        <v>2761.8</v>
      </c>
      <c r="L738" s="33">
        <f>293.9+2033.9</f>
        <v>2327.8</v>
      </c>
      <c r="M738" s="33">
        <v>0</v>
      </c>
      <c r="N738" s="33">
        <v>0</v>
      </c>
      <c r="O738" s="30"/>
      <c r="P738" s="30"/>
      <c r="Q738" s="30" t="s">
        <v>776</v>
      </c>
    </row>
    <row r="739" spans="1:17" ht="409.5" customHeight="1">
      <c r="A739" s="29"/>
      <c r="B739" s="30"/>
      <c r="C739" s="30"/>
      <c r="D739" s="30"/>
      <c r="E739" s="33"/>
      <c r="F739" s="33"/>
      <c r="G739" s="33"/>
      <c r="H739" s="33"/>
      <c r="I739" s="33"/>
      <c r="J739" s="33"/>
      <c r="K739" s="33"/>
      <c r="L739" s="33"/>
      <c r="M739" s="33"/>
      <c r="N739" s="33"/>
      <c r="O739" s="30"/>
      <c r="P739" s="30"/>
      <c r="Q739" s="30"/>
    </row>
    <row r="740" spans="1:17" ht="46.5" customHeight="1">
      <c r="A740" s="29"/>
      <c r="B740" s="30"/>
      <c r="C740" s="30"/>
      <c r="D740" s="30"/>
      <c r="E740" s="33"/>
      <c r="F740" s="33"/>
      <c r="G740" s="33"/>
      <c r="H740" s="33"/>
      <c r="I740" s="33"/>
      <c r="J740" s="33"/>
      <c r="K740" s="33"/>
      <c r="L740" s="33"/>
      <c r="M740" s="33"/>
      <c r="N740" s="33"/>
      <c r="O740" s="30"/>
      <c r="P740" s="30"/>
      <c r="Q740" s="30"/>
    </row>
    <row r="741" spans="1:17" ht="99.75" customHeight="1">
      <c r="A741" s="29" t="s">
        <v>260</v>
      </c>
      <c r="B741" s="30" t="s">
        <v>330</v>
      </c>
      <c r="C741" s="30" t="s">
        <v>130</v>
      </c>
      <c r="D741" s="11" t="s">
        <v>1</v>
      </c>
      <c r="E741" s="12">
        <f>E742+E744</f>
        <v>7276.2</v>
      </c>
      <c r="F741" s="12">
        <f aca="true" t="shared" si="255" ref="F741:N741">F742+F744</f>
        <v>6449.700000000001</v>
      </c>
      <c r="G741" s="12">
        <f t="shared" si="255"/>
        <v>0</v>
      </c>
      <c r="H741" s="12">
        <f t="shared" si="255"/>
        <v>0</v>
      </c>
      <c r="I741" s="12">
        <f t="shared" si="255"/>
        <v>0</v>
      </c>
      <c r="J741" s="12">
        <f t="shared" si="255"/>
        <v>0</v>
      </c>
      <c r="K741" s="12">
        <f t="shared" si="255"/>
        <v>7276.2</v>
      </c>
      <c r="L741" s="12">
        <f t="shared" si="255"/>
        <v>6449.700000000001</v>
      </c>
      <c r="M741" s="12">
        <f t="shared" si="255"/>
        <v>0</v>
      </c>
      <c r="N741" s="12">
        <f t="shared" si="255"/>
        <v>0</v>
      </c>
      <c r="O741" s="30" t="s">
        <v>293</v>
      </c>
      <c r="P741" s="30" t="s">
        <v>698</v>
      </c>
      <c r="Q741" s="11"/>
    </row>
    <row r="742" spans="1:17" ht="409.5" customHeight="1">
      <c r="A742" s="29"/>
      <c r="B742" s="30"/>
      <c r="C742" s="30"/>
      <c r="D742" s="30">
        <v>2018</v>
      </c>
      <c r="E742" s="33">
        <f>G742+I742+K742+M742</f>
        <v>3355.1</v>
      </c>
      <c r="F742" s="33">
        <f>H742+J742+L742+N742</f>
        <v>3165.3</v>
      </c>
      <c r="G742" s="33">
        <v>0</v>
      </c>
      <c r="H742" s="33">
        <v>0</v>
      </c>
      <c r="I742" s="33">
        <v>0</v>
      </c>
      <c r="J742" s="33">
        <v>0</v>
      </c>
      <c r="K742" s="33">
        <v>3355.1</v>
      </c>
      <c r="L742" s="33">
        <v>3165.3</v>
      </c>
      <c r="M742" s="33">
        <v>0</v>
      </c>
      <c r="N742" s="33">
        <v>0</v>
      </c>
      <c r="O742" s="30"/>
      <c r="P742" s="30"/>
      <c r="Q742" s="30" t="s">
        <v>602</v>
      </c>
    </row>
    <row r="743" spans="1:17" ht="130.5" customHeight="1">
      <c r="A743" s="29"/>
      <c r="B743" s="30"/>
      <c r="C743" s="30"/>
      <c r="D743" s="30"/>
      <c r="E743" s="33"/>
      <c r="F743" s="33"/>
      <c r="G743" s="33"/>
      <c r="H743" s="33"/>
      <c r="I743" s="33"/>
      <c r="J743" s="33"/>
      <c r="K743" s="33"/>
      <c r="L743" s="33"/>
      <c r="M743" s="33"/>
      <c r="N743" s="33"/>
      <c r="O743" s="30"/>
      <c r="P743" s="30"/>
      <c r="Q743" s="30"/>
    </row>
    <row r="744" spans="1:17" ht="409.5" customHeight="1">
      <c r="A744" s="29"/>
      <c r="B744" s="30"/>
      <c r="C744" s="30"/>
      <c r="D744" s="30">
        <v>2019</v>
      </c>
      <c r="E744" s="33">
        <f>G744+I744+K744+M744</f>
        <v>3921.1</v>
      </c>
      <c r="F744" s="33">
        <f>H744+J744+L744+N744</f>
        <v>3284.4</v>
      </c>
      <c r="G744" s="33">
        <v>0</v>
      </c>
      <c r="H744" s="33">
        <v>0</v>
      </c>
      <c r="I744" s="33">
        <v>0</v>
      </c>
      <c r="J744" s="33">
        <v>0</v>
      </c>
      <c r="K744" s="33">
        <v>3921.1</v>
      </c>
      <c r="L744" s="33">
        <v>3284.4</v>
      </c>
      <c r="M744" s="33">
        <v>0</v>
      </c>
      <c r="N744" s="33">
        <v>0</v>
      </c>
      <c r="O744" s="30"/>
      <c r="P744" s="30"/>
      <c r="Q744" s="30" t="s">
        <v>777</v>
      </c>
    </row>
    <row r="745" spans="1:17" ht="199.5" customHeight="1">
      <c r="A745" s="29"/>
      <c r="B745" s="30"/>
      <c r="C745" s="30"/>
      <c r="D745" s="30"/>
      <c r="E745" s="33"/>
      <c r="F745" s="33"/>
      <c r="G745" s="33"/>
      <c r="H745" s="33"/>
      <c r="I745" s="33"/>
      <c r="J745" s="33"/>
      <c r="K745" s="33"/>
      <c r="L745" s="33"/>
      <c r="M745" s="33"/>
      <c r="N745" s="33"/>
      <c r="O745" s="30"/>
      <c r="P745" s="30"/>
      <c r="Q745" s="30"/>
    </row>
    <row r="746" spans="1:17" ht="123" customHeight="1">
      <c r="A746" s="29" t="s">
        <v>261</v>
      </c>
      <c r="B746" s="30" t="s">
        <v>145</v>
      </c>
      <c r="C746" s="30" t="s">
        <v>94</v>
      </c>
      <c r="D746" s="11" t="s">
        <v>1</v>
      </c>
      <c r="E746" s="12">
        <f aca="true" t="shared" si="256" ref="E746:N746">E747+E748</f>
        <v>24540.9</v>
      </c>
      <c r="F746" s="12">
        <f t="shared" si="256"/>
        <v>23135.5</v>
      </c>
      <c r="G746" s="12">
        <f t="shared" si="256"/>
        <v>0</v>
      </c>
      <c r="H746" s="12">
        <f t="shared" si="256"/>
        <v>0</v>
      </c>
      <c r="I746" s="12">
        <f t="shared" si="256"/>
        <v>5599.3</v>
      </c>
      <c r="J746" s="12">
        <f t="shared" si="256"/>
        <v>4193.9</v>
      </c>
      <c r="K746" s="12">
        <f t="shared" si="256"/>
        <v>18941.6</v>
      </c>
      <c r="L746" s="12">
        <f t="shared" si="256"/>
        <v>18941.6</v>
      </c>
      <c r="M746" s="12">
        <f t="shared" si="256"/>
        <v>0</v>
      </c>
      <c r="N746" s="12">
        <f t="shared" si="256"/>
        <v>0</v>
      </c>
      <c r="O746" s="30" t="s">
        <v>286</v>
      </c>
      <c r="P746" s="30" t="s">
        <v>455</v>
      </c>
      <c r="Q746" s="11"/>
    </row>
    <row r="747" spans="1:17" ht="363" customHeight="1">
      <c r="A747" s="29"/>
      <c r="B747" s="30"/>
      <c r="C747" s="30"/>
      <c r="D747" s="11">
        <v>2018</v>
      </c>
      <c r="E747" s="12">
        <f>G747+I747+K747+M747</f>
        <v>11790.4</v>
      </c>
      <c r="F747" s="12">
        <f>H747+J747+L747+N747</f>
        <v>11790.4</v>
      </c>
      <c r="G747" s="12">
        <v>0</v>
      </c>
      <c r="H747" s="12">
        <v>0</v>
      </c>
      <c r="I747" s="12">
        <v>0</v>
      </c>
      <c r="J747" s="12">
        <v>0</v>
      </c>
      <c r="K747" s="12">
        <v>11790.4</v>
      </c>
      <c r="L747" s="12">
        <v>11790.4</v>
      </c>
      <c r="M747" s="12">
        <v>0</v>
      </c>
      <c r="N747" s="12">
        <v>0</v>
      </c>
      <c r="O747" s="30"/>
      <c r="P747" s="30"/>
      <c r="Q747" s="11" t="s">
        <v>603</v>
      </c>
    </row>
    <row r="748" spans="1:17" ht="363" customHeight="1">
      <c r="A748" s="29"/>
      <c r="B748" s="30"/>
      <c r="C748" s="30"/>
      <c r="D748" s="30">
        <v>2019</v>
      </c>
      <c r="E748" s="33">
        <f>G748+I748+K748+M748</f>
        <v>12750.5</v>
      </c>
      <c r="F748" s="33">
        <f>H748+J748+L748+N748</f>
        <v>11345.1</v>
      </c>
      <c r="G748" s="33">
        <v>0</v>
      </c>
      <c r="H748" s="33">
        <v>0</v>
      </c>
      <c r="I748" s="33">
        <v>5599.3</v>
      </c>
      <c r="J748" s="33">
        <v>4193.9</v>
      </c>
      <c r="K748" s="33">
        <f>315.6+6835.6</f>
        <v>7151.200000000001</v>
      </c>
      <c r="L748" s="33">
        <f>315.6+6835.6</f>
        <v>7151.200000000001</v>
      </c>
      <c r="M748" s="33">
        <v>0</v>
      </c>
      <c r="N748" s="33">
        <v>0</v>
      </c>
      <c r="O748" s="30"/>
      <c r="P748" s="30"/>
      <c r="Q748" s="30" t="s">
        <v>778</v>
      </c>
    </row>
    <row r="749" spans="1:17" ht="160.5" customHeight="1">
      <c r="A749" s="29"/>
      <c r="B749" s="30"/>
      <c r="C749" s="30"/>
      <c r="D749" s="30"/>
      <c r="E749" s="33"/>
      <c r="F749" s="33"/>
      <c r="G749" s="33"/>
      <c r="H749" s="33"/>
      <c r="I749" s="33"/>
      <c r="J749" s="33"/>
      <c r="K749" s="33"/>
      <c r="L749" s="33"/>
      <c r="M749" s="33"/>
      <c r="N749" s="33"/>
      <c r="O749" s="30"/>
      <c r="P749" s="30"/>
      <c r="Q749" s="30"/>
    </row>
    <row r="750" spans="1:17" ht="81.75" customHeight="1">
      <c r="A750" s="29" t="s">
        <v>262</v>
      </c>
      <c r="B750" s="30" t="s">
        <v>330</v>
      </c>
      <c r="C750" s="30" t="s">
        <v>94</v>
      </c>
      <c r="D750" s="11" t="s">
        <v>1</v>
      </c>
      <c r="E750" s="12">
        <f>E751+E752</f>
        <v>435</v>
      </c>
      <c r="F750" s="12">
        <f aca="true" t="shared" si="257" ref="F750:N750">F751+F752</f>
        <v>435</v>
      </c>
      <c r="G750" s="12">
        <f t="shared" si="257"/>
        <v>0</v>
      </c>
      <c r="H750" s="12">
        <f t="shared" si="257"/>
        <v>0</v>
      </c>
      <c r="I750" s="12">
        <f t="shared" si="257"/>
        <v>0</v>
      </c>
      <c r="J750" s="12">
        <f t="shared" si="257"/>
        <v>0</v>
      </c>
      <c r="K750" s="12">
        <f t="shared" si="257"/>
        <v>435</v>
      </c>
      <c r="L750" s="12">
        <f t="shared" si="257"/>
        <v>435</v>
      </c>
      <c r="M750" s="12">
        <f t="shared" si="257"/>
        <v>0</v>
      </c>
      <c r="N750" s="12">
        <f t="shared" si="257"/>
        <v>0</v>
      </c>
      <c r="O750" s="30" t="s">
        <v>286</v>
      </c>
      <c r="P750" s="30" t="s">
        <v>779</v>
      </c>
      <c r="Q750" s="11"/>
    </row>
    <row r="751" spans="1:17" ht="102.75" customHeight="1">
      <c r="A751" s="29"/>
      <c r="B751" s="30"/>
      <c r="C751" s="30"/>
      <c r="D751" s="11">
        <v>2018</v>
      </c>
      <c r="E751" s="12">
        <f>G751+I751+K751+M751</f>
        <v>100.5</v>
      </c>
      <c r="F751" s="12">
        <f>H751+J751+L751+N751</f>
        <v>100.5</v>
      </c>
      <c r="G751" s="12">
        <v>0</v>
      </c>
      <c r="H751" s="12">
        <v>0</v>
      </c>
      <c r="I751" s="12">
        <v>0</v>
      </c>
      <c r="J751" s="12">
        <v>0</v>
      </c>
      <c r="K751" s="12">
        <v>100.5</v>
      </c>
      <c r="L751" s="12">
        <v>100.5</v>
      </c>
      <c r="M751" s="12">
        <v>0</v>
      </c>
      <c r="N751" s="12">
        <v>0</v>
      </c>
      <c r="O751" s="30"/>
      <c r="P751" s="30"/>
      <c r="Q751" s="11" t="s">
        <v>456</v>
      </c>
    </row>
    <row r="752" spans="1:17" ht="352.5" customHeight="1">
      <c r="A752" s="29"/>
      <c r="B752" s="30"/>
      <c r="C752" s="30"/>
      <c r="D752" s="11">
        <v>2019</v>
      </c>
      <c r="E752" s="12">
        <f>G752+I752+K752+M752</f>
        <v>334.5</v>
      </c>
      <c r="F752" s="12">
        <f>H752+J752+L752+N752</f>
        <v>334.5</v>
      </c>
      <c r="G752" s="12">
        <v>0</v>
      </c>
      <c r="H752" s="12">
        <v>0</v>
      </c>
      <c r="I752" s="12">
        <v>0</v>
      </c>
      <c r="J752" s="12">
        <v>0</v>
      </c>
      <c r="K752" s="12">
        <v>334.5</v>
      </c>
      <c r="L752" s="12">
        <v>334.5</v>
      </c>
      <c r="M752" s="12">
        <v>0</v>
      </c>
      <c r="N752" s="12">
        <v>0</v>
      </c>
      <c r="O752" s="30"/>
      <c r="P752" s="30"/>
      <c r="Q752" s="11" t="s">
        <v>780</v>
      </c>
    </row>
    <row r="753" spans="1:17" ht="88.5" customHeight="1">
      <c r="A753" s="29" t="s">
        <v>263</v>
      </c>
      <c r="B753" s="30" t="s">
        <v>145</v>
      </c>
      <c r="C753" s="30" t="s">
        <v>98</v>
      </c>
      <c r="D753" s="11" t="s">
        <v>1</v>
      </c>
      <c r="E753" s="12">
        <f>E754+E756</f>
        <v>25790.1</v>
      </c>
      <c r="F753" s="12">
        <f aca="true" t="shared" si="258" ref="F753:N753">F754+F756</f>
        <v>21913.6</v>
      </c>
      <c r="G753" s="12">
        <f t="shared" si="258"/>
        <v>0</v>
      </c>
      <c r="H753" s="12">
        <f t="shared" si="258"/>
        <v>0</v>
      </c>
      <c r="I753" s="12">
        <f t="shared" si="258"/>
        <v>4765.6</v>
      </c>
      <c r="J753" s="12">
        <f t="shared" si="258"/>
        <v>3964.4</v>
      </c>
      <c r="K753" s="12">
        <f t="shared" si="258"/>
        <v>21024.5</v>
      </c>
      <c r="L753" s="12">
        <f t="shared" si="258"/>
        <v>17949.199999999997</v>
      </c>
      <c r="M753" s="12">
        <f t="shared" si="258"/>
        <v>0</v>
      </c>
      <c r="N753" s="12">
        <f t="shared" si="258"/>
        <v>0</v>
      </c>
      <c r="O753" s="30" t="s">
        <v>287</v>
      </c>
      <c r="P753" s="30" t="s">
        <v>781</v>
      </c>
      <c r="Q753" s="11"/>
    </row>
    <row r="754" spans="1:17" ht="409.5" customHeight="1">
      <c r="A754" s="29"/>
      <c r="B754" s="30"/>
      <c r="C754" s="30"/>
      <c r="D754" s="30">
        <v>2018</v>
      </c>
      <c r="E754" s="33">
        <f>G754+I754+K754+M754</f>
        <v>11612.2</v>
      </c>
      <c r="F754" s="33">
        <f>H754+J754+L754+N754</f>
        <v>10909.3</v>
      </c>
      <c r="G754" s="33">
        <v>0</v>
      </c>
      <c r="H754" s="33">
        <v>0</v>
      </c>
      <c r="I754" s="33">
        <v>0</v>
      </c>
      <c r="J754" s="33">
        <v>0</v>
      </c>
      <c r="K754" s="33">
        <v>11612.2</v>
      </c>
      <c r="L754" s="33">
        <v>10909.3</v>
      </c>
      <c r="M754" s="33">
        <v>0</v>
      </c>
      <c r="N754" s="33">
        <v>0</v>
      </c>
      <c r="O754" s="30"/>
      <c r="P754" s="30"/>
      <c r="Q754" s="30" t="s">
        <v>746</v>
      </c>
    </row>
    <row r="755" spans="1:17" ht="61.5" customHeight="1">
      <c r="A755" s="29"/>
      <c r="B755" s="30"/>
      <c r="C755" s="30"/>
      <c r="D755" s="30"/>
      <c r="E755" s="33"/>
      <c r="F755" s="33"/>
      <c r="G755" s="33"/>
      <c r="H755" s="33"/>
      <c r="I755" s="33"/>
      <c r="J755" s="33"/>
      <c r="K755" s="33"/>
      <c r="L755" s="33"/>
      <c r="M755" s="33"/>
      <c r="N755" s="33"/>
      <c r="O755" s="30"/>
      <c r="P755" s="30"/>
      <c r="Q755" s="30"/>
    </row>
    <row r="756" spans="1:17" ht="409.5" customHeight="1">
      <c r="A756" s="29"/>
      <c r="B756" s="30"/>
      <c r="C756" s="30"/>
      <c r="D756" s="30">
        <v>2019</v>
      </c>
      <c r="E756" s="33">
        <f>G756+I756+K756+M756</f>
        <v>14177.9</v>
      </c>
      <c r="F756" s="33">
        <f>H756+J756+L756+N756</f>
        <v>11004.3</v>
      </c>
      <c r="G756" s="33">
        <v>0</v>
      </c>
      <c r="H756" s="33">
        <v>0</v>
      </c>
      <c r="I756" s="33">
        <v>4765.6</v>
      </c>
      <c r="J756" s="33">
        <v>3964.4</v>
      </c>
      <c r="K756" s="33">
        <v>9412.3</v>
      </c>
      <c r="L756" s="33">
        <v>7039.9</v>
      </c>
      <c r="M756" s="33">
        <v>0</v>
      </c>
      <c r="N756" s="33">
        <v>0</v>
      </c>
      <c r="O756" s="30"/>
      <c r="P756" s="30"/>
      <c r="Q756" s="30" t="s">
        <v>782</v>
      </c>
    </row>
    <row r="757" spans="1:17" ht="409.5" customHeight="1">
      <c r="A757" s="29"/>
      <c r="B757" s="30"/>
      <c r="C757" s="30"/>
      <c r="D757" s="30"/>
      <c r="E757" s="33"/>
      <c r="F757" s="33"/>
      <c r="G757" s="33"/>
      <c r="H757" s="33"/>
      <c r="I757" s="33"/>
      <c r="J757" s="33"/>
      <c r="K757" s="33"/>
      <c r="L757" s="33"/>
      <c r="M757" s="33"/>
      <c r="N757" s="33"/>
      <c r="O757" s="30"/>
      <c r="P757" s="30"/>
      <c r="Q757" s="30"/>
    </row>
    <row r="758" spans="1:17" ht="241.5" customHeight="1">
      <c r="A758" s="29"/>
      <c r="B758" s="30"/>
      <c r="C758" s="30"/>
      <c r="D758" s="30"/>
      <c r="E758" s="33"/>
      <c r="F758" s="33"/>
      <c r="G758" s="33"/>
      <c r="H758" s="33"/>
      <c r="I758" s="33"/>
      <c r="J758" s="33"/>
      <c r="K758" s="33"/>
      <c r="L758" s="33"/>
      <c r="M758" s="33"/>
      <c r="N758" s="33"/>
      <c r="O758" s="30"/>
      <c r="P758" s="30"/>
      <c r="Q758" s="30"/>
    </row>
    <row r="759" spans="1:17" ht="97.5" customHeight="1">
      <c r="A759" s="29" t="s">
        <v>264</v>
      </c>
      <c r="B759" s="30" t="s">
        <v>118</v>
      </c>
      <c r="C759" s="30" t="s">
        <v>131</v>
      </c>
      <c r="D759" s="11" t="s">
        <v>1</v>
      </c>
      <c r="E759" s="12">
        <f>E760+E762</f>
        <v>240510.1</v>
      </c>
      <c r="F759" s="12">
        <f aca="true" t="shared" si="259" ref="F759:N759">F760+F762</f>
        <v>159605.59999999998</v>
      </c>
      <c r="G759" s="12">
        <f t="shared" si="259"/>
        <v>0</v>
      </c>
      <c r="H759" s="12">
        <f t="shared" si="259"/>
        <v>0</v>
      </c>
      <c r="I759" s="12">
        <f t="shared" si="259"/>
        <v>17876.9</v>
      </c>
      <c r="J759" s="12">
        <f t="shared" si="259"/>
        <v>17134.9</v>
      </c>
      <c r="K759" s="12">
        <f t="shared" si="259"/>
        <v>222633.2</v>
      </c>
      <c r="L759" s="12">
        <f t="shared" si="259"/>
        <v>142470.7</v>
      </c>
      <c r="M759" s="12">
        <f t="shared" si="259"/>
        <v>0</v>
      </c>
      <c r="N759" s="12">
        <f t="shared" si="259"/>
        <v>0</v>
      </c>
      <c r="O759" s="30" t="s">
        <v>288</v>
      </c>
      <c r="P759" s="30" t="s">
        <v>784</v>
      </c>
      <c r="Q759" s="11"/>
    </row>
    <row r="760" spans="1:17" ht="409.5" customHeight="1">
      <c r="A760" s="29"/>
      <c r="B760" s="30"/>
      <c r="C760" s="30"/>
      <c r="D760" s="30">
        <v>2018</v>
      </c>
      <c r="E760" s="33">
        <f>G760+I760+K760+M760</f>
        <v>133446.2</v>
      </c>
      <c r="F760" s="33">
        <f>H760+J760+L760+N760</f>
        <v>88826.29999999999</v>
      </c>
      <c r="G760" s="33">
        <v>0</v>
      </c>
      <c r="H760" s="33">
        <v>0</v>
      </c>
      <c r="I760" s="33">
        <v>17876.9</v>
      </c>
      <c r="J760" s="33">
        <v>17134.9</v>
      </c>
      <c r="K760" s="33">
        <v>115569.3</v>
      </c>
      <c r="L760" s="33">
        <v>71691.4</v>
      </c>
      <c r="M760" s="33">
        <v>0</v>
      </c>
      <c r="N760" s="33">
        <v>0</v>
      </c>
      <c r="O760" s="30"/>
      <c r="P760" s="30"/>
      <c r="Q760" s="30" t="s">
        <v>736</v>
      </c>
    </row>
    <row r="761" spans="1:17" ht="409.5" customHeight="1">
      <c r="A761" s="29"/>
      <c r="B761" s="30"/>
      <c r="C761" s="30"/>
      <c r="D761" s="30"/>
      <c r="E761" s="33"/>
      <c r="F761" s="33"/>
      <c r="G761" s="33"/>
      <c r="H761" s="33"/>
      <c r="I761" s="33"/>
      <c r="J761" s="33"/>
      <c r="K761" s="33"/>
      <c r="L761" s="33"/>
      <c r="M761" s="33"/>
      <c r="N761" s="33"/>
      <c r="O761" s="30"/>
      <c r="P761" s="30"/>
      <c r="Q761" s="30"/>
    </row>
    <row r="762" spans="1:17" ht="409.5" customHeight="1">
      <c r="A762" s="29"/>
      <c r="B762" s="30"/>
      <c r="C762" s="30"/>
      <c r="D762" s="30">
        <v>2019</v>
      </c>
      <c r="E762" s="33">
        <f>G762+I762+K762+M762</f>
        <v>107063.9</v>
      </c>
      <c r="F762" s="33">
        <f>H762+J762+L762+N762</f>
        <v>70779.3</v>
      </c>
      <c r="G762" s="33">
        <v>0</v>
      </c>
      <c r="H762" s="33">
        <v>0</v>
      </c>
      <c r="I762" s="33">
        <v>0</v>
      </c>
      <c r="J762" s="33">
        <v>0</v>
      </c>
      <c r="K762" s="33">
        <v>107063.9</v>
      </c>
      <c r="L762" s="33">
        <v>70779.3</v>
      </c>
      <c r="M762" s="33">
        <v>0</v>
      </c>
      <c r="N762" s="33">
        <v>0</v>
      </c>
      <c r="O762" s="30"/>
      <c r="P762" s="30"/>
      <c r="Q762" s="30" t="s">
        <v>783</v>
      </c>
    </row>
    <row r="763" spans="1:17" ht="334.5" customHeight="1">
      <c r="A763" s="29"/>
      <c r="B763" s="30"/>
      <c r="C763" s="30"/>
      <c r="D763" s="30"/>
      <c r="E763" s="33"/>
      <c r="F763" s="33"/>
      <c r="G763" s="33"/>
      <c r="H763" s="33"/>
      <c r="I763" s="33"/>
      <c r="J763" s="33"/>
      <c r="K763" s="33"/>
      <c r="L763" s="33"/>
      <c r="M763" s="33"/>
      <c r="N763" s="33"/>
      <c r="O763" s="30"/>
      <c r="P763" s="30"/>
      <c r="Q763" s="30"/>
    </row>
    <row r="764" spans="1:17" ht="101.25" customHeight="1">
      <c r="A764" s="29" t="s">
        <v>345</v>
      </c>
      <c r="B764" s="30" t="s">
        <v>145</v>
      </c>
      <c r="C764" s="30" t="s">
        <v>126</v>
      </c>
      <c r="D764" s="11" t="s">
        <v>1</v>
      </c>
      <c r="E764" s="12">
        <f>E765+E766</f>
        <v>16107.5</v>
      </c>
      <c r="F764" s="12">
        <f aca="true" t="shared" si="260" ref="F764:N764">F765+F766</f>
        <v>13675.1</v>
      </c>
      <c r="G764" s="12">
        <f t="shared" si="260"/>
        <v>0</v>
      </c>
      <c r="H764" s="12">
        <f t="shared" si="260"/>
        <v>0</v>
      </c>
      <c r="I764" s="12">
        <f t="shared" si="260"/>
        <v>6996.3</v>
      </c>
      <c r="J764" s="12">
        <f t="shared" si="260"/>
        <v>4749.8</v>
      </c>
      <c r="K764" s="12">
        <f t="shared" si="260"/>
        <v>9111.2</v>
      </c>
      <c r="L764" s="12">
        <f t="shared" si="260"/>
        <v>8925.3</v>
      </c>
      <c r="M764" s="12">
        <f t="shared" si="260"/>
        <v>0</v>
      </c>
      <c r="N764" s="12">
        <f t="shared" si="260"/>
        <v>0</v>
      </c>
      <c r="O764" s="30" t="s">
        <v>294</v>
      </c>
      <c r="P764" s="30" t="s">
        <v>786</v>
      </c>
      <c r="Q764" s="11"/>
    </row>
    <row r="765" spans="1:17" ht="349.5" customHeight="1">
      <c r="A765" s="29"/>
      <c r="B765" s="30"/>
      <c r="C765" s="30"/>
      <c r="D765" s="11">
        <v>2018</v>
      </c>
      <c r="E765" s="12">
        <f>G765+I765+K765+M765</f>
        <v>6183.8</v>
      </c>
      <c r="F765" s="12">
        <f>H765+J765+L765+N765</f>
        <v>6168.8</v>
      </c>
      <c r="G765" s="12">
        <v>0</v>
      </c>
      <c r="H765" s="12">
        <v>0</v>
      </c>
      <c r="I765" s="12">
        <v>0</v>
      </c>
      <c r="J765" s="12">
        <v>0</v>
      </c>
      <c r="K765" s="12">
        <v>6183.8</v>
      </c>
      <c r="L765" s="12">
        <v>6168.8</v>
      </c>
      <c r="M765" s="12">
        <v>0</v>
      </c>
      <c r="N765" s="12">
        <v>0</v>
      </c>
      <c r="O765" s="30"/>
      <c r="P765" s="30"/>
      <c r="Q765" s="11" t="s">
        <v>604</v>
      </c>
    </row>
    <row r="766" spans="1:17" ht="409.5" customHeight="1">
      <c r="A766" s="29"/>
      <c r="B766" s="30"/>
      <c r="C766" s="30"/>
      <c r="D766" s="30">
        <v>2019</v>
      </c>
      <c r="E766" s="33">
        <f>G766+I766+K766+M766</f>
        <v>9923.7</v>
      </c>
      <c r="F766" s="33">
        <f>H766+J766+L766+N766</f>
        <v>7506.3</v>
      </c>
      <c r="G766" s="33">
        <v>0</v>
      </c>
      <c r="H766" s="33">
        <v>0</v>
      </c>
      <c r="I766" s="33">
        <v>6996.3</v>
      </c>
      <c r="J766" s="33">
        <v>4749.8</v>
      </c>
      <c r="K766" s="33">
        <f>526.5+2400.9</f>
        <v>2927.4</v>
      </c>
      <c r="L766" s="33">
        <f>357.5+2399</f>
        <v>2756.5</v>
      </c>
      <c r="M766" s="33">
        <v>0</v>
      </c>
      <c r="N766" s="33">
        <v>0</v>
      </c>
      <c r="O766" s="30"/>
      <c r="P766" s="30"/>
      <c r="Q766" s="30" t="s">
        <v>787</v>
      </c>
    </row>
    <row r="767" spans="1:17" ht="409.5" customHeight="1">
      <c r="A767" s="29"/>
      <c r="B767" s="30"/>
      <c r="C767" s="30"/>
      <c r="D767" s="30"/>
      <c r="E767" s="33"/>
      <c r="F767" s="33"/>
      <c r="G767" s="33"/>
      <c r="H767" s="33"/>
      <c r="I767" s="33"/>
      <c r="J767" s="33"/>
      <c r="K767" s="33"/>
      <c r="L767" s="33"/>
      <c r="M767" s="33"/>
      <c r="N767" s="33"/>
      <c r="O767" s="30"/>
      <c r="P767" s="30"/>
      <c r="Q767" s="30"/>
    </row>
    <row r="768" spans="1:17" ht="111" customHeight="1">
      <c r="A768" s="29" t="s">
        <v>346</v>
      </c>
      <c r="B768" s="30" t="s">
        <v>330</v>
      </c>
      <c r="C768" s="30" t="s">
        <v>126</v>
      </c>
      <c r="D768" s="11" t="s">
        <v>1</v>
      </c>
      <c r="E768" s="12">
        <f>E769+E770</f>
        <v>2309.2</v>
      </c>
      <c r="F768" s="12">
        <f aca="true" t="shared" si="261" ref="F768:N768">F769+F770</f>
        <v>2309.2</v>
      </c>
      <c r="G768" s="12">
        <f t="shared" si="261"/>
        <v>0</v>
      </c>
      <c r="H768" s="12">
        <f t="shared" si="261"/>
        <v>0</v>
      </c>
      <c r="I768" s="12">
        <f t="shared" si="261"/>
        <v>0</v>
      </c>
      <c r="J768" s="12">
        <f t="shared" si="261"/>
        <v>0</v>
      </c>
      <c r="K768" s="12">
        <f t="shared" si="261"/>
        <v>2309.2</v>
      </c>
      <c r="L768" s="12">
        <f t="shared" si="261"/>
        <v>2309.2</v>
      </c>
      <c r="M768" s="12">
        <f t="shared" si="261"/>
        <v>0</v>
      </c>
      <c r="N768" s="12">
        <f t="shared" si="261"/>
        <v>0</v>
      </c>
      <c r="O768" s="30" t="s">
        <v>294</v>
      </c>
      <c r="P768" s="30" t="s">
        <v>713</v>
      </c>
      <c r="Q768" s="11"/>
    </row>
    <row r="769" spans="1:17" ht="172.5" customHeight="1">
      <c r="A769" s="29"/>
      <c r="B769" s="30"/>
      <c r="C769" s="30"/>
      <c r="D769" s="11">
        <v>2018</v>
      </c>
      <c r="E769" s="12">
        <f>G769+I769+K769+M769</f>
        <v>593</v>
      </c>
      <c r="F769" s="12">
        <f>H769+J769+L769+N769</f>
        <v>593</v>
      </c>
      <c r="G769" s="12">
        <v>0</v>
      </c>
      <c r="H769" s="12">
        <v>0</v>
      </c>
      <c r="I769" s="12">
        <v>0</v>
      </c>
      <c r="J769" s="12">
        <v>0</v>
      </c>
      <c r="K769" s="12">
        <v>593</v>
      </c>
      <c r="L769" s="12">
        <v>593</v>
      </c>
      <c r="M769" s="12">
        <v>0</v>
      </c>
      <c r="N769" s="12">
        <v>0</v>
      </c>
      <c r="O769" s="30"/>
      <c r="P769" s="30"/>
      <c r="Q769" s="11" t="s">
        <v>605</v>
      </c>
    </row>
    <row r="770" spans="1:17" ht="262.5" customHeight="1">
      <c r="A770" s="29"/>
      <c r="B770" s="30"/>
      <c r="C770" s="30"/>
      <c r="D770" s="11">
        <v>2019</v>
      </c>
      <c r="E770" s="12">
        <f>G770+I770+K770+M770</f>
        <v>1716.2</v>
      </c>
      <c r="F770" s="12">
        <f>H770+J770+L770+N770</f>
        <v>1716.2</v>
      </c>
      <c r="G770" s="12">
        <v>0</v>
      </c>
      <c r="H770" s="12">
        <v>0</v>
      </c>
      <c r="I770" s="12">
        <v>0</v>
      </c>
      <c r="J770" s="12">
        <v>0</v>
      </c>
      <c r="K770" s="12">
        <v>1716.2</v>
      </c>
      <c r="L770" s="12">
        <v>1716.2</v>
      </c>
      <c r="M770" s="12">
        <v>0</v>
      </c>
      <c r="N770" s="12">
        <v>0</v>
      </c>
      <c r="O770" s="30"/>
      <c r="P770" s="30"/>
      <c r="Q770" s="11" t="s">
        <v>788</v>
      </c>
    </row>
    <row r="771" spans="1:17" ht="75.75" customHeight="1">
      <c r="A771" s="29" t="s">
        <v>347</v>
      </c>
      <c r="B771" s="30" t="s">
        <v>330</v>
      </c>
      <c r="C771" s="30" t="s">
        <v>63</v>
      </c>
      <c r="D771" s="11" t="s">
        <v>1</v>
      </c>
      <c r="E771" s="12">
        <f>E772+E774</f>
        <v>190429.90000000002</v>
      </c>
      <c r="F771" s="12">
        <f aca="true" t="shared" si="262" ref="F771:N771">F772+F774</f>
        <v>167188.2</v>
      </c>
      <c r="G771" s="12">
        <f t="shared" si="262"/>
        <v>0</v>
      </c>
      <c r="H771" s="12">
        <f t="shared" si="262"/>
        <v>0</v>
      </c>
      <c r="I771" s="12">
        <f t="shared" si="262"/>
        <v>123289.6</v>
      </c>
      <c r="J771" s="12">
        <f t="shared" si="262"/>
        <v>122739.9</v>
      </c>
      <c r="K771" s="12">
        <f t="shared" si="262"/>
        <v>67140.3</v>
      </c>
      <c r="L771" s="12">
        <f t="shared" si="262"/>
        <v>44448.3</v>
      </c>
      <c r="M771" s="12">
        <f t="shared" si="262"/>
        <v>0</v>
      </c>
      <c r="N771" s="12">
        <f t="shared" si="262"/>
        <v>0</v>
      </c>
      <c r="O771" s="30" t="s">
        <v>289</v>
      </c>
      <c r="P771" s="30" t="s">
        <v>318</v>
      </c>
      <c r="Q771" s="11"/>
    </row>
    <row r="772" spans="1:17" ht="409.5" customHeight="1">
      <c r="A772" s="29"/>
      <c r="B772" s="30"/>
      <c r="C772" s="30"/>
      <c r="D772" s="30">
        <v>2018</v>
      </c>
      <c r="E772" s="33">
        <f>G772+I772+K772+M772</f>
        <v>162442.90000000002</v>
      </c>
      <c r="F772" s="33">
        <f>H772+J772+L772+N772</f>
        <v>150554</v>
      </c>
      <c r="G772" s="33">
        <v>0</v>
      </c>
      <c r="H772" s="33">
        <v>0</v>
      </c>
      <c r="I772" s="33">
        <v>123289.6</v>
      </c>
      <c r="J772" s="33">
        <v>122739.9</v>
      </c>
      <c r="K772" s="33">
        <v>39153.3</v>
      </c>
      <c r="L772" s="33">
        <v>27814.1</v>
      </c>
      <c r="M772" s="33">
        <v>0</v>
      </c>
      <c r="N772" s="33">
        <v>0</v>
      </c>
      <c r="O772" s="30"/>
      <c r="P772" s="30"/>
      <c r="Q772" s="30" t="s">
        <v>672</v>
      </c>
    </row>
    <row r="773" spans="1:17" ht="202.5" customHeight="1">
      <c r="A773" s="29"/>
      <c r="B773" s="30"/>
      <c r="C773" s="30"/>
      <c r="D773" s="30"/>
      <c r="E773" s="33"/>
      <c r="F773" s="33"/>
      <c r="G773" s="33"/>
      <c r="H773" s="33"/>
      <c r="I773" s="33"/>
      <c r="J773" s="33"/>
      <c r="K773" s="33"/>
      <c r="L773" s="33"/>
      <c r="M773" s="33"/>
      <c r="N773" s="33"/>
      <c r="O773" s="30"/>
      <c r="P773" s="30"/>
      <c r="Q773" s="30"/>
    </row>
    <row r="774" spans="1:17" ht="409.5" customHeight="1">
      <c r="A774" s="29"/>
      <c r="B774" s="30"/>
      <c r="C774" s="30"/>
      <c r="D774" s="30">
        <v>2019</v>
      </c>
      <c r="E774" s="33">
        <f>G774+I774+K774+M774</f>
        <v>27987</v>
      </c>
      <c r="F774" s="33">
        <f>H774+J774+L774+N774</f>
        <v>16634.2</v>
      </c>
      <c r="G774" s="33">
        <v>0</v>
      </c>
      <c r="H774" s="33">
        <v>0</v>
      </c>
      <c r="I774" s="33">
        <v>0</v>
      </c>
      <c r="J774" s="33">
        <v>0</v>
      </c>
      <c r="K774" s="33">
        <v>27987</v>
      </c>
      <c r="L774" s="33">
        <v>16634.2</v>
      </c>
      <c r="M774" s="33">
        <v>0</v>
      </c>
      <c r="N774" s="33">
        <v>0</v>
      </c>
      <c r="O774" s="30"/>
      <c r="P774" s="30"/>
      <c r="Q774" s="30" t="s">
        <v>785</v>
      </c>
    </row>
    <row r="775" spans="1:17" ht="409.5" customHeight="1">
      <c r="A775" s="29"/>
      <c r="B775" s="30"/>
      <c r="C775" s="30"/>
      <c r="D775" s="30"/>
      <c r="E775" s="33"/>
      <c r="F775" s="33"/>
      <c r="G775" s="33"/>
      <c r="H775" s="33"/>
      <c r="I775" s="33"/>
      <c r="J775" s="33"/>
      <c r="K775" s="33"/>
      <c r="L775" s="33"/>
      <c r="M775" s="33"/>
      <c r="N775" s="33"/>
      <c r="O775" s="30"/>
      <c r="P775" s="30"/>
      <c r="Q775" s="30"/>
    </row>
    <row r="776" spans="1:17" ht="409.5" customHeight="1">
      <c r="A776" s="29"/>
      <c r="B776" s="30"/>
      <c r="C776" s="30"/>
      <c r="D776" s="30"/>
      <c r="E776" s="33"/>
      <c r="F776" s="33"/>
      <c r="G776" s="33"/>
      <c r="H776" s="33"/>
      <c r="I776" s="33"/>
      <c r="J776" s="33"/>
      <c r="K776" s="33"/>
      <c r="L776" s="33"/>
      <c r="M776" s="33"/>
      <c r="N776" s="33"/>
      <c r="O776" s="30"/>
      <c r="P776" s="30"/>
      <c r="Q776" s="30"/>
    </row>
    <row r="777" spans="1:17" ht="298.5" customHeight="1">
      <c r="A777" s="29"/>
      <c r="B777" s="30"/>
      <c r="C777" s="30"/>
      <c r="D777" s="30"/>
      <c r="E777" s="33"/>
      <c r="F777" s="33"/>
      <c r="G777" s="33"/>
      <c r="H777" s="33"/>
      <c r="I777" s="33"/>
      <c r="J777" s="33"/>
      <c r="K777" s="33"/>
      <c r="L777" s="33"/>
      <c r="M777" s="33"/>
      <c r="N777" s="33"/>
      <c r="O777" s="30"/>
      <c r="P777" s="30"/>
      <c r="Q777" s="30"/>
    </row>
    <row r="778" spans="1:17" ht="106.5" customHeight="1">
      <c r="A778" s="29" t="s">
        <v>457</v>
      </c>
      <c r="B778" s="30" t="s">
        <v>459</v>
      </c>
      <c r="C778" s="30" t="s">
        <v>63</v>
      </c>
      <c r="D778" s="11" t="s">
        <v>1</v>
      </c>
      <c r="E778" s="12">
        <f>E779+E780</f>
        <v>11006.7</v>
      </c>
      <c r="F778" s="12">
        <f aca="true" t="shared" si="263" ref="F778:N778">F779+F780</f>
        <v>10564.2</v>
      </c>
      <c r="G778" s="12">
        <f t="shared" si="263"/>
        <v>0</v>
      </c>
      <c r="H778" s="12">
        <f t="shared" si="263"/>
        <v>0</v>
      </c>
      <c r="I778" s="12">
        <f t="shared" si="263"/>
        <v>0</v>
      </c>
      <c r="J778" s="12">
        <f t="shared" si="263"/>
        <v>0</v>
      </c>
      <c r="K778" s="12">
        <f t="shared" si="263"/>
        <v>11006.7</v>
      </c>
      <c r="L778" s="12">
        <f t="shared" si="263"/>
        <v>10564.2</v>
      </c>
      <c r="M778" s="12">
        <f t="shared" si="263"/>
        <v>0</v>
      </c>
      <c r="N778" s="12">
        <f t="shared" si="263"/>
        <v>0</v>
      </c>
      <c r="O778" s="30" t="s">
        <v>289</v>
      </c>
      <c r="P778" s="30" t="s">
        <v>460</v>
      </c>
      <c r="Q778" s="30" t="s">
        <v>606</v>
      </c>
    </row>
    <row r="779" spans="1:17" ht="165" customHeight="1">
      <c r="A779" s="29"/>
      <c r="B779" s="30"/>
      <c r="C779" s="30"/>
      <c r="D779" s="11">
        <v>2018</v>
      </c>
      <c r="E779" s="12">
        <f>G779+I779+K779+M779</f>
        <v>5772.5</v>
      </c>
      <c r="F779" s="12">
        <f>H779+J779+L779+N779</f>
        <v>5772.5</v>
      </c>
      <c r="G779" s="12">
        <v>0</v>
      </c>
      <c r="H779" s="12">
        <v>0</v>
      </c>
      <c r="I779" s="12">
        <v>0</v>
      </c>
      <c r="J779" s="12">
        <v>0</v>
      </c>
      <c r="K779" s="12">
        <v>5772.5</v>
      </c>
      <c r="L779" s="12">
        <v>5772.5</v>
      </c>
      <c r="M779" s="12">
        <v>0</v>
      </c>
      <c r="N779" s="12">
        <v>0</v>
      </c>
      <c r="O779" s="30"/>
      <c r="P779" s="30"/>
      <c r="Q779" s="30"/>
    </row>
    <row r="780" spans="1:17" ht="268.5" customHeight="1">
      <c r="A780" s="29"/>
      <c r="B780" s="30"/>
      <c r="C780" s="30"/>
      <c r="D780" s="11">
        <v>2019</v>
      </c>
      <c r="E780" s="12">
        <f>G780+I780+K780+M780</f>
        <v>5234.2</v>
      </c>
      <c r="F780" s="12">
        <f>H780+J780+L780+N780</f>
        <v>4791.7</v>
      </c>
      <c r="G780" s="12">
        <v>0</v>
      </c>
      <c r="H780" s="12">
        <v>0</v>
      </c>
      <c r="I780" s="12">
        <v>0</v>
      </c>
      <c r="J780" s="12">
        <v>0</v>
      </c>
      <c r="K780" s="12">
        <v>5234.2</v>
      </c>
      <c r="L780" s="12">
        <v>4791.7</v>
      </c>
      <c r="M780" s="12">
        <v>0</v>
      </c>
      <c r="N780" s="12">
        <v>0</v>
      </c>
      <c r="O780" s="30"/>
      <c r="P780" s="30"/>
      <c r="Q780" s="30"/>
    </row>
    <row r="781" spans="1:17" ht="66.75" customHeight="1">
      <c r="A781" s="29" t="s">
        <v>458</v>
      </c>
      <c r="B781" s="30" t="s">
        <v>232</v>
      </c>
      <c r="C781" s="30" t="s">
        <v>166</v>
      </c>
      <c r="D781" s="11" t="s">
        <v>1</v>
      </c>
      <c r="E781" s="12">
        <f>E782+E783</f>
        <v>3735.9</v>
      </c>
      <c r="F781" s="12">
        <f aca="true" t="shared" si="264" ref="F781:N781">F782+F783</f>
        <v>570.6</v>
      </c>
      <c r="G781" s="12">
        <f t="shared" si="264"/>
        <v>0</v>
      </c>
      <c r="H781" s="12">
        <f t="shared" si="264"/>
        <v>0</v>
      </c>
      <c r="I781" s="12">
        <f t="shared" si="264"/>
        <v>0</v>
      </c>
      <c r="J781" s="12">
        <f t="shared" si="264"/>
        <v>0</v>
      </c>
      <c r="K781" s="12">
        <f t="shared" si="264"/>
        <v>3735.9</v>
      </c>
      <c r="L781" s="12">
        <f t="shared" si="264"/>
        <v>570.6</v>
      </c>
      <c r="M781" s="12">
        <f t="shared" si="264"/>
        <v>0</v>
      </c>
      <c r="N781" s="12">
        <f t="shared" si="264"/>
        <v>0</v>
      </c>
      <c r="O781" s="30" t="s">
        <v>163</v>
      </c>
      <c r="P781" s="30" t="s">
        <v>233</v>
      </c>
      <c r="Q781" s="11"/>
    </row>
    <row r="782" spans="1:17" ht="111.75" customHeight="1">
      <c r="A782" s="29"/>
      <c r="B782" s="30"/>
      <c r="C782" s="30"/>
      <c r="D782" s="11">
        <v>2018</v>
      </c>
      <c r="E782" s="12">
        <f>G782+I782+K782+M782</f>
        <v>405.6</v>
      </c>
      <c r="F782" s="12">
        <f>H782+J782+L782+N782</f>
        <v>405.6</v>
      </c>
      <c r="G782" s="12">
        <v>0</v>
      </c>
      <c r="H782" s="12">
        <v>0</v>
      </c>
      <c r="I782" s="12">
        <v>0</v>
      </c>
      <c r="J782" s="12">
        <v>0</v>
      </c>
      <c r="K782" s="12">
        <v>405.6</v>
      </c>
      <c r="L782" s="12">
        <v>405.6</v>
      </c>
      <c r="M782" s="12">
        <v>0</v>
      </c>
      <c r="N782" s="12">
        <v>0</v>
      </c>
      <c r="O782" s="30"/>
      <c r="P782" s="30"/>
      <c r="Q782" s="11" t="s">
        <v>508</v>
      </c>
    </row>
    <row r="783" spans="1:17" ht="409.5" customHeight="1">
      <c r="A783" s="29"/>
      <c r="B783" s="30"/>
      <c r="C783" s="30"/>
      <c r="D783" s="30">
        <v>2019</v>
      </c>
      <c r="E783" s="33">
        <f>G783+I783+K783+M783</f>
        <v>3330.3</v>
      </c>
      <c r="F783" s="33">
        <f>H783+J783+L783+N783</f>
        <v>165</v>
      </c>
      <c r="G783" s="33">
        <v>0</v>
      </c>
      <c r="H783" s="33">
        <v>0</v>
      </c>
      <c r="I783" s="33">
        <v>0</v>
      </c>
      <c r="J783" s="33">
        <v>0</v>
      </c>
      <c r="K783" s="33">
        <v>3330.3</v>
      </c>
      <c r="L783" s="33">
        <v>165</v>
      </c>
      <c r="M783" s="33">
        <v>0</v>
      </c>
      <c r="N783" s="33">
        <v>0</v>
      </c>
      <c r="O783" s="30"/>
      <c r="P783" s="30"/>
      <c r="Q783" s="30" t="s">
        <v>789</v>
      </c>
    </row>
    <row r="784" spans="1:17" ht="409.5" customHeight="1">
      <c r="A784" s="29"/>
      <c r="B784" s="30"/>
      <c r="C784" s="30"/>
      <c r="D784" s="30"/>
      <c r="E784" s="33"/>
      <c r="F784" s="33"/>
      <c r="G784" s="33"/>
      <c r="H784" s="33"/>
      <c r="I784" s="33"/>
      <c r="J784" s="33"/>
      <c r="K784" s="33"/>
      <c r="L784" s="33"/>
      <c r="M784" s="33"/>
      <c r="N784" s="33"/>
      <c r="O784" s="30"/>
      <c r="P784" s="30"/>
      <c r="Q784" s="30"/>
    </row>
    <row r="785" spans="1:17" s="10" customFormat="1" ht="52.5" customHeight="1">
      <c r="A785" s="42" t="s">
        <v>471</v>
      </c>
      <c r="B785" s="42"/>
      <c r="C785" s="42"/>
      <c r="D785" s="42"/>
      <c r="E785" s="42"/>
      <c r="F785" s="42"/>
      <c r="G785" s="42"/>
      <c r="H785" s="42"/>
      <c r="I785" s="42"/>
      <c r="J785" s="42"/>
      <c r="K785" s="42"/>
      <c r="L785" s="42"/>
      <c r="M785" s="42"/>
      <c r="N785" s="42"/>
      <c r="O785" s="42"/>
      <c r="P785" s="42"/>
      <c r="Q785" s="42"/>
    </row>
    <row r="786" spans="1:17" ht="75" customHeight="1">
      <c r="A786" s="30"/>
      <c r="B786" s="32" t="s">
        <v>18</v>
      </c>
      <c r="C786" s="32"/>
      <c r="D786" s="7" t="s">
        <v>1</v>
      </c>
      <c r="E786" s="9">
        <f>E787+E788</f>
        <v>29923</v>
      </c>
      <c r="F786" s="9">
        <f aca="true" t="shared" si="265" ref="F786:N786">F787+F788</f>
        <v>29923</v>
      </c>
      <c r="G786" s="9">
        <f t="shared" si="265"/>
        <v>0</v>
      </c>
      <c r="H786" s="9">
        <f t="shared" si="265"/>
        <v>0</v>
      </c>
      <c r="I786" s="9">
        <f t="shared" si="265"/>
        <v>29923</v>
      </c>
      <c r="J786" s="9">
        <f t="shared" si="265"/>
        <v>29923</v>
      </c>
      <c r="K786" s="9">
        <f t="shared" si="265"/>
        <v>0</v>
      </c>
      <c r="L786" s="9">
        <f t="shared" si="265"/>
        <v>0</v>
      </c>
      <c r="M786" s="9">
        <f t="shared" si="265"/>
        <v>0</v>
      </c>
      <c r="N786" s="9">
        <f t="shared" si="265"/>
        <v>0</v>
      </c>
      <c r="O786" s="30"/>
      <c r="P786" s="30"/>
      <c r="Q786" s="30"/>
    </row>
    <row r="787" spans="1:17" ht="75" customHeight="1">
      <c r="A787" s="30"/>
      <c r="B787" s="32"/>
      <c r="C787" s="32"/>
      <c r="D787" s="7">
        <v>2018</v>
      </c>
      <c r="E787" s="9">
        <f>G787+I787+K787+M787</f>
        <v>14576.6</v>
      </c>
      <c r="F787" s="9">
        <f>H787+J787+L787+N787</f>
        <v>14576.6</v>
      </c>
      <c r="G787" s="9">
        <f>G790</f>
        <v>0</v>
      </c>
      <c r="H787" s="9">
        <f aca="true" t="shared" si="266" ref="H787:N787">H790</f>
        <v>0</v>
      </c>
      <c r="I787" s="9">
        <f t="shared" si="266"/>
        <v>14576.6</v>
      </c>
      <c r="J787" s="9">
        <f t="shared" si="266"/>
        <v>14576.6</v>
      </c>
      <c r="K787" s="9">
        <f t="shared" si="266"/>
        <v>0</v>
      </c>
      <c r="L787" s="9">
        <f t="shared" si="266"/>
        <v>0</v>
      </c>
      <c r="M787" s="9">
        <f t="shared" si="266"/>
        <v>0</v>
      </c>
      <c r="N787" s="9">
        <f t="shared" si="266"/>
        <v>0</v>
      </c>
      <c r="O787" s="30"/>
      <c r="P787" s="30"/>
      <c r="Q787" s="30"/>
    </row>
    <row r="788" spans="1:17" ht="75" customHeight="1">
      <c r="A788" s="30"/>
      <c r="B788" s="32"/>
      <c r="C788" s="32"/>
      <c r="D788" s="7">
        <v>2019</v>
      </c>
      <c r="E788" s="9">
        <f>G788+I788+K788+M788</f>
        <v>15346.4</v>
      </c>
      <c r="F788" s="9">
        <f>H788+J788+L788+N788</f>
        <v>15346.4</v>
      </c>
      <c r="G788" s="9">
        <f aca="true" t="shared" si="267" ref="G788:N788">G791</f>
        <v>0</v>
      </c>
      <c r="H788" s="9">
        <f t="shared" si="267"/>
        <v>0</v>
      </c>
      <c r="I788" s="9">
        <f t="shared" si="267"/>
        <v>15346.4</v>
      </c>
      <c r="J788" s="9">
        <f t="shared" si="267"/>
        <v>15346.4</v>
      </c>
      <c r="K788" s="9">
        <f t="shared" si="267"/>
        <v>0</v>
      </c>
      <c r="L788" s="9">
        <f t="shared" si="267"/>
        <v>0</v>
      </c>
      <c r="M788" s="9">
        <f t="shared" si="267"/>
        <v>0</v>
      </c>
      <c r="N788" s="9">
        <f t="shared" si="267"/>
        <v>0</v>
      </c>
      <c r="O788" s="30"/>
      <c r="P788" s="30"/>
      <c r="Q788" s="30"/>
    </row>
    <row r="789" spans="1:17" ht="73.5" customHeight="1">
      <c r="A789" s="29" t="s">
        <v>32</v>
      </c>
      <c r="B789" s="30" t="s">
        <v>639</v>
      </c>
      <c r="C789" s="30" t="s">
        <v>166</v>
      </c>
      <c r="D789" s="11" t="s">
        <v>1</v>
      </c>
      <c r="E789" s="12">
        <f>E790+E791</f>
        <v>29923</v>
      </c>
      <c r="F789" s="12">
        <f aca="true" t="shared" si="268" ref="F789:N789">F790+F791</f>
        <v>29923</v>
      </c>
      <c r="G789" s="12">
        <f t="shared" si="268"/>
        <v>0</v>
      </c>
      <c r="H789" s="12">
        <f t="shared" si="268"/>
        <v>0</v>
      </c>
      <c r="I789" s="12">
        <f t="shared" si="268"/>
        <v>29923</v>
      </c>
      <c r="J789" s="12">
        <f t="shared" si="268"/>
        <v>29923</v>
      </c>
      <c r="K789" s="12">
        <f t="shared" si="268"/>
        <v>0</v>
      </c>
      <c r="L789" s="12">
        <f t="shared" si="268"/>
        <v>0</v>
      </c>
      <c r="M789" s="12">
        <f t="shared" si="268"/>
        <v>0</v>
      </c>
      <c r="N789" s="12">
        <f t="shared" si="268"/>
        <v>0</v>
      </c>
      <c r="O789" s="30" t="s">
        <v>155</v>
      </c>
      <c r="P789" s="30" t="s">
        <v>66</v>
      </c>
      <c r="Q789" s="23"/>
    </row>
    <row r="790" spans="1:17" ht="308.25" customHeight="1">
      <c r="A790" s="29"/>
      <c r="B790" s="30"/>
      <c r="C790" s="30"/>
      <c r="D790" s="11">
        <v>2018</v>
      </c>
      <c r="E790" s="12">
        <f>G790+I790+K790+M790</f>
        <v>14576.6</v>
      </c>
      <c r="F790" s="12">
        <f>H790+J790+L790+N790</f>
        <v>14576.6</v>
      </c>
      <c r="G790" s="12">
        <v>0</v>
      </c>
      <c r="H790" s="12">
        <v>0</v>
      </c>
      <c r="I790" s="12">
        <v>14576.6</v>
      </c>
      <c r="J790" s="12">
        <v>14576.6</v>
      </c>
      <c r="K790" s="12">
        <v>0</v>
      </c>
      <c r="L790" s="12">
        <v>0</v>
      </c>
      <c r="M790" s="12">
        <v>0</v>
      </c>
      <c r="N790" s="12">
        <v>0</v>
      </c>
      <c r="O790" s="30"/>
      <c r="P790" s="30"/>
      <c r="Q790" s="23" t="s">
        <v>549</v>
      </c>
    </row>
    <row r="791" spans="1:17" ht="409.5" customHeight="1">
      <c r="A791" s="29"/>
      <c r="B791" s="30"/>
      <c r="C791" s="30"/>
      <c r="D791" s="11">
        <v>2019</v>
      </c>
      <c r="E791" s="12">
        <f>G791+I791+K791+M791</f>
        <v>15346.4</v>
      </c>
      <c r="F791" s="12">
        <f>H791+J791+L791+N791</f>
        <v>15346.4</v>
      </c>
      <c r="G791" s="12">
        <v>0</v>
      </c>
      <c r="H791" s="12">
        <v>0</v>
      </c>
      <c r="I791" s="12">
        <v>15346.4</v>
      </c>
      <c r="J791" s="12">
        <v>15346.4</v>
      </c>
      <c r="K791" s="12">
        <v>0</v>
      </c>
      <c r="L791" s="12">
        <v>0</v>
      </c>
      <c r="M791" s="12">
        <v>0</v>
      </c>
      <c r="N791" s="12">
        <v>0</v>
      </c>
      <c r="O791" s="30"/>
      <c r="P791" s="30"/>
      <c r="Q791" s="23" t="s">
        <v>1079</v>
      </c>
    </row>
    <row r="792" spans="1:17" s="10" customFormat="1" ht="57.75" customHeight="1">
      <c r="A792" s="42" t="s">
        <v>640</v>
      </c>
      <c r="B792" s="42"/>
      <c r="C792" s="42"/>
      <c r="D792" s="42"/>
      <c r="E792" s="42"/>
      <c r="F792" s="42"/>
      <c r="G792" s="42"/>
      <c r="H792" s="42"/>
      <c r="I792" s="42"/>
      <c r="J792" s="42"/>
      <c r="K792" s="42"/>
      <c r="L792" s="42"/>
      <c r="M792" s="42"/>
      <c r="N792" s="42"/>
      <c r="O792" s="42"/>
      <c r="P792" s="42"/>
      <c r="Q792" s="42"/>
    </row>
    <row r="793" spans="1:17" ht="62.25" customHeight="1">
      <c r="A793" s="30"/>
      <c r="B793" s="32" t="s">
        <v>18</v>
      </c>
      <c r="C793" s="32"/>
      <c r="D793" s="7" t="s">
        <v>1</v>
      </c>
      <c r="E793" s="9">
        <f>E794+E795</f>
        <v>15022.3</v>
      </c>
      <c r="F793" s="9">
        <f aca="true" t="shared" si="269" ref="F793:N793">F794+F795</f>
        <v>8172.4</v>
      </c>
      <c r="G793" s="9">
        <f t="shared" si="269"/>
        <v>0</v>
      </c>
      <c r="H793" s="9">
        <f t="shared" si="269"/>
        <v>0</v>
      </c>
      <c r="I793" s="9">
        <f t="shared" si="269"/>
        <v>0</v>
      </c>
      <c r="J793" s="9">
        <f t="shared" si="269"/>
        <v>0</v>
      </c>
      <c r="K793" s="9">
        <f t="shared" si="269"/>
        <v>15022.3</v>
      </c>
      <c r="L793" s="9">
        <f t="shared" si="269"/>
        <v>8172.4</v>
      </c>
      <c r="M793" s="9">
        <f t="shared" si="269"/>
        <v>0</v>
      </c>
      <c r="N793" s="9">
        <f t="shared" si="269"/>
        <v>0</v>
      </c>
      <c r="O793" s="30"/>
      <c r="P793" s="30"/>
      <c r="Q793" s="30"/>
    </row>
    <row r="794" spans="1:17" ht="62.25" customHeight="1">
      <c r="A794" s="30"/>
      <c r="B794" s="32"/>
      <c r="C794" s="32"/>
      <c r="D794" s="7">
        <v>2018</v>
      </c>
      <c r="E794" s="9">
        <f>G794+I794+K794+M794</f>
        <v>2554.5</v>
      </c>
      <c r="F794" s="9">
        <f>H794+J794+L794+N794</f>
        <v>2554.5</v>
      </c>
      <c r="G794" s="9">
        <f>G797+G800+G803+G806+G809+G812+G815+G818+G821+G824+G827+G830+G833</f>
        <v>0</v>
      </c>
      <c r="H794" s="9">
        <f aca="true" t="shared" si="270" ref="H794:N794">H797+H800+H803+H806+H809+H812+H815+H818+H821+H824+H827+H830+H833</f>
        <v>0</v>
      </c>
      <c r="I794" s="9">
        <f t="shared" si="270"/>
        <v>0</v>
      </c>
      <c r="J794" s="9">
        <f t="shared" si="270"/>
        <v>0</v>
      </c>
      <c r="K794" s="9">
        <f t="shared" si="270"/>
        <v>2554.5</v>
      </c>
      <c r="L794" s="9">
        <f t="shared" si="270"/>
        <v>2554.5</v>
      </c>
      <c r="M794" s="9">
        <f t="shared" si="270"/>
        <v>0</v>
      </c>
      <c r="N794" s="9">
        <f t="shared" si="270"/>
        <v>0</v>
      </c>
      <c r="O794" s="30"/>
      <c r="P794" s="30"/>
      <c r="Q794" s="30"/>
    </row>
    <row r="795" spans="1:17" ht="62.25" customHeight="1">
      <c r="A795" s="30"/>
      <c r="B795" s="32"/>
      <c r="C795" s="32"/>
      <c r="D795" s="7">
        <v>2019</v>
      </c>
      <c r="E795" s="9">
        <f>G795+I795+K795+M795</f>
        <v>12467.8</v>
      </c>
      <c r="F795" s="9">
        <f>H795+J795+L795+N795</f>
        <v>5617.9</v>
      </c>
      <c r="G795" s="9">
        <f>G798+G801+G804+G807+G810+G813+G816+G819+G822+G825+G828+G831+G834</f>
        <v>0</v>
      </c>
      <c r="H795" s="9">
        <f aca="true" t="shared" si="271" ref="H795:N795">H798+H801+H804+H807+H810+H813+H816+H819+H822+H825+H828+H831+H834</f>
        <v>0</v>
      </c>
      <c r="I795" s="9">
        <f t="shared" si="271"/>
        <v>0</v>
      </c>
      <c r="J795" s="9">
        <f t="shared" si="271"/>
        <v>0</v>
      </c>
      <c r="K795" s="9">
        <f t="shared" si="271"/>
        <v>12467.8</v>
      </c>
      <c r="L795" s="9">
        <f t="shared" si="271"/>
        <v>5617.9</v>
      </c>
      <c r="M795" s="9">
        <f t="shared" si="271"/>
        <v>0</v>
      </c>
      <c r="N795" s="9">
        <f t="shared" si="271"/>
        <v>0</v>
      </c>
      <c r="O795" s="30"/>
      <c r="P795" s="30"/>
      <c r="Q795" s="30"/>
    </row>
    <row r="796" spans="1:17" ht="77.25" customHeight="1">
      <c r="A796" s="29" t="s">
        <v>33</v>
      </c>
      <c r="B796" s="30" t="s">
        <v>641</v>
      </c>
      <c r="C796" s="30" t="s">
        <v>166</v>
      </c>
      <c r="D796" s="11" t="s">
        <v>1</v>
      </c>
      <c r="E796" s="12">
        <f>E797+E798</f>
        <v>2554.5</v>
      </c>
      <c r="F796" s="12">
        <f aca="true" t="shared" si="272" ref="F796:N796">F797+F798</f>
        <v>2554.5</v>
      </c>
      <c r="G796" s="12">
        <f t="shared" si="272"/>
        <v>0</v>
      </c>
      <c r="H796" s="12">
        <f t="shared" si="272"/>
        <v>0</v>
      </c>
      <c r="I796" s="12">
        <f t="shared" si="272"/>
        <v>0</v>
      </c>
      <c r="J796" s="12">
        <f t="shared" si="272"/>
        <v>0</v>
      </c>
      <c r="K796" s="12">
        <f t="shared" si="272"/>
        <v>2554.5</v>
      </c>
      <c r="L796" s="12">
        <f t="shared" si="272"/>
        <v>2554.5</v>
      </c>
      <c r="M796" s="12">
        <f t="shared" si="272"/>
        <v>0</v>
      </c>
      <c r="N796" s="12">
        <f t="shared" si="272"/>
        <v>0</v>
      </c>
      <c r="O796" s="30" t="s">
        <v>171</v>
      </c>
      <c r="P796" s="30" t="s">
        <v>172</v>
      </c>
      <c r="Q796" s="30" t="s">
        <v>961</v>
      </c>
    </row>
    <row r="797" spans="1:17" ht="104.25" customHeight="1">
      <c r="A797" s="29"/>
      <c r="B797" s="30"/>
      <c r="C797" s="30"/>
      <c r="D797" s="11">
        <v>2018</v>
      </c>
      <c r="E797" s="12">
        <f>G797+I797+K797+M797</f>
        <v>2554.5</v>
      </c>
      <c r="F797" s="12">
        <f>H797+J797+L797+N797</f>
        <v>2554.5</v>
      </c>
      <c r="G797" s="12">
        <v>0</v>
      </c>
      <c r="H797" s="12">
        <v>0</v>
      </c>
      <c r="I797" s="12">
        <v>0</v>
      </c>
      <c r="J797" s="12">
        <v>0</v>
      </c>
      <c r="K797" s="12">
        <v>2554.5</v>
      </c>
      <c r="L797" s="12">
        <v>2554.5</v>
      </c>
      <c r="M797" s="12">
        <v>0</v>
      </c>
      <c r="N797" s="12">
        <v>0</v>
      </c>
      <c r="O797" s="30"/>
      <c r="P797" s="30"/>
      <c r="Q797" s="30"/>
    </row>
    <row r="798" spans="1:17" ht="86.25" customHeight="1">
      <c r="A798" s="29"/>
      <c r="B798" s="30"/>
      <c r="C798" s="30"/>
      <c r="D798" s="11">
        <v>2019</v>
      </c>
      <c r="E798" s="12">
        <f>G798+I798+K798+M798</f>
        <v>0</v>
      </c>
      <c r="F798" s="12">
        <f>H798+J798+L798+N798</f>
        <v>0</v>
      </c>
      <c r="G798" s="12">
        <v>0</v>
      </c>
      <c r="H798" s="12">
        <v>0</v>
      </c>
      <c r="I798" s="12">
        <v>0</v>
      </c>
      <c r="J798" s="12">
        <v>0</v>
      </c>
      <c r="K798" s="12">
        <v>0</v>
      </c>
      <c r="L798" s="12">
        <v>0</v>
      </c>
      <c r="M798" s="12">
        <v>0</v>
      </c>
      <c r="N798" s="12">
        <v>0</v>
      </c>
      <c r="O798" s="30"/>
      <c r="P798" s="30"/>
      <c r="Q798" s="30"/>
    </row>
    <row r="799" spans="1:17" ht="44.25" customHeight="1">
      <c r="A799" s="29" t="s">
        <v>958</v>
      </c>
      <c r="B799" s="30" t="s">
        <v>959</v>
      </c>
      <c r="C799" s="30" t="s">
        <v>96</v>
      </c>
      <c r="D799" s="11" t="s">
        <v>1</v>
      </c>
      <c r="E799" s="12">
        <f>E800+E801</f>
        <v>67.5</v>
      </c>
      <c r="F799" s="12">
        <f aca="true" t="shared" si="273" ref="F799:N799">F800+F801</f>
        <v>67.5</v>
      </c>
      <c r="G799" s="12">
        <f t="shared" si="273"/>
        <v>0</v>
      </c>
      <c r="H799" s="12">
        <f t="shared" si="273"/>
        <v>0</v>
      </c>
      <c r="I799" s="12">
        <f t="shared" si="273"/>
        <v>0</v>
      </c>
      <c r="J799" s="12">
        <f t="shared" si="273"/>
        <v>0</v>
      </c>
      <c r="K799" s="12">
        <f t="shared" si="273"/>
        <v>67.5</v>
      </c>
      <c r="L799" s="12">
        <f t="shared" si="273"/>
        <v>67.5</v>
      </c>
      <c r="M799" s="12">
        <f t="shared" si="273"/>
        <v>0</v>
      </c>
      <c r="N799" s="12">
        <f t="shared" si="273"/>
        <v>0</v>
      </c>
      <c r="O799" s="30" t="s">
        <v>964</v>
      </c>
      <c r="P799" s="30" t="s">
        <v>962</v>
      </c>
      <c r="Q799" s="30" t="s">
        <v>960</v>
      </c>
    </row>
    <row r="800" spans="1:17" ht="62.25" customHeight="1">
      <c r="A800" s="29"/>
      <c r="B800" s="30"/>
      <c r="C800" s="30"/>
      <c r="D800" s="11">
        <v>2018</v>
      </c>
      <c r="E800" s="12">
        <f>G800+I800+K800+M800</f>
        <v>0</v>
      </c>
      <c r="F800" s="12">
        <f>H800+J800+L800+N800</f>
        <v>0</v>
      </c>
      <c r="G800" s="12">
        <v>0</v>
      </c>
      <c r="H800" s="12">
        <v>0</v>
      </c>
      <c r="I800" s="12">
        <v>0</v>
      </c>
      <c r="J800" s="12">
        <v>0</v>
      </c>
      <c r="K800" s="12">
        <v>0</v>
      </c>
      <c r="L800" s="12">
        <v>0</v>
      </c>
      <c r="M800" s="12">
        <v>0</v>
      </c>
      <c r="N800" s="12">
        <v>0</v>
      </c>
      <c r="O800" s="30"/>
      <c r="P800" s="30"/>
      <c r="Q800" s="30"/>
    </row>
    <row r="801" spans="1:17" ht="409.5" customHeight="1">
      <c r="A801" s="29"/>
      <c r="B801" s="30"/>
      <c r="C801" s="30"/>
      <c r="D801" s="11">
        <v>2019</v>
      </c>
      <c r="E801" s="12">
        <f>G801+I801+K801+M801</f>
        <v>67.5</v>
      </c>
      <c r="F801" s="12">
        <f>H801+J801+L801+N801</f>
        <v>67.5</v>
      </c>
      <c r="G801" s="12">
        <v>0</v>
      </c>
      <c r="H801" s="12">
        <v>0</v>
      </c>
      <c r="I801" s="12">
        <v>0</v>
      </c>
      <c r="J801" s="12">
        <v>0</v>
      </c>
      <c r="K801" s="12">
        <v>67.5</v>
      </c>
      <c r="L801" s="12">
        <v>67.5</v>
      </c>
      <c r="M801" s="12">
        <v>0</v>
      </c>
      <c r="N801" s="12">
        <v>0</v>
      </c>
      <c r="O801" s="30"/>
      <c r="P801" s="30"/>
      <c r="Q801" s="30"/>
    </row>
    <row r="802" spans="1:17" ht="65.25" customHeight="1">
      <c r="A802" s="29" t="s">
        <v>967</v>
      </c>
      <c r="B802" s="30" t="s">
        <v>959</v>
      </c>
      <c r="C802" s="30" t="s">
        <v>92</v>
      </c>
      <c r="D802" s="11" t="s">
        <v>1</v>
      </c>
      <c r="E802" s="12">
        <f>E803+E804</f>
        <v>44.5</v>
      </c>
      <c r="F802" s="12">
        <f aca="true" t="shared" si="274" ref="F802:N802">F803+F804</f>
        <v>21.9</v>
      </c>
      <c r="G802" s="12">
        <f t="shared" si="274"/>
        <v>0</v>
      </c>
      <c r="H802" s="12">
        <f t="shared" si="274"/>
        <v>0</v>
      </c>
      <c r="I802" s="12">
        <f t="shared" si="274"/>
        <v>0</v>
      </c>
      <c r="J802" s="12">
        <f t="shared" si="274"/>
        <v>0</v>
      </c>
      <c r="K802" s="12">
        <f t="shared" si="274"/>
        <v>44.5</v>
      </c>
      <c r="L802" s="12">
        <f t="shared" si="274"/>
        <v>21.9</v>
      </c>
      <c r="M802" s="12">
        <f t="shared" si="274"/>
        <v>0</v>
      </c>
      <c r="N802" s="12">
        <f t="shared" si="274"/>
        <v>0</v>
      </c>
      <c r="O802" s="30" t="s">
        <v>965</v>
      </c>
      <c r="P802" s="30" t="s">
        <v>963</v>
      </c>
      <c r="Q802" s="30" t="s">
        <v>966</v>
      </c>
    </row>
    <row r="803" spans="1:17" ht="95.25" customHeight="1">
      <c r="A803" s="29"/>
      <c r="B803" s="30"/>
      <c r="C803" s="30"/>
      <c r="D803" s="11">
        <v>2018</v>
      </c>
      <c r="E803" s="12">
        <f>G803+I803+K803+M803</f>
        <v>0</v>
      </c>
      <c r="F803" s="12">
        <f>H803+J803+L803+N803</f>
        <v>0</v>
      </c>
      <c r="G803" s="12">
        <v>0</v>
      </c>
      <c r="H803" s="12">
        <v>0</v>
      </c>
      <c r="I803" s="12">
        <v>0</v>
      </c>
      <c r="J803" s="12">
        <v>0</v>
      </c>
      <c r="K803" s="12">
        <v>0</v>
      </c>
      <c r="L803" s="12">
        <v>0</v>
      </c>
      <c r="M803" s="12">
        <v>0</v>
      </c>
      <c r="N803" s="12">
        <v>0</v>
      </c>
      <c r="O803" s="30"/>
      <c r="P803" s="30"/>
      <c r="Q803" s="30"/>
    </row>
    <row r="804" spans="1:17" ht="361.5" customHeight="1">
      <c r="A804" s="29"/>
      <c r="B804" s="30"/>
      <c r="C804" s="30"/>
      <c r="D804" s="11">
        <v>2019</v>
      </c>
      <c r="E804" s="12">
        <f>G804+I804+K804+M804</f>
        <v>44.5</v>
      </c>
      <c r="F804" s="12">
        <f>H804+J804+L804+N804</f>
        <v>21.9</v>
      </c>
      <c r="G804" s="12">
        <v>0</v>
      </c>
      <c r="H804" s="12">
        <v>0</v>
      </c>
      <c r="I804" s="12">
        <v>0</v>
      </c>
      <c r="J804" s="12">
        <v>0</v>
      </c>
      <c r="K804" s="12">
        <v>44.5</v>
      </c>
      <c r="L804" s="12">
        <v>21.9</v>
      </c>
      <c r="M804" s="12">
        <v>0</v>
      </c>
      <c r="N804" s="12">
        <v>0</v>
      </c>
      <c r="O804" s="30"/>
      <c r="P804" s="30"/>
      <c r="Q804" s="30"/>
    </row>
    <row r="805" spans="1:17" ht="77.25" customHeight="1">
      <c r="A805" s="29" t="s">
        <v>968</v>
      </c>
      <c r="B805" s="30" t="s">
        <v>959</v>
      </c>
      <c r="C805" s="30" t="s">
        <v>95</v>
      </c>
      <c r="D805" s="11" t="s">
        <v>1</v>
      </c>
      <c r="E805" s="12">
        <f>E806+E807</f>
        <v>30</v>
      </c>
      <c r="F805" s="12">
        <f aca="true" t="shared" si="275" ref="F805:N805">F806+F807</f>
        <v>30</v>
      </c>
      <c r="G805" s="12">
        <f t="shared" si="275"/>
        <v>0</v>
      </c>
      <c r="H805" s="12">
        <f t="shared" si="275"/>
        <v>0</v>
      </c>
      <c r="I805" s="12">
        <f t="shared" si="275"/>
        <v>0</v>
      </c>
      <c r="J805" s="12">
        <f t="shared" si="275"/>
        <v>0</v>
      </c>
      <c r="K805" s="12">
        <f t="shared" si="275"/>
        <v>30</v>
      </c>
      <c r="L805" s="12">
        <f t="shared" si="275"/>
        <v>30</v>
      </c>
      <c r="M805" s="12">
        <f t="shared" si="275"/>
        <v>0</v>
      </c>
      <c r="N805" s="12">
        <f t="shared" si="275"/>
        <v>0</v>
      </c>
      <c r="O805" s="30" t="s">
        <v>969</v>
      </c>
      <c r="P805" s="30" t="s">
        <v>970</v>
      </c>
      <c r="Q805" s="30" t="s">
        <v>971</v>
      </c>
    </row>
    <row r="806" spans="1:17" ht="107.25" customHeight="1">
      <c r="A806" s="29"/>
      <c r="B806" s="30"/>
      <c r="C806" s="30"/>
      <c r="D806" s="11">
        <v>2018</v>
      </c>
      <c r="E806" s="12">
        <f>G806+I806+K806+M806</f>
        <v>0</v>
      </c>
      <c r="F806" s="12">
        <f>H806+J806+L806+N806</f>
        <v>0</v>
      </c>
      <c r="G806" s="12">
        <v>0</v>
      </c>
      <c r="H806" s="12">
        <v>0</v>
      </c>
      <c r="I806" s="12">
        <v>0</v>
      </c>
      <c r="J806" s="12">
        <v>0</v>
      </c>
      <c r="K806" s="12">
        <v>0</v>
      </c>
      <c r="L806" s="12">
        <v>0</v>
      </c>
      <c r="M806" s="12">
        <v>0</v>
      </c>
      <c r="N806" s="12">
        <v>0</v>
      </c>
      <c r="O806" s="30"/>
      <c r="P806" s="30"/>
      <c r="Q806" s="30"/>
    </row>
    <row r="807" spans="1:17" ht="358.5" customHeight="1">
      <c r="A807" s="29"/>
      <c r="B807" s="30"/>
      <c r="C807" s="30"/>
      <c r="D807" s="11">
        <v>2019</v>
      </c>
      <c r="E807" s="12">
        <f>G807+I807+K807+M807</f>
        <v>30</v>
      </c>
      <c r="F807" s="12">
        <f>H807+J807+L807+N807</f>
        <v>30</v>
      </c>
      <c r="G807" s="12">
        <v>0</v>
      </c>
      <c r="H807" s="12">
        <v>0</v>
      </c>
      <c r="I807" s="12">
        <v>0</v>
      </c>
      <c r="J807" s="12">
        <v>0</v>
      </c>
      <c r="K807" s="12">
        <v>30</v>
      </c>
      <c r="L807" s="12">
        <v>30</v>
      </c>
      <c r="M807" s="12">
        <v>0</v>
      </c>
      <c r="N807" s="12">
        <v>0</v>
      </c>
      <c r="O807" s="30"/>
      <c r="P807" s="30"/>
      <c r="Q807" s="30"/>
    </row>
    <row r="808" spans="1:17" ht="65.25" customHeight="1">
      <c r="A808" s="29" t="s">
        <v>974</v>
      </c>
      <c r="B808" s="30" t="s">
        <v>959</v>
      </c>
      <c r="C808" s="30" t="s">
        <v>91</v>
      </c>
      <c r="D808" s="11" t="s">
        <v>1</v>
      </c>
      <c r="E808" s="12">
        <f>E809+E810</f>
        <v>153.5</v>
      </c>
      <c r="F808" s="12">
        <f aca="true" t="shared" si="276" ref="F808:N808">F809+F810</f>
        <v>153.5</v>
      </c>
      <c r="G808" s="12">
        <f t="shared" si="276"/>
        <v>0</v>
      </c>
      <c r="H808" s="12">
        <f t="shared" si="276"/>
        <v>0</v>
      </c>
      <c r="I808" s="12">
        <f t="shared" si="276"/>
        <v>0</v>
      </c>
      <c r="J808" s="12">
        <f t="shared" si="276"/>
        <v>0</v>
      </c>
      <c r="K808" s="12">
        <f t="shared" si="276"/>
        <v>153.5</v>
      </c>
      <c r="L808" s="12">
        <f t="shared" si="276"/>
        <v>153.5</v>
      </c>
      <c r="M808" s="12">
        <f t="shared" si="276"/>
        <v>0</v>
      </c>
      <c r="N808" s="12">
        <f t="shared" si="276"/>
        <v>0</v>
      </c>
      <c r="O808" s="30" t="s">
        <v>972</v>
      </c>
      <c r="P808" s="30" t="s">
        <v>970</v>
      </c>
      <c r="Q808" s="30" t="s">
        <v>973</v>
      </c>
    </row>
    <row r="809" spans="1:17" ht="89.25" customHeight="1">
      <c r="A809" s="29"/>
      <c r="B809" s="30"/>
      <c r="C809" s="30"/>
      <c r="D809" s="11">
        <v>2018</v>
      </c>
      <c r="E809" s="12">
        <f>G809+I809+K809+M809</f>
        <v>0</v>
      </c>
      <c r="F809" s="12">
        <f>H809+J809+L809+N809</f>
        <v>0</v>
      </c>
      <c r="G809" s="12">
        <v>0</v>
      </c>
      <c r="H809" s="12">
        <v>0</v>
      </c>
      <c r="I809" s="12">
        <v>0</v>
      </c>
      <c r="J809" s="12">
        <v>0</v>
      </c>
      <c r="K809" s="12">
        <v>0</v>
      </c>
      <c r="L809" s="12">
        <v>0</v>
      </c>
      <c r="M809" s="12">
        <v>0</v>
      </c>
      <c r="N809" s="12">
        <v>0</v>
      </c>
      <c r="O809" s="30"/>
      <c r="P809" s="30"/>
      <c r="Q809" s="30"/>
    </row>
    <row r="810" spans="1:17" ht="396.75" customHeight="1">
      <c r="A810" s="29"/>
      <c r="B810" s="30"/>
      <c r="C810" s="30"/>
      <c r="D810" s="11">
        <v>2019</v>
      </c>
      <c r="E810" s="12">
        <f>G810+I810+K810+M810</f>
        <v>153.5</v>
      </c>
      <c r="F810" s="12">
        <f>H810+J810+L810+N810</f>
        <v>153.5</v>
      </c>
      <c r="G810" s="12">
        <v>0</v>
      </c>
      <c r="H810" s="12">
        <v>0</v>
      </c>
      <c r="I810" s="12">
        <v>0</v>
      </c>
      <c r="J810" s="12">
        <v>0</v>
      </c>
      <c r="K810" s="12">
        <v>153.5</v>
      </c>
      <c r="L810" s="12">
        <v>153.5</v>
      </c>
      <c r="M810" s="12">
        <v>0</v>
      </c>
      <c r="N810" s="12">
        <v>0</v>
      </c>
      <c r="O810" s="30"/>
      <c r="P810" s="30"/>
      <c r="Q810" s="30"/>
    </row>
    <row r="811" spans="1:17" ht="409.5" customHeight="1">
      <c r="A811" s="29" t="s">
        <v>975</v>
      </c>
      <c r="B811" s="30" t="s">
        <v>959</v>
      </c>
      <c r="C811" s="30" t="s">
        <v>93</v>
      </c>
      <c r="D811" s="11" t="s">
        <v>1</v>
      </c>
      <c r="E811" s="12">
        <f>E812+E813</f>
        <v>33.3</v>
      </c>
      <c r="F811" s="12">
        <f aca="true" t="shared" si="277" ref="F811:N811">F812+F813</f>
        <v>33.3</v>
      </c>
      <c r="G811" s="12">
        <f t="shared" si="277"/>
        <v>0</v>
      </c>
      <c r="H811" s="12">
        <f t="shared" si="277"/>
        <v>0</v>
      </c>
      <c r="I811" s="12">
        <f t="shared" si="277"/>
        <v>0</v>
      </c>
      <c r="J811" s="12">
        <f t="shared" si="277"/>
        <v>0</v>
      </c>
      <c r="K811" s="12">
        <f t="shared" si="277"/>
        <v>33.3</v>
      </c>
      <c r="L811" s="12">
        <f t="shared" si="277"/>
        <v>33.3</v>
      </c>
      <c r="M811" s="12">
        <f t="shared" si="277"/>
        <v>0</v>
      </c>
      <c r="N811" s="12">
        <f t="shared" si="277"/>
        <v>0</v>
      </c>
      <c r="O811" s="30" t="s">
        <v>976</v>
      </c>
      <c r="P811" s="30" t="s">
        <v>977</v>
      </c>
      <c r="Q811" s="30" t="s">
        <v>978</v>
      </c>
    </row>
    <row r="812" spans="1:17" ht="409.5" customHeight="1">
      <c r="A812" s="29"/>
      <c r="B812" s="30"/>
      <c r="C812" s="30"/>
      <c r="D812" s="11">
        <v>2018</v>
      </c>
      <c r="E812" s="12">
        <f>G812+I812+K812+M812</f>
        <v>0</v>
      </c>
      <c r="F812" s="12">
        <f>H812+J812+L812+N812</f>
        <v>0</v>
      </c>
      <c r="G812" s="12">
        <v>0</v>
      </c>
      <c r="H812" s="12">
        <v>0</v>
      </c>
      <c r="I812" s="12">
        <v>0</v>
      </c>
      <c r="J812" s="12">
        <v>0</v>
      </c>
      <c r="K812" s="12">
        <v>0</v>
      </c>
      <c r="L812" s="12">
        <v>0</v>
      </c>
      <c r="M812" s="12">
        <v>0</v>
      </c>
      <c r="N812" s="12">
        <v>0</v>
      </c>
      <c r="O812" s="30"/>
      <c r="P812" s="30"/>
      <c r="Q812" s="30"/>
    </row>
    <row r="813" spans="1:17" ht="409.5" customHeight="1">
      <c r="A813" s="29"/>
      <c r="B813" s="30"/>
      <c r="C813" s="30"/>
      <c r="D813" s="11">
        <v>2019</v>
      </c>
      <c r="E813" s="12">
        <f>G813+I813+K813+M813</f>
        <v>33.3</v>
      </c>
      <c r="F813" s="12">
        <f>H813+J813+L813+N813</f>
        <v>33.3</v>
      </c>
      <c r="G813" s="12">
        <v>0</v>
      </c>
      <c r="H813" s="12">
        <v>0</v>
      </c>
      <c r="I813" s="12">
        <v>0</v>
      </c>
      <c r="J813" s="12">
        <v>0</v>
      </c>
      <c r="K813" s="12">
        <f>23.7+6.6+3</f>
        <v>33.3</v>
      </c>
      <c r="L813" s="12">
        <v>33.3</v>
      </c>
      <c r="M813" s="12">
        <v>0</v>
      </c>
      <c r="N813" s="12">
        <v>0</v>
      </c>
      <c r="O813" s="30"/>
      <c r="P813" s="30"/>
      <c r="Q813" s="30"/>
    </row>
    <row r="814" spans="1:17" ht="409.5" customHeight="1">
      <c r="A814" s="29" t="s">
        <v>979</v>
      </c>
      <c r="B814" s="30" t="s">
        <v>959</v>
      </c>
      <c r="C814" s="30" t="s">
        <v>132</v>
      </c>
      <c r="D814" s="11" t="s">
        <v>1</v>
      </c>
      <c r="E814" s="12">
        <f>E815+E816</f>
        <v>42.6</v>
      </c>
      <c r="F814" s="12">
        <f aca="true" t="shared" si="278" ref="F814:N814">F815+F816</f>
        <v>42.6</v>
      </c>
      <c r="G814" s="12">
        <f t="shared" si="278"/>
        <v>0</v>
      </c>
      <c r="H814" s="12">
        <f t="shared" si="278"/>
        <v>0</v>
      </c>
      <c r="I814" s="12">
        <f t="shared" si="278"/>
        <v>0</v>
      </c>
      <c r="J814" s="12">
        <f t="shared" si="278"/>
        <v>0</v>
      </c>
      <c r="K814" s="12">
        <f t="shared" si="278"/>
        <v>42.6</v>
      </c>
      <c r="L814" s="12">
        <f t="shared" si="278"/>
        <v>42.6</v>
      </c>
      <c r="M814" s="12">
        <f t="shared" si="278"/>
        <v>0</v>
      </c>
      <c r="N814" s="12">
        <f t="shared" si="278"/>
        <v>0</v>
      </c>
      <c r="O814" s="30" t="s">
        <v>980</v>
      </c>
      <c r="P814" s="30" t="s">
        <v>981</v>
      </c>
      <c r="Q814" s="30" t="s">
        <v>982</v>
      </c>
    </row>
    <row r="815" spans="1:17" ht="409.5" customHeight="1">
      <c r="A815" s="29"/>
      <c r="B815" s="30"/>
      <c r="C815" s="30"/>
      <c r="D815" s="11">
        <v>2018</v>
      </c>
      <c r="E815" s="12">
        <f>G815+I815+K815+M815</f>
        <v>0</v>
      </c>
      <c r="F815" s="12">
        <f>H815+J815+L815+N815</f>
        <v>0</v>
      </c>
      <c r="G815" s="12">
        <v>0</v>
      </c>
      <c r="H815" s="12">
        <v>0</v>
      </c>
      <c r="I815" s="12">
        <v>0</v>
      </c>
      <c r="J815" s="12">
        <v>0</v>
      </c>
      <c r="K815" s="12">
        <v>0</v>
      </c>
      <c r="L815" s="12">
        <v>0</v>
      </c>
      <c r="M815" s="12">
        <v>0</v>
      </c>
      <c r="N815" s="12">
        <v>0</v>
      </c>
      <c r="O815" s="30"/>
      <c r="P815" s="30"/>
      <c r="Q815" s="30"/>
    </row>
    <row r="816" spans="1:17" ht="409.5" customHeight="1">
      <c r="A816" s="29"/>
      <c r="B816" s="30"/>
      <c r="C816" s="30"/>
      <c r="D816" s="11">
        <v>2019</v>
      </c>
      <c r="E816" s="12">
        <f>G816+I816+K816+M816</f>
        <v>42.6</v>
      </c>
      <c r="F816" s="12">
        <f>H816+J816+L816+N816</f>
        <v>42.6</v>
      </c>
      <c r="G816" s="12">
        <v>0</v>
      </c>
      <c r="H816" s="12">
        <v>0</v>
      </c>
      <c r="I816" s="12">
        <v>0</v>
      </c>
      <c r="J816" s="12">
        <v>0</v>
      </c>
      <c r="K816" s="12">
        <f>1+34.1+4.5+3</f>
        <v>42.6</v>
      </c>
      <c r="L816" s="12">
        <v>42.6</v>
      </c>
      <c r="M816" s="12">
        <v>0</v>
      </c>
      <c r="N816" s="12">
        <v>0</v>
      </c>
      <c r="O816" s="30"/>
      <c r="P816" s="30"/>
      <c r="Q816" s="30"/>
    </row>
    <row r="817" spans="1:17" ht="242.25" customHeight="1">
      <c r="A817" s="29" t="s">
        <v>983</v>
      </c>
      <c r="B817" s="30" t="s">
        <v>959</v>
      </c>
      <c r="C817" s="30" t="s">
        <v>130</v>
      </c>
      <c r="D817" s="11" t="s">
        <v>1</v>
      </c>
      <c r="E817" s="12">
        <f>E818+E819</f>
        <v>98.4</v>
      </c>
      <c r="F817" s="12">
        <f aca="true" t="shared" si="279" ref="F817:N817">F818+F819</f>
        <v>98.4</v>
      </c>
      <c r="G817" s="12">
        <f t="shared" si="279"/>
        <v>0</v>
      </c>
      <c r="H817" s="12">
        <f t="shared" si="279"/>
        <v>0</v>
      </c>
      <c r="I817" s="12">
        <f t="shared" si="279"/>
        <v>0</v>
      </c>
      <c r="J817" s="12">
        <f t="shared" si="279"/>
        <v>0</v>
      </c>
      <c r="K817" s="12">
        <f t="shared" si="279"/>
        <v>98.4</v>
      </c>
      <c r="L817" s="12">
        <f t="shared" si="279"/>
        <v>98.4</v>
      </c>
      <c r="M817" s="12">
        <f t="shared" si="279"/>
        <v>0</v>
      </c>
      <c r="N817" s="12">
        <f t="shared" si="279"/>
        <v>0</v>
      </c>
      <c r="O817" s="30" t="s">
        <v>984</v>
      </c>
      <c r="P817" s="30" t="s">
        <v>985</v>
      </c>
      <c r="Q817" s="30" t="s">
        <v>986</v>
      </c>
    </row>
    <row r="818" spans="1:17" ht="409.5" customHeight="1">
      <c r="A818" s="29"/>
      <c r="B818" s="30"/>
      <c r="C818" s="30"/>
      <c r="D818" s="11">
        <v>2018</v>
      </c>
      <c r="E818" s="12">
        <f>G818+I818+K818+M818</f>
        <v>0</v>
      </c>
      <c r="F818" s="12">
        <f>H818+J818+L818+N818</f>
        <v>0</v>
      </c>
      <c r="G818" s="12">
        <v>0</v>
      </c>
      <c r="H818" s="12">
        <v>0</v>
      </c>
      <c r="I818" s="12">
        <v>0</v>
      </c>
      <c r="J818" s="12">
        <v>0</v>
      </c>
      <c r="K818" s="12">
        <v>0</v>
      </c>
      <c r="L818" s="12">
        <v>0</v>
      </c>
      <c r="M818" s="12">
        <v>0</v>
      </c>
      <c r="N818" s="12">
        <v>0</v>
      </c>
      <c r="O818" s="30"/>
      <c r="P818" s="30"/>
      <c r="Q818" s="30"/>
    </row>
    <row r="819" spans="1:17" ht="409.5" customHeight="1">
      <c r="A819" s="29"/>
      <c r="B819" s="30"/>
      <c r="C819" s="30"/>
      <c r="D819" s="11">
        <v>2019</v>
      </c>
      <c r="E819" s="12">
        <f>G819+I819+K819+M819</f>
        <v>98.4</v>
      </c>
      <c r="F819" s="12">
        <f>H819+J819+L819+N819</f>
        <v>98.4</v>
      </c>
      <c r="G819" s="12">
        <v>0</v>
      </c>
      <c r="H819" s="12">
        <v>0</v>
      </c>
      <c r="I819" s="12">
        <v>0</v>
      </c>
      <c r="J819" s="12">
        <v>0</v>
      </c>
      <c r="K819" s="12">
        <f>5+49.8+43.6</f>
        <v>98.4</v>
      </c>
      <c r="L819" s="12">
        <v>98.4</v>
      </c>
      <c r="M819" s="12">
        <v>0</v>
      </c>
      <c r="N819" s="12">
        <v>0</v>
      </c>
      <c r="O819" s="30"/>
      <c r="P819" s="30"/>
      <c r="Q819" s="30"/>
    </row>
    <row r="820" spans="1:17" ht="71.25" customHeight="1">
      <c r="A820" s="29" t="s">
        <v>987</v>
      </c>
      <c r="B820" s="30" t="s">
        <v>959</v>
      </c>
      <c r="C820" s="30" t="s">
        <v>94</v>
      </c>
      <c r="D820" s="11" t="s">
        <v>1</v>
      </c>
      <c r="E820" s="12">
        <f>E821+E822</f>
        <v>155</v>
      </c>
      <c r="F820" s="12">
        <f aca="true" t="shared" si="280" ref="F820:N820">F821+F822</f>
        <v>155</v>
      </c>
      <c r="G820" s="12">
        <f t="shared" si="280"/>
        <v>0</v>
      </c>
      <c r="H820" s="12">
        <f t="shared" si="280"/>
        <v>0</v>
      </c>
      <c r="I820" s="12">
        <f t="shared" si="280"/>
        <v>0</v>
      </c>
      <c r="J820" s="12">
        <f t="shared" si="280"/>
        <v>0</v>
      </c>
      <c r="K820" s="12">
        <f t="shared" si="280"/>
        <v>155</v>
      </c>
      <c r="L820" s="12">
        <f t="shared" si="280"/>
        <v>155</v>
      </c>
      <c r="M820" s="12">
        <f t="shared" si="280"/>
        <v>0</v>
      </c>
      <c r="N820" s="12">
        <f t="shared" si="280"/>
        <v>0</v>
      </c>
      <c r="O820" s="30" t="s">
        <v>988</v>
      </c>
      <c r="P820" s="30" t="s">
        <v>989</v>
      </c>
      <c r="Q820" s="30" t="s">
        <v>990</v>
      </c>
    </row>
    <row r="821" spans="1:17" ht="99" customHeight="1">
      <c r="A821" s="29"/>
      <c r="B821" s="30"/>
      <c r="C821" s="30"/>
      <c r="D821" s="11">
        <v>2018</v>
      </c>
      <c r="E821" s="12">
        <f>G821+I821+K821+M821</f>
        <v>0</v>
      </c>
      <c r="F821" s="12">
        <f>H821+J821+L821+N821</f>
        <v>0</v>
      </c>
      <c r="G821" s="12">
        <v>0</v>
      </c>
      <c r="H821" s="12">
        <v>0</v>
      </c>
      <c r="I821" s="12">
        <v>0</v>
      </c>
      <c r="J821" s="12">
        <v>0</v>
      </c>
      <c r="K821" s="12">
        <v>0</v>
      </c>
      <c r="L821" s="12">
        <v>0</v>
      </c>
      <c r="M821" s="12">
        <v>0</v>
      </c>
      <c r="N821" s="12">
        <v>0</v>
      </c>
      <c r="O821" s="30"/>
      <c r="P821" s="30"/>
      <c r="Q821" s="30"/>
    </row>
    <row r="822" spans="1:17" ht="386.25" customHeight="1">
      <c r="A822" s="29"/>
      <c r="B822" s="30"/>
      <c r="C822" s="30"/>
      <c r="D822" s="11">
        <v>2019</v>
      </c>
      <c r="E822" s="12">
        <f>G822+I822+K822+M822</f>
        <v>155</v>
      </c>
      <c r="F822" s="12">
        <f>H822+J822+L822+N822</f>
        <v>155</v>
      </c>
      <c r="G822" s="12">
        <v>0</v>
      </c>
      <c r="H822" s="12">
        <v>0</v>
      </c>
      <c r="I822" s="12">
        <v>0</v>
      </c>
      <c r="J822" s="12">
        <v>0</v>
      </c>
      <c r="K822" s="12">
        <f>149.7+5.3</f>
        <v>155</v>
      </c>
      <c r="L822" s="12">
        <v>155</v>
      </c>
      <c r="M822" s="12">
        <v>0</v>
      </c>
      <c r="N822" s="12">
        <v>0</v>
      </c>
      <c r="O822" s="30"/>
      <c r="P822" s="30"/>
      <c r="Q822" s="30"/>
    </row>
    <row r="823" spans="1:17" ht="83.25" customHeight="1">
      <c r="A823" s="29" t="s">
        <v>991</v>
      </c>
      <c r="B823" s="30" t="s">
        <v>959</v>
      </c>
      <c r="C823" s="30" t="s">
        <v>98</v>
      </c>
      <c r="D823" s="11" t="s">
        <v>1</v>
      </c>
      <c r="E823" s="12">
        <f>E824+E825</f>
        <v>167.1</v>
      </c>
      <c r="F823" s="12">
        <f aca="true" t="shared" si="281" ref="F823:N823">F824+F825</f>
        <v>167.1</v>
      </c>
      <c r="G823" s="12">
        <f t="shared" si="281"/>
        <v>0</v>
      </c>
      <c r="H823" s="12">
        <f t="shared" si="281"/>
        <v>0</v>
      </c>
      <c r="I823" s="12">
        <f t="shared" si="281"/>
        <v>0</v>
      </c>
      <c r="J823" s="12">
        <f t="shared" si="281"/>
        <v>0</v>
      </c>
      <c r="K823" s="12">
        <f t="shared" si="281"/>
        <v>167.1</v>
      </c>
      <c r="L823" s="12">
        <f t="shared" si="281"/>
        <v>167.1</v>
      </c>
      <c r="M823" s="12">
        <f t="shared" si="281"/>
        <v>0</v>
      </c>
      <c r="N823" s="12">
        <f t="shared" si="281"/>
        <v>0</v>
      </c>
      <c r="O823" s="30" t="s">
        <v>992</v>
      </c>
      <c r="P823" s="30" t="s">
        <v>993</v>
      </c>
      <c r="Q823" s="30" t="s">
        <v>994</v>
      </c>
    </row>
    <row r="824" spans="1:17" ht="210" customHeight="1">
      <c r="A824" s="29"/>
      <c r="B824" s="30"/>
      <c r="C824" s="30"/>
      <c r="D824" s="11">
        <v>2018</v>
      </c>
      <c r="E824" s="12">
        <f>G824+I824+K824+M824</f>
        <v>0</v>
      </c>
      <c r="F824" s="12">
        <f>H824+J824+L824+N824</f>
        <v>0</v>
      </c>
      <c r="G824" s="12">
        <v>0</v>
      </c>
      <c r="H824" s="12">
        <v>0</v>
      </c>
      <c r="I824" s="12">
        <v>0</v>
      </c>
      <c r="J824" s="12">
        <v>0</v>
      </c>
      <c r="K824" s="12">
        <v>0</v>
      </c>
      <c r="L824" s="12">
        <v>0</v>
      </c>
      <c r="M824" s="12">
        <v>0</v>
      </c>
      <c r="N824" s="12">
        <v>0</v>
      </c>
      <c r="O824" s="30"/>
      <c r="P824" s="30"/>
      <c r="Q824" s="30"/>
    </row>
    <row r="825" spans="1:17" ht="409.5" customHeight="1">
      <c r="A825" s="29"/>
      <c r="B825" s="30"/>
      <c r="C825" s="30"/>
      <c r="D825" s="11">
        <v>2019</v>
      </c>
      <c r="E825" s="12">
        <f>G825+I825+K825+M825</f>
        <v>167.1</v>
      </c>
      <c r="F825" s="12">
        <f>H825+J825+L825+N825</f>
        <v>167.1</v>
      </c>
      <c r="G825" s="12">
        <v>0</v>
      </c>
      <c r="H825" s="12">
        <v>0</v>
      </c>
      <c r="I825" s="12">
        <v>0</v>
      </c>
      <c r="J825" s="12">
        <v>0</v>
      </c>
      <c r="K825" s="12">
        <f>152.1+15</f>
        <v>167.1</v>
      </c>
      <c r="L825" s="12">
        <v>167.1</v>
      </c>
      <c r="M825" s="12">
        <v>0</v>
      </c>
      <c r="N825" s="12">
        <v>0</v>
      </c>
      <c r="O825" s="30"/>
      <c r="P825" s="30"/>
      <c r="Q825" s="30"/>
    </row>
    <row r="826" spans="1:17" ht="71.25" customHeight="1">
      <c r="A826" s="29" t="s">
        <v>995</v>
      </c>
      <c r="B826" s="30" t="s">
        <v>959</v>
      </c>
      <c r="C826" s="30" t="s">
        <v>131</v>
      </c>
      <c r="D826" s="11" t="s">
        <v>1</v>
      </c>
      <c r="E826" s="12">
        <f>E827+E828</f>
        <v>4618.4</v>
      </c>
      <c r="F826" s="12">
        <f aca="true" t="shared" si="282" ref="F826:N826">F827+F828</f>
        <v>4618.4</v>
      </c>
      <c r="G826" s="12">
        <f t="shared" si="282"/>
        <v>0</v>
      </c>
      <c r="H826" s="12">
        <f t="shared" si="282"/>
        <v>0</v>
      </c>
      <c r="I826" s="12">
        <f t="shared" si="282"/>
        <v>0</v>
      </c>
      <c r="J826" s="12">
        <f t="shared" si="282"/>
        <v>0</v>
      </c>
      <c r="K826" s="12">
        <f t="shared" si="282"/>
        <v>4618.4</v>
      </c>
      <c r="L826" s="12">
        <f t="shared" si="282"/>
        <v>4618.4</v>
      </c>
      <c r="M826" s="12">
        <f t="shared" si="282"/>
        <v>0</v>
      </c>
      <c r="N826" s="12">
        <f t="shared" si="282"/>
        <v>0</v>
      </c>
      <c r="O826" s="30" t="s">
        <v>996</v>
      </c>
      <c r="P826" s="30" t="s">
        <v>997</v>
      </c>
      <c r="Q826" s="30" t="s">
        <v>998</v>
      </c>
    </row>
    <row r="827" spans="1:17" ht="409.5" customHeight="1">
      <c r="A827" s="29"/>
      <c r="B827" s="30"/>
      <c r="C827" s="30"/>
      <c r="D827" s="11">
        <v>2018</v>
      </c>
      <c r="E827" s="12">
        <f>G827+I827+K827+M827</f>
        <v>0</v>
      </c>
      <c r="F827" s="12">
        <f>H827+J827+L827+N827</f>
        <v>0</v>
      </c>
      <c r="G827" s="12">
        <v>0</v>
      </c>
      <c r="H827" s="12">
        <v>0</v>
      </c>
      <c r="I827" s="12">
        <v>0</v>
      </c>
      <c r="J827" s="12">
        <v>0</v>
      </c>
      <c r="K827" s="12">
        <v>0</v>
      </c>
      <c r="L827" s="12">
        <v>0</v>
      </c>
      <c r="M827" s="12">
        <v>0</v>
      </c>
      <c r="N827" s="12">
        <v>0</v>
      </c>
      <c r="O827" s="30"/>
      <c r="P827" s="30"/>
      <c r="Q827" s="30"/>
    </row>
    <row r="828" spans="1:17" ht="409.5" customHeight="1">
      <c r="A828" s="29"/>
      <c r="B828" s="30"/>
      <c r="C828" s="30"/>
      <c r="D828" s="11">
        <v>2019</v>
      </c>
      <c r="E828" s="12">
        <f>G828+I828+K828+M828</f>
        <v>4618.4</v>
      </c>
      <c r="F828" s="12">
        <f>H828+J828+L828+N828</f>
        <v>4618.4</v>
      </c>
      <c r="G828" s="12">
        <v>0</v>
      </c>
      <c r="H828" s="12">
        <v>0</v>
      </c>
      <c r="I828" s="12">
        <v>0</v>
      </c>
      <c r="J828" s="12">
        <v>0</v>
      </c>
      <c r="K828" s="12">
        <f>899.7+10+3708.7</f>
        <v>4618.4</v>
      </c>
      <c r="L828" s="12">
        <v>4618.4</v>
      </c>
      <c r="M828" s="12">
        <v>0</v>
      </c>
      <c r="N828" s="12">
        <v>0</v>
      </c>
      <c r="O828" s="30"/>
      <c r="P828" s="30"/>
      <c r="Q828" s="30"/>
    </row>
    <row r="829" spans="1:17" ht="232.5" customHeight="1">
      <c r="A829" s="29" t="s">
        <v>999</v>
      </c>
      <c r="B829" s="30" t="s">
        <v>959</v>
      </c>
      <c r="C829" s="30" t="s">
        <v>63</v>
      </c>
      <c r="D829" s="11" t="s">
        <v>1</v>
      </c>
      <c r="E829" s="12">
        <f>E830+E831</f>
        <v>6985.8</v>
      </c>
      <c r="F829" s="12">
        <f aca="true" t="shared" si="283" ref="F829:N829">F830+F831</f>
        <v>158.5</v>
      </c>
      <c r="G829" s="12">
        <f t="shared" si="283"/>
        <v>0</v>
      </c>
      <c r="H829" s="12">
        <f t="shared" si="283"/>
        <v>0</v>
      </c>
      <c r="I829" s="12">
        <f t="shared" si="283"/>
        <v>0</v>
      </c>
      <c r="J829" s="12">
        <f t="shared" si="283"/>
        <v>0</v>
      </c>
      <c r="K829" s="12">
        <f t="shared" si="283"/>
        <v>6985.8</v>
      </c>
      <c r="L829" s="12">
        <f t="shared" si="283"/>
        <v>158.5</v>
      </c>
      <c r="M829" s="12">
        <f t="shared" si="283"/>
        <v>0</v>
      </c>
      <c r="N829" s="12">
        <f t="shared" si="283"/>
        <v>0</v>
      </c>
      <c r="O829" s="30" t="s">
        <v>1000</v>
      </c>
      <c r="P829" s="30" t="s">
        <v>1001</v>
      </c>
      <c r="Q829" s="30" t="s">
        <v>1002</v>
      </c>
    </row>
    <row r="830" spans="1:17" ht="409.5" customHeight="1">
      <c r="A830" s="29"/>
      <c r="B830" s="30"/>
      <c r="C830" s="30"/>
      <c r="D830" s="11">
        <v>2018</v>
      </c>
      <c r="E830" s="12">
        <f>G830+I830+K830+M830</f>
        <v>0</v>
      </c>
      <c r="F830" s="12">
        <f>H830+J830+L830+N830</f>
        <v>0</v>
      </c>
      <c r="G830" s="12">
        <v>0</v>
      </c>
      <c r="H830" s="12">
        <v>0</v>
      </c>
      <c r="I830" s="12">
        <v>0</v>
      </c>
      <c r="J830" s="12">
        <v>0</v>
      </c>
      <c r="K830" s="12">
        <v>0</v>
      </c>
      <c r="L830" s="12">
        <v>0</v>
      </c>
      <c r="M830" s="12">
        <v>0</v>
      </c>
      <c r="N830" s="12">
        <v>0</v>
      </c>
      <c r="O830" s="30"/>
      <c r="P830" s="30"/>
      <c r="Q830" s="30"/>
    </row>
    <row r="831" spans="1:17" ht="409.5" customHeight="1">
      <c r="A831" s="29"/>
      <c r="B831" s="30"/>
      <c r="C831" s="30"/>
      <c r="D831" s="11">
        <v>2019</v>
      </c>
      <c r="E831" s="12">
        <f>G831+I831+K831+M831</f>
        <v>6985.8</v>
      </c>
      <c r="F831" s="12">
        <f>H831+J831+L831+N831</f>
        <v>158.5</v>
      </c>
      <c r="G831" s="12">
        <v>0</v>
      </c>
      <c r="H831" s="12">
        <v>0</v>
      </c>
      <c r="I831" s="12">
        <v>0</v>
      </c>
      <c r="J831" s="12">
        <v>0</v>
      </c>
      <c r="K831" s="12">
        <f>100+6800+12.2+73.6</f>
        <v>6985.8</v>
      </c>
      <c r="L831" s="12">
        <f>99.5+8.4+50.6</f>
        <v>158.5</v>
      </c>
      <c r="M831" s="12">
        <v>0</v>
      </c>
      <c r="N831" s="12">
        <v>0</v>
      </c>
      <c r="O831" s="30"/>
      <c r="P831" s="30"/>
      <c r="Q831" s="30"/>
    </row>
    <row r="832" spans="1:17" ht="409.5" customHeight="1">
      <c r="A832" s="29" t="s">
        <v>1003</v>
      </c>
      <c r="B832" s="30" t="s">
        <v>959</v>
      </c>
      <c r="C832" s="30" t="s">
        <v>126</v>
      </c>
      <c r="D832" s="11" t="s">
        <v>1</v>
      </c>
      <c r="E832" s="12">
        <f>E833+E834</f>
        <v>71.7</v>
      </c>
      <c r="F832" s="12">
        <f aca="true" t="shared" si="284" ref="F832:N832">F833+F834</f>
        <v>71.7</v>
      </c>
      <c r="G832" s="12">
        <f t="shared" si="284"/>
        <v>0</v>
      </c>
      <c r="H832" s="12">
        <f t="shared" si="284"/>
        <v>0</v>
      </c>
      <c r="I832" s="12">
        <f t="shared" si="284"/>
        <v>0</v>
      </c>
      <c r="J832" s="12">
        <f t="shared" si="284"/>
        <v>0</v>
      </c>
      <c r="K832" s="12">
        <f t="shared" si="284"/>
        <v>71.7</v>
      </c>
      <c r="L832" s="12">
        <f t="shared" si="284"/>
        <v>71.7</v>
      </c>
      <c r="M832" s="12">
        <f t="shared" si="284"/>
        <v>0</v>
      </c>
      <c r="N832" s="12">
        <f t="shared" si="284"/>
        <v>0</v>
      </c>
      <c r="O832" s="30" t="s">
        <v>1004</v>
      </c>
      <c r="P832" s="30" t="s">
        <v>1005</v>
      </c>
      <c r="Q832" s="30" t="s">
        <v>1006</v>
      </c>
    </row>
    <row r="833" spans="1:17" ht="409.5" customHeight="1">
      <c r="A833" s="29"/>
      <c r="B833" s="30"/>
      <c r="C833" s="30"/>
      <c r="D833" s="11">
        <v>2018</v>
      </c>
      <c r="E833" s="12">
        <f>G833+I833+K833+M833</f>
        <v>0</v>
      </c>
      <c r="F833" s="12">
        <f>H833+J833+L833+N833</f>
        <v>0</v>
      </c>
      <c r="G833" s="12">
        <v>0</v>
      </c>
      <c r="H833" s="12">
        <v>0</v>
      </c>
      <c r="I833" s="12">
        <v>0</v>
      </c>
      <c r="J833" s="12">
        <v>0</v>
      </c>
      <c r="K833" s="12">
        <v>0</v>
      </c>
      <c r="L833" s="12">
        <v>0</v>
      </c>
      <c r="M833" s="12">
        <v>0</v>
      </c>
      <c r="N833" s="12">
        <v>0</v>
      </c>
      <c r="O833" s="30"/>
      <c r="P833" s="30"/>
      <c r="Q833" s="30"/>
    </row>
    <row r="834" spans="1:17" ht="408.75" customHeight="1">
      <c r="A834" s="29"/>
      <c r="B834" s="30"/>
      <c r="C834" s="30"/>
      <c r="D834" s="11">
        <v>2019</v>
      </c>
      <c r="E834" s="12">
        <f>G834+I834+K834+M834</f>
        <v>71.7</v>
      </c>
      <c r="F834" s="12">
        <f>H834+J834+L834+N834</f>
        <v>71.7</v>
      </c>
      <c r="G834" s="12">
        <v>0</v>
      </c>
      <c r="H834" s="12">
        <v>0</v>
      </c>
      <c r="I834" s="12">
        <v>0</v>
      </c>
      <c r="J834" s="12">
        <v>0</v>
      </c>
      <c r="K834" s="12">
        <f>68.5+3.2</f>
        <v>71.7</v>
      </c>
      <c r="L834" s="12">
        <v>71.7</v>
      </c>
      <c r="M834" s="12">
        <v>0</v>
      </c>
      <c r="N834" s="12">
        <v>0</v>
      </c>
      <c r="O834" s="30"/>
      <c r="P834" s="30"/>
      <c r="Q834" s="30"/>
    </row>
    <row r="835" spans="1:17" s="10" customFormat="1" ht="81" customHeight="1">
      <c r="A835" s="42" t="s">
        <v>472</v>
      </c>
      <c r="B835" s="42"/>
      <c r="C835" s="42"/>
      <c r="D835" s="42"/>
      <c r="E835" s="42"/>
      <c r="F835" s="42"/>
      <c r="G835" s="42"/>
      <c r="H835" s="42"/>
      <c r="I835" s="42"/>
      <c r="J835" s="42"/>
      <c r="K835" s="42"/>
      <c r="L835" s="42"/>
      <c r="M835" s="42"/>
      <c r="N835" s="42"/>
      <c r="O835" s="42"/>
      <c r="P835" s="42"/>
      <c r="Q835" s="42"/>
    </row>
    <row r="836" spans="1:17" ht="57.75" customHeight="1">
      <c r="A836" s="30"/>
      <c r="B836" s="32" t="s">
        <v>18</v>
      </c>
      <c r="C836" s="32"/>
      <c r="D836" s="7" t="s">
        <v>1</v>
      </c>
      <c r="E836" s="9">
        <f>E837+E838</f>
        <v>1898.4</v>
      </c>
      <c r="F836" s="9">
        <f aca="true" t="shared" si="285" ref="F836:N836">F837+F838</f>
        <v>1304.9</v>
      </c>
      <c r="G836" s="9">
        <f t="shared" si="285"/>
        <v>0</v>
      </c>
      <c r="H836" s="9">
        <f t="shared" si="285"/>
        <v>0</v>
      </c>
      <c r="I836" s="9">
        <f t="shared" si="285"/>
        <v>0</v>
      </c>
      <c r="J836" s="9">
        <f t="shared" si="285"/>
        <v>0</v>
      </c>
      <c r="K836" s="9">
        <f t="shared" si="285"/>
        <v>1898.4</v>
      </c>
      <c r="L836" s="9">
        <f t="shared" si="285"/>
        <v>1304.9</v>
      </c>
      <c r="M836" s="9">
        <f t="shared" si="285"/>
        <v>0</v>
      </c>
      <c r="N836" s="9">
        <f t="shared" si="285"/>
        <v>0</v>
      </c>
      <c r="O836" s="30"/>
      <c r="P836" s="30"/>
      <c r="Q836" s="30"/>
    </row>
    <row r="837" spans="1:17" ht="54.75" customHeight="1">
      <c r="A837" s="30"/>
      <c r="B837" s="32"/>
      <c r="C837" s="32"/>
      <c r="D837" s="7">
        <v>2018</v>
      </c>
      <c r="E837" s="9">
        <f>G837+I837+K837+M837</f>
        <v>505.9</v>
      </c>
      <c r="F837" s="9">
        <f>H837+J837+L837+N837</f>
        <v>505.9</v>
      </c>
      <c r="G837" s="9">
        <f>G840+G843+G846+G849+G852+G855+G858+G861+G864+G867+G870</f>
        <v>0</v>
      </c>
      <c r="H837" s="9">
        <f aca="true" t="shared" si="286" ref="H837:N837">H840+H843+H846+H849+H852+H855+H858+H861+H864+H867+H870</f>
        <v>0</v>
      </c>
      <c r="I837" s="9">
        <f t="shared" si="286"/>
        <v>0</v>
      </c>
      <c r="J837" s="9">
        <f t="shared" si="286"/>
        <v>0</v>
      </c>
      <c r="K837" s="9">
        <f t="shared" si="286"/>
        <v>505.9</v>
      </c>
      <c r="L837" s="9">
        <f t="shared" si="286"/>
        <v>505.9</v>
      </c>
      <c r="M837" s="9">
        <f t="shared" si="286"/>
        <v>0</v>
      </c>
      <c r="N837" s="9">
        <f t="shared" si="286"/>
        <v>0</v>
      </c>
      <c r="O837" s="30"/>
      <c r="P837" s="30"/>
      <c r="Q837" s="30"/>
    </row>
    <row r="838" spans="1:17" ht="54.75" customHeight="1">
      <c r="A838" s="30"/>
      <c r="B838" s="32"/>
      <c r="C838" s="32"/>
      <c r="D838" s="7">
        <v>2019</v>
      </c>
      <c r="E838" s="9">
        <f>G838+I838+K838+M838</f>
        <v>1392.5</v>
      </c>
      <c r="F838" s="9">
        <f>H838+J838+L838+N838</f>
        <v>799</v>
      </c>
      <c r="G838" s="9">
        <f>G841+G844+G847+G850+G853+G856+G859+G862+G865+G868+G871</f>
        <v>0</v>
      </c>
      <c r="H838" s="9">
        <f aca="true" t="shared" si="287" ref="H838:N838">H841+H844+H847+H850+H853+H856+H859+H862+H865+H868+H871</f>
        <v>0</v>
      </c>
      <c r="I838" s="9">
        <f t="shared" si="287"/>
        <v>0</v>
      </c>
      <c r="J838" s="9">
        <f t="shared" si="287"/>
        <v>0</v>
      </c>
      <c r="K838" s="9">
        <f t="shared" si="287"/>
        <v>1392.5</v>
      </c>
      <c r="L838" s="9">
        <f t="shared" si="287"/>
        <v>799</v>
      </c>
      <c r="M838" s="9">
        <f t="shared" si="287"/>
        <v>0</v>
      </c>
      <c r="N838" s="9">
        <f t="shared" si="287"/>
        <v>0</v>
      </c>
      <c r="O838" s="30"/>
      <c r="P838" s="30"/>
      <c r="Q838" s="30"/>
    </row>
    <row r="839" spans="1:17" ht="60.75" customHeight="1">
      <c r="A839" s="29" t="s">
        <v>34</v>
      </c>
      <c r="B839" s="30" t="s">
        <v>895</v>
      </c>
      <c r="C839" s="30" t="s">
        <v>95</v>
      </c>
      <c r="D839" s="11" t="s">
        <v>1</v>
      </c>
      <c r="E839" s="12">
        <f>E840+E841</f>
        <v>370.9</v>
      </c>
      <c r="F839" s="12">
        <f aca="true" t="shared" si="288" ref="F839:N839">F840+F841</f>
        <v>370.9</v>
      </c>
      <c r="G839" s="12">
        <f t="shared" si="288"/>
        <v>0</v>
      </c>
      <c r="H839" s="12">
        <f t="shared" si="288"/>
        <v>0</v>
      </c>
      <c r="I839" s="12">
        <f t="shared" si="288"/>
        <v>0</v>
      </c>
      <c r="J839" s="12">
        <f t="shared" si="288"/>
        <v>0</v>
      </c>
      <c r="K839" s="12">
        <f t="shared" si="288"/>
        <v>370.9</v>
      </c>
      <c r="L839" s="12">
        <f t="shared" si="288"/>
        <v>370.9</v>
      </c>
      <c r="M839" s="12">
        <f t="shared" si="288"/>
        <v>0</v>
      </c>
      <c r="N839" s="12">
        <f t="shared" si="288"/>
        <v>0</v>
      </c>
      <c r="O839" s="30" t="s">
        <v>896</v>
      </c>
      <c r="P839" s="30" t="s">
        <v>897</v>
      </c>
      <c r="Q839" s="30" t="s">
        <v>898</v>
      </c>
    </row>
    <row r="840" spans="1:17" ht="45.75" customHeight="1">
      <c r="A840" s="29"/>
      <c r="B840" s="30"/>
      <c r="C840" s="30"/>
      <c r="D840" s="11">
        <v>2018</v>
      </c>
      <c r="E840" s="12">
        <f>G840+I840+K840+M840</f>
        <v>0</v>
      </c>
      <c r="F840" s="12">
        <f>H840+J840+L840+N840</f>
        <v>0</v>
      </c>
      <c r="G840" s="12">
        <v>0</v>
      </c>
      <c r="H840" s="12">
        <v>0</v>
      </c>
      <c r="I840" s="12">
        <v>0</v>
      </c>
      <c r="J840" s="12">
        <v>0</v>
      </c>
      <c r="K840" s="12">
        <v>0</v>
      </c>
      <c r="L840" s="12">
        <v>0</v>
      </c>
      <c r="M840" s="12">
        <v>0</v>
      </c>
      <c r="N840" s="12">
        <v>0</v>
      </c>
      <c r="O840" s="30"/>
      <c r="P840" s="30"/>
      <c r="Q840" s="30"/>
    </row>
    <row r="841" spans="1:17" ht="337.5" customHeight="1">
      <c r="A841" s="29"/>
      <c r="B841" s="30"/>
      <c r="C841" s="30"/>
      <c r="D841" s="11">
        <v>2019</v>
      </c>
      <c r="E841" s="12">
        <f>G841+I841+K841+M841</f>
        <v>370.9</v>
      </c>
      <c r="F841" s="12">
        <f>H841+J841+L841+N841</f>
        <v>370.9</v>
      </c>
      <c r="G841" s="12">
        <v>0</v>
      </c>
      <c r="H841" s="12">
        <v>0</v>
      </c>
      <c r="I841" s="12">
        <v>0</v>
      </c>
      <c r="J841" s="12">
        <v>0</v>
      </c>
      <c r="K841" s="12">
        <v>370.9</v>
      </c>
      <c r="L841" s="12">
        <v>370.9</v>
      </c>
      <c r="M841" s="12">
        <v>0</v>
      </c>
      <c r="N841" s="12">
        <v>0</v>
      </c>
      <c r="O841" s="30"/>
      <c r="P841" s="30"/>
      <c r="Q841" s="30"/>
    </row>
    <row r="842" spans="1:17" ht="45.75" customHeight="1">
      <c r="A842" s="29" t="s">
        <v>473</v>
      </c>
      <c r="B842" s="30" t="s">
        <v>895</v>
      </c>
      <c r="C842" s="30" t="s">
        <v>132</v>
      </c>
      <c r="D842" s="11" t="s">
        <v>1</v>
      </c>
      <c r="E842" s="12">
        <f>E843+E844</f>
        <v>2</v>
      </c>
      <c r="F842" s="12">
        <f aca="true" t="shared" si="289" ref="F842:N842">F843+F844</f>
        <v>2</v>
      </c>
      <c r="G842" s="12">
        <f t="shared" si="289"/>
        <v>0</v>
      </c>
      <c r="H842" s="12">
        <f t="shared" si="289"/>
        <v>0</v>
      </c>
      <c r="I842" s="12">
        <f t="shared" si="289"/>
        <v>0</v>
      </c>
      <c r="J842" s="12">
        <f t="shared" si="289"/>
        <v>0</v>
      </c>
      <c r="K842" s="12">
        <f t="shared" si="289"/>
        <v>2</v>
      </c>
      <c r="L842" s="12">
        <f t="shared" si="289"/>
        <v>2</v>
      </c>
      <c r="M842" s="12">
        <f t="shared" si="289"/>
        <v>0</v>
      </c>
      <c r="N842" s="12">
        <f t="shared" si="289"/>
        <v>0</v>
      </c>
      <c r="O842" s="30" t="s">
        <v>899</v>
      </c>
      <c r="P842" s="30" t="s">
        <v>900</v>
      </c>
      <c r="Q842" s="30" t="s">
        <v>901</v>
      </c>
    </row>
    <row r="843" spans="1:17" ht="45.75" customHeight="1">
      <c r="A843" s="29"/>
      <c r="B843" s="30"/>
      <c r="C843" s="30"/>
      <c r="D843" s="11">
        <v>2018</v>
      </c>
      <c r="E843" s="12">
        <f>G843+I843+K843+M843</f>
        <v>0</v>
      </c>
      <c r="F843" s="12">
        <f>H843+J843+L843+N843</f>
        <v>0</v>
      </c>
      <c r="G843" s="12">
        <v>0</v>
      </c>
      <c r="H843" s="12">
        <v>0</v>
      </c>
      <c r="I843" s="12">
        <v>0</v>
      </c>
      <c r="J843" s="12">
        <v>0</v>
      </c>
      <c r="K843" s="12">
        <v>0</v>
      </c>
      <c r="L843" s="12">
        <v>0</v>
      </c>
      <c r="M843" s="12">
        <v>0</v>
      </c>
      <c r="N843" s="12">
        <v>0</v>
      </c>
      <c r="O843" s="30"/>
      <c r="P843" s="30"/>
      <c r="Q843" s="30"/>
    </row>
    <row r="844" spans="1:17" ht="375" customHeight="1">
      <c r="A844" s="29"/>
      <c r="B844" s="30"/>
      <c r="C844" s="30"/>
      <c r="D844" s="11">
        <v>2019</v>
      </c>
      <c r="E844" s="12">
        <f>G844+I844+K844+M844</f>
        <v>2</v>
      </c>
      <c r="F844" s="12">
        <f>H844+J844+L844+N844</f>
        <v>2</v>
      </c>
      <c r="G844" s="12">
        <v>0</v>
      </c>
      <c r="H844" s="12">
        <v>0</v>
      </c>
      <c r="I844" s="12">
        <v>0</v>
      </c>
      <c r="J844" s="12">
        <v>0</v>
      </c>
      <c r="K844" s="12">
        <v>2</v>
      </c>
      <c r="L844" s="12">
        <v>2</v>
      </c>
      <c r="M844" s="12">
        <v>0</v>
      </c>
      <c r="N844" s="12">
        <v>0</v>
      </c>
      <c r="O844" s="30"/>
      <c r="P844" s="30"/>
      <c r="Q844" s="30"/>
    </row>
    <row r="845" spans="1:17" ht="45.75" customHeight="1">
      <c r="A845" s="29" t="s">
        <v>474</v>
      </c>
      <c r="B845" s="30" t="s">
        <v>895</v>
      </c>
      <c r="C845" s="30" t="s">
        <v>94</v>
      </c>
      <c r="D845" s="11" t="s">
        <v>1</v>
      </c>
      <c r="E845" s="12">
        <f>E846+E847</f>
        <v>34.9</v>
      </c>
      <c r="F845" s="12">
        <f aca="true" t="shared" si="290" ref="F845:N845">F846+F847</f>
        <v>34.9</v>
      </c>
      <c r="G845" s="12">
        <f t="shared" si="290"/>
        <v>0</v>
      </c>
      <c r="H845" s="12">
        <f t="shared" si="290"/>
        <v>0</v>
      </c>
      <c r="I845" s="12">
        <f t="shared" si="290"/>
        <v>0</v>
      </c>
      <c r="J845" s="12">
        <f t="shared" si="290"/>
        <v>0</v>
      </c>
      <c r="K845" s="12">
        <f t="shared" si="290"/>
        <v>34.9</v>
      </c>
      <c r="L845" s="12">
        <f t="shared" si="290"/>
        <v>34.9</v>
      </c>
      <c r="M845" s="12">
        <f t="shared" si="290"/>
        <v>0</v>
      </c>
      <c r="N845" s="12">
        <f t="shared" si="290"/>
        <v>0</v>
      </c>
      <c r="O845" s="30" t="s">
        <v>902</v>
      </c>
      <c r="P845" s="30" t="s">
        <v>903</v>
      </c>
      <c r="Q845" s="30" t="s">
        <v>904</v>
      </c>
    </row>
    <row r="846" spans="1:17" ht="45.75" customHeight="1">
      <c r="A846" s="29"/>
      <c r="B846" s="30"/>
      <c r="C846" s="30"/>
      <c r="D846" s="11">
        <v>2018</v>
      </c>
      <c r="E846" s="12">
        <f>G846+I846+K846+M846</f>
        <v>0</v>
      </c>
      <c r="F846" s="12">
        <f>H846+J846+L846+N846</f>
        <v>0</v>
      </c>
      <c r="G846" s="12">
        <v>0</v>
      </c>
      <c r="H846" s="12">
        <v>0</v>
      </c>
      <c r="I846" s="12">
        <v>0</v>
      </c>
      <c r="J846" s="12">
        <v>0</v>
      </c>
      <c r="K846" s="12">
        <v>0</v>
      </c>
      <c r="L846" s="12">
        <v>0</v>
      </c>
      <c r="M846" s="12">
        <v>0</v>
      </c>
      <c r="N846" s="12">
        <v>0</v>
      </c>
      <c r="O846" s="30"/>
      <c r="P846" s="30"/>
      <c r="Q846" s="30"/>
    </row>
    <row r="847" spans="1:17" ht="331.5" customHeight="1">
      <c r="A847" s="29"/>
      <c r="B847" s="30"/>
      <c r="C847" s="30"/>
      <c r="D847" s="11">
        <v>2019</v>
      </c>
      <c r="E847" s="12">
        <f>G847+I847+K847+M847</f>
        <v>34.9</v>
      </c>
      <c r="F847" s="12">
        <f>H847+J847+L847+N847</f>
        <v>34.9</v>
      </c>
      <c r="G847" s="12">
        <v>0</v>
      </c>
      <c r="H847" s="12">
        <v>0</v>
      </c>
      <c r="I847" s="12">
        <v>0</v>
      </c>
      <c r="J847" s="12">
        <v>0</v>
      </c>
      <c r="K847" s="12">
        <v>34.9</v>
      </c>
      <c r="L847" s="12">
        <v>34.9</v>
      </c>
      <c r="M847" s="12">
        <v>0</v>
      </c>
      <c r="N847" s="12">
        <v>0</v>
      </c>
      <c r="O847" s="30"/>
      <c r="P847" s="30"/>
      <c r="Q847" s="30"/>
    </row>
    <row r="848" spans="1:17" ht="45.75" customHeight="1">
      <c r="A848" s="29" t="s">
        <v>475</v>
      </c>
      <c r="B848" s="30" t="s">
        <v>895</v>
      </c>
      <c r="C848" s="30" t="s">
        <v>98</v>
      </c>
      <c r="D848" s="11" t="s">
        <v>1</v>
      </c>
      <c r="E848" s="12">
        <f>E849+E850</f>
        <v>78.5</v>
      </c>
      <c r="F848" s="12">
        <f aca="true" t="shared" si="291" ref="F848:N848">F849+F850</f>
        <v>78.5</v>
      </c>
      <c r="G848" s="12">
        <f t="shared" si="291"/>
        <v>0</v>
      </c>
      <c r="H848" s="12">
        <f t="shared" si="291"/>
        <v>0</v>
      </c>
      <c r="I848" s="12">
        <f t="shared" si="291"/>
        <v>0</v>
      </c>
      <c r="J848" s="12">
        <f t="shared" si="291"/>
        <v>0</v>
      </c>
      <c r="K848" s="12">
        <f t="shared" si="291"/>
        <v>78.5</v>
      </c>
      <c r="L848" s="12">
        <f t="shared" si="291"/>
        <v>78.5</v>
      </c>
      <c r="M848" s="12">
        <f t="shared" si="291"/>
        <v>0</v>
      </c>
      <c r="N848" s="12">
        <f t="shared" si="291"/>
        <v>0</v>
      </c>
      <c r="O848" s="30" t="s">
        <v>905</v>
      </c>
      <c r="P848" s="30" t="s">
        <v>906</v>
      </c>
      <c r="Q848" s="30" t="s">
        <v>907</v>
      </c>
    </row>
    <row r="849" spans="1:17" ht="45.75" customHeight="1">
      <c r="A849" s="29"/>
      <c r="B849" s="30"/>
      <c r="C849" s="30"/>
      <c r="D849" s="11">
        <v>2018</v>
      </c>
      <c r="E849" s="12">
        <f>G849+I849+K849+M849</f>
        <v>0</v>
      </c>
      <c r="F849" s="12">
        <f>H849+J849+L849+N849</f>
        <v>0</v>
      </c>
      <c r="G849" s="12">
        <v>0</v>
      </c>
      <c r="H849" s="12">
        <v>0</v>
      </c>
      <c r="I849" s="12">
        <v>0</v>
      </c>
      <c r="J849" s="12">
        <v>0</v>
      </c>
      <c r="K849" s="12">
        <v>0</v>
      </c>
      <c r="L849" s="12">
        <v>0</v>
      </c>
      <c r="M849" s="12">
        <v>0</v>
      </c>
      <c r="N849" s="12">
        <v>0</v>
      </c>
      <c r="O849" s="30"/>
      <c r="P849" s="30"/>
      <c r="Q849" s="30"/>
    </row>
    <row r="850" spans="1:17" ht="366" customHeight="1">
      <c r="A850" s="29"/>
      <c r="B850" s="30"/>
      <c r="C850" s="30"/>
      <c r="D850" s="11">
        <v>2019</v>
      </c>
      <c r="E850" s="12">
        <f>G850+I850+K850+M850</f>
        <v>78.5</v>
      </c>
      <c r="F850" s="12">
        <f>H850+J850+L850+N850</f>
        <v>78.5</v>
      </c>
      <c r="G850" s="12">
        <v>0</v>
      </c>
      <c r="H850" s="12">
        <v>0</v>
      </c>
      <c r="I850" s="12">
        <v>0</v>
      </c>
      <c r="J850" s="12">
        <v>0</v>
      </c>
      <c r="K850" s="12">
        <v>78.5</v>
      </c>
      <c r="L850" s="12">
        <v>78.5</v>
      </c>
      <c r="M850" s="12">
        <v>0</v>
      </c>
      <c r="N850" s="12">
        <v>0</v>
      </c>
      <c r="O850" s="30"/>
      <c r="P850" s="30"/>
      <c r="Q850" s="30"/>
    </row>
    <row r="851" spans="1:17" ht="45.75" customHeight="1">
      <c r="A851" s="29" t="s">
        <v>917</v>
      </c>
      <c r="B851" s="30" t="s">
        <v>895</v>
      </c>
      <c r="C851" s="30" t="s">
        <v>131</v>
      </c>
      <c r="D851" s="11" t="s">
        <v>1</v>
      </c>
      <c r="E851" s="12">
        <f>E852+E853</f>
        <v>50</v>
      </c>
      <c r="F851" s="12">
        <f aca="true" t="shared" si="292" ref="F851:N851">F852+F853</f>
        <v>0</v>
      </c>
      <c r="G851" s="12">
        <f t="shared" si="292"/>
        <v>0</v>
      </c>
      <c r="H851" s="12">
        <f t="shared" si="292"/>
        <v>0</v>
      </c>
      <c r="I851" s="12">
        <f t="shared" si="292"/>
        <v>0</v>
      </c>
      <c r="J851" s="12">
        <f t="shared" si="292"/>
        <v>0</v>
      </c>
      <c r="K851" s="12">
        <f t="shared" si="292"/>
        <v>50</v>
      </c>
      <c r="L851" s="12">
        <f t="shared" si="292"/>
        <v>0</v>
      </c>
      <c r="M851" s="12">
        <f t="shared" si="292"/>
        <v>0</v>
      </c>
      <c r="N851" s="12">
        <f t="shared" si="292"/>
        <v>0</v>
      </c>
      <c r="O851" s="30" t="s">
        <v>908</v>
      </c>
      <c r="P851" s="30" t="s">
        <v>909</v>
      </c>
      <c r="Q851" s="30" t="s">
        <v>910</v>
      </c>
    </row>
    <row r="852" spans="1:17" ht="45.75" customHeight="1">
      <c r="A852" s="29"/>
      <c r="B852" s="30"/>
      <c r="C852" s="30"/>
      <c r="D852" s="11">
        <v>2018</v>
      </c>
      <c r="E852" s="12">
        <f>G852+I852+K852+M852</f>
        <v>0</v>
      </c>
      <c r="F852" s="12">
        <f>H852+J852+L852+N852</f>
        <v>0</v>
      </c>
      <c r="G852" s="12">
        <v>0</v>
      </c>
      <c r="H852" s="12">
        <v>0</v>
      </c>
      <c r="I852" s="12">
        <v>0</v>
      </c>
      <c r="J852" s="12">
        <v>0</v>
      </c>
      <c r="K852" s="12">
        <v>0</v>
      </c>
      <c r="L852" s="12">
        <v>0</v>
      </c>
      <c r="M852" s="12">
        <v>0</v>
      </c>
      <c r="N852" s="12">
        <v>0</v>
      </c>
      <c r="O852" s="30"/>
      <c r="P852" s="30"/>
      <c r="Q852" s="30"/>
    </row>
    <row r="853" spans="1:17" ht="330" customHeight="1">
      <c r="A853" s="29"/>
      <c r="B853" s="30"/>
      <c r="C853" s="30"/>
      <c r="D853" s="11">
        <v>2019</v>
      </c>
      <c r="E853" s="12">
        <f>G853+I853+K853+M853</f>
        <v>50</v>
      </c>
      <c r="F853" s="12">
        <f>H853+J853+L853+N853</f>
        <v>0</v>
      </c>
      <c r="G853" s="12">
        <v>0</v>
      </c>
      <c r="H853" s="12">
        <v>0</v>
      </c>
      <c r="I853" s="12">
        <v>0</v>
      </c>
      <c r="J853" s="12">
        <v>0</v>
      </c>
      <c r="K853" s="12">
        <v>50</v>
      </c>
      <c r="L853" s="12">
        <v>0</v>
      </c>
      <c r="M853" s="12">
        <v>0</v>
      </c>
      <c r="N853" s="12">
        <v>0</v>
      </c>
      <c r="O853" s="30"/>
      <c r="P853" s="30"/>
      <c r="Q853" s="30"/>
    </row>
    <row r="854" spans="1:17" ht="45.75" customHeight="1">
      <c r="A854" s="29" t="s">
        <v>918</v>
      </c>
      <c r="B854" s="30" t="s">
        <v>895</v>
      </c>
      <c r="C854" s="30" t="s">
        <v>126</v>
      </c>
      <c r="D854" s="11" t="s">
        <v>1</v>
      </c>
      <c r="E854" s="12">
        <f>E855+E856</f>
        <v>76.7</v>
      </c>
      <c r="F854" s="12">
        <f aca="true" t="shared" si="293" ref="F854:N854">F855+F856</f>
        <v>76.7</v>
      </c>
      <c r="G854" s="12">
        <f t="shared" si="293"/>
        <v>0</v>
      </c>
      <c r="H854" s="12">
        <f t="shared" si="293"/>
        <v>0</v>
      </c>
      <c r="I854" s="12">
        <f t="shared" si="293"/>
        <v>0</v>
      </c>
      <c r="J854" s="12">
        <f t="shared" si="293"/>
        <v>0</v>
      </c>
      <c r="K854" s="12">
        <f t="shared" si="293"/>
        <v>76.7</v>
      </c>
      <c r="L854" s="12">
        <f t="shared" si="293"/>
        <v>76.7</v>
      </c>
      <c r="M854" s="12">
        <f t="shared" si="293"/>
        <v>0</v>
      </c>
      <c r="N854" s="12">
        <f t="shared" si="293"/>
        <v>0</v>
      </c>
      <c r="O854" s="30" t="s">
        <v>911</v>
      </c>
      <c r="P854" s="30" t="s">
        <v>912</v>
      </c>
      <c r="Q854" s="30" t="s">
        <v>913</v>
      </c>
    </row>
    <row r="855" spans="1:17" ht="45.75" customHeight="1">
      <c r="A855" s="29"/>
      <c r="B855" s="30"/>
      <c r="C855" s="30"/>
      <c r="D855" s="11">
        <v>2018</v>
      </c>
      <c r="E855" s="12">
        <f>G855+I855+K855+M855</f>
        <v>0</v>
      </c>
      <c r="F855" s="12">
        <f>H855+J855+L855+N855</f>
        <v>0</v>
      </c>
      <c r="G855" s="12">
        <v>0</v>
      </c>
      <c r="H855" s="12">
        <v>0</v>
      </c>
      <c r="I855" s="12">
        <v>0</v>
      </c>
      <c r="J855" s="12">
        <v>0</v>
      </c>
      <c r="K855" s="12">
        <v>0</v>
      </c>
      <c r="L855" s="12">
        <v>0</v>
      </c>
      <c r="M855" s="12">
        <v>0</v>
      </c>
      <c r="N855" s="12">
        <v>0</v>
      </c>
      <c r="O855" s="30"/>
      <c r="P855" s="30"/>
      <c r="Q855" s="30"/>
    </row>
    <row r="856" spans="1:17" ht="365.25" customHeight="1">
      <c r="A856" s="29"/>
      <c r="B856" s="30"/>
      <c r="C856" s="30"/>
      <c r="D856" s="11">
        <v>2019</v>
      </c>
      <c r="E856" s="12">
        <f>G856+I856+K856+M856</f>
        <v>76.7</v>
      </c>
      <c r="F856" s="12">
        <f>H856+J856+L856+N856</f>
        <v>76.7</v>
      </c>
      <c r="G856" s="12">
        <v>0</v>
      </c>
      <c r="H856" s="12">
        <v>0</v>
      </c>
      <c r="I856" s="12">
        <v>0</v>
      </c>
      <c r="J856" s="12">
        <v>0</v>
      </c>
      <c r="K856" s="12">
        <v>76.7</v>
      </c>
      <c r="L856" s="12">
        <v>76.7</v>
      </c>
      <c r="M856" s="12">
        <v>0</v>
      </c>
      <c r="N856" s="12">
        <v>0</v>
      </c>
      <c r="O856" s="30"/>
      <c r="P856" s="30"/>
      <c r="Q856" s="30"/>
    </row>
    <row r="857" spans="1:17" ht="45.75" customHeight="1" hidden="1">
      <c r="A857" s="29" t="s">
        <v>919</v>
      </c>
      <c r="B857" s="30" t="s">
        <v>895</v>
      </c>
      <c r="C857" s="30" t="s">
        <v>63</v>
      </c>
      <c r="D857" s="11" t="s">
        <v>1</v>
      </c>
      <c r="E857" s="12">
        <f>E858+E859</f>
        <v>661.5</v>
      </c>
      <c r="F857" s="12">
        <f aca="true" t="shared" si="294" ref="F857:N857">F858+F859</f>
        <v>118</v>
      </c>
      <c r="G857" s="12">
        <f t="shared" si="294"/>
        <v>0</v>
      </c>
      <c r="H857" s="12">
        <f t="shared" si="294"/>
        <v>0</v>
      </c>
      <c r="I857" s="12">
        <f t="shared" si="294"/>
        <v>0</v>
      </c>
      <c r="J857" s="12">
        <f t="shared" si="294"/>
        <v>0</v>
      </c>
      <c r="K857" s="12">
        <f t="shared" si="294"/>
        <v>661.5</v>
      </c>
      <c r="L857" s="12">
        <f t="shared" si="294"/>
        <v>118</v>
      </c>
      <c r="M857" s="12">
        <f t="shared" si="294"/>
        <v>0</v>
      </c>
      <c r="N857" s="12">
        <f t="shared" si="294"/>
        <v>0</v>
      </c>
      <c r="O857" s="30" t="s">
        <v>914</v>
      </c>
      <c r="P857" s="30" t="s">
        <v>915</v>
      </c>
      <c r="Q857" s="30" t="s">
        <v>916</v>
      </c>
    </row>
    <row r="858" spans="1:17" ht="93.75" customHeight="1">
      <c r="A858" s="29"/>
      <c r="B858" s="30"/>
      <c r="C858" s="30"/>
      <c r="D858" s="11">
        <v>2018</v>
      </c>
      <c r="E858" s="12">
        <f>G858+I858+K858+M858</f>
        <v>0</v>
      </c>
      <c r="F858" s="12">
        <f>H858+J858+L858+N858</f>
        <v>0</v>
      </c>
      <c r="G858" s="12">
        <v>0</v>
      </c>
      <c r="H858" s="12">
        <v>0</v>
      </c>
      <c r="I858" s="12">
        <v>0</v>
      </c>
      <c r="J858" s="12">
        <v>0</v>
      </c>
      <c r="K858" s="12">
        <v>0</v>
      </c>
      <c r="L858" s="12">
        <v>0</v>
      </c>
      <c r="M858" s="12">
        <v>0</v>
      </c>
      <c r="N858" s="12">
        <v>0</v>
      </c>
      <c r="O858" s="30"/>
      <c r="P858" s="30"/>
      <c r="Q858" s="30"/>
    </row>
    <row r="859" spans="1:17" ht="409.5" customHeight="1">
      <c r="A859" s="29"/>
      <c r="B859" s="30"/>
      <c r="C859" s="30"/>
      <c r="D859" s="11">
        <v>2019</v>
      </c>
      <c r="E859" s="12">
        <f>G859+I859+K859+M859</f>
        <v>661.5</v>
      </c>
      <c r="F859" s="12">
        <f>H859+J859+L859+N859</f>
        <v>118</v>
      </c>
      <c r="G859" s="12">
        <v>0</v>
      </c>
      <c r="H859" s="12">
        <v>0</v>
      </c>
      <c r="I859" s="12">
        <v>0</v>
      </c>
      <c r="J859" s="12">
        <v>0</v>
      </c>
      <c r="K859" s="12">
        <v>661.5</v>
      </c>
      <c r="L859" s="12">
        <v>118</v>
      </c>
      <c r="M859" s="12">
        <v>0</v>
      </c>
      <c r="N859" s="12">
        <v>0</v>
      </c>
      <c r="O859" s="30"/>
      <c r="P859" s="30"/>
      <c r="Q859" s="30"/>
    </row>
    <row r="860" spans="1:17" ht="123.75" customHeight="1">
      <c r="A860" s="29" t="s">
        <v>920</v>
      </c>
      <c r="B860" s="30" t="s">
        <v>725</v>
      </c>
      <c r="C860" s="30" t="s">
        <v>63</v>
      </c>
      <c r="D860" s="11" t="s">
        <v>1</v>
      </c>
      <c r="E860" s="12">
        <f>E861+E862</f>
        <v>99.5</v>
      </c>
      <c r="F860" s="12">
        <f aca="true" t="shared" si="295" ref="F860:N860">F861+F862</f>
        <v>99.5</v>
      </c>
      <c r="G860" s="12">
        <f t="shared" si="295"/>
        <v>0</v>
      </c>
      <c r="H860" s="12">
        <f t="shared" si="295"/>
        <v>0</v>
      </c>
      <c r="I860" s="12">
        <f t="shared" si="295"/>
        <v>0</v>
      </c>
      <c r="J860" s="12">
        <f t="shared" si="295"/>
        <v>0</v>
      </c>
      <c r="K860" s="12">
        <f t="shared" si="295"/>
        <v>99.5</v>
      </c>
      <c r="L860" s="12">
        <f t="shared" si="295"/>
        <v>99.5</v>
      </c>
      <c r="M860" s="12">
        <f t="shared" si="295"/>
        <v>0</v>
      </c>
      <c r="N860" s="12">
        <f t="shared" si="295"/>
        <v>0</v>
      </c>
      <c r="O860" s="30" t="s">
        <v>637</v>
      </c>
      <c r="P860" s="30" t="s">
        <v>224</v>
      </c>
      <c r="Q860" s="30" t="s">
        <v>636</v>
      </c>
    </row>
    <row r="861" spans="1:17" ht="409.5" customHeight="1">
      <c r="A861" s="29"/>
      <c r="B861" s="30"/>
      <c r="C861" s="30"/>
      <c r="D861" s="11">
        <v>2018</v>
      </c>
      <c r="E861" s="12">
        <f>G861+I861+K861+M861</f>
        <v>99.5</v>
      </c>
      <c r="F861" s="12">
        <f>H861+J861+L861+N861</f>
        <v>99.5</v>
      </c>
      <c r="G861" s="12">
        <v>0</v>
      </c>
      <c r="H861" s="12">
        <v>0</v>
      </c>
      <c r="I861" s="12">
        <v>0</v>
      </c>
      <c r="J861" s="12">
        <v>0</v>
      </c>
      <c r="K861" s="12">
        <v>99.5</v>
      </c>
      <c r="L861" s="12">
        <v>99.5</v>
      </c>
      <c r="M861" s="12">
        <v>0</v>
      </c>
      <c r="N861" s="12">
        <v>0</v>
      </c>
      <c r="O861" s="30"/>
      <c r="P861" s="30"/>
      <c r="Q861" s="30"/>
    </row>
    <row r="862" spans="1:17" ht="409.5" customHeight="1">
      <c r="A862" s="29"/>
      <c r="B862" s="30"/>
      <c r="C862" s="30"/>
      <c r="D862" s="11">
        <v>2019</v>
      </c>
      <c r="E862" s="12">
        <f>G862+I862+K862+M862</f>
        <v>0</v>
      </c>
      <c r="F862" s="12">
        <f>H862+J862+L862+N862</f>
        <v>0</v>
      </c>
      <c r="G862" s="12">
        <v>0</v>
      </c>
      <c r="H862" s="12">
        <v>0</v>
      </c>
      <c r="I862" s="12">
        <v>0</v>
      </c>
      <c r="J862" s="12">
        <v>0</v>
      </c>
      <c r="K862" s="12">
        <v>0</v>
      </c>
      <c r="L862" s="12">
        <v>0</v>
      </c>
      <c r="M862" s="12">
        <v>0</v>
      </c>
      <c r="N862" s="12">
        <v>0</v>
      </c>
      <c r="O862" s="30"/>
      <c r="P862" s="30"/>
      <c r="Q862" s="30"/>
    </row>
    <row r="863" spans="1:17" ht="163.5" customHeight="1">
      <c r="A863" s="29" t="s">
        <v>921</v>
      </c>
      <c r="B863" s="30" t="s">
        <v>328</v>
      </c>
      <c r="C863" s="30" t="s">
        <v>63</v>
      </c>
      <c r="D863" s="11" t="s">
        <v>1</v>
      </c>
      <c r="E863" s="12">
        <f>E864+E865</f>
        <v>124</v>
      </c>
      <c r="F863" s="12">
        <f aca="true" t="shared" si="296" ref="F863:N863">F864+F865</f>
        <v>124</v>
      </c>
      <c r="G863" s="12">
        <f t="shared" si="296"/>
        <v>0</v>
      </c>
      <c r="H863" s="12">
        <f t="shared" si="296"/>
        <v>0</v>
      </c>
      <c r="I863" s="12">
        <f t="shared" si="296"/>
        <v>0</v>
      </c>
      <c r="J863" s="12">
        <f t="shared" si="296"/>
        <v>0</v>
      </c>
      <c r="K863" s="12">
        <f t="shared" si="296"/>
        <v>124</v>
      </c>
      <c r="L863" s="12">
        <f t="shared" si="296"/>
        <v>124</v>
      </c>
      <c r="M863" s="12">
        <f t="shared" si="296"/>
        <v>0</v>
      </c>
      <c r="N863" s="12">
        <f t="shared" si="296"/>
        <v>0</v>
      </c>
      <c r="O863" s="30" t="s">
        <v>637</v>
      </c>
      <c r="P863" s="30" t="s">
        <v>224</v>
      </c>
      <c r="Q863" s="30" t="s">
        <v>636</v>
      </c>
    </row>
    <row r="864" spans="1:17" ht="409.5" customHeight="1">
      <c r="A864" s="29"/>
      <c r="B864" s="30"/>
      <c r="C864" s="30"/>
      <c r="D864" s="11">
        <v>2018</v>
      </c>
      <c r="E864" s="12">
        <f>G864+I864+K864+M864</f>
        <v>124</v>
      </c>
      <c r="F864" s="12">
        <f>H864+J864+L864+N864</f>
        <v>124</v>
      </c>
      <c r="G864" s="12">
        <v>0</v>
      </c>
      <c r="H864" s="12">
        <v>0</v>
      </c>
      <c r="I864" s="12">
        <v>0</v>
      </c>
      <c r="J864" s="12">
        <v>0</v>
      </c>
      <c r="K864" s="12">
        <v>124</v>
      </c>
      <c r="L864" s="12">
        <v>124</v>
      </c>
      <c r="M864" s="12">
        <v>0</v>
      </c>
      <c r="N864" s="12">
        <v>0</v>
      </c>
      <c r="O864" s="30"/>
      <c r="P864" s="30"/>
      <c r="Q864" s="30"/>
    </row>
    <row r="865" spans="1:17" ht="409.5" customHeight="1">
      <c r="A865" s="29"/>
      <c r="B865" s="30"/>
      <c r="C865" s="30"/>
      <c r="D865" s="11">
        <v>2019</v>
      </c>
      <c r="E865" s="12">
        <f>G865+I865+K865+M865</f>
        <v>0</v>
      </c>
      <c r="F865" s="12">
        <f>H865+J865+L865+N865</f>
        <v>0</v>
      </c>
      <c r="G865" s="12">
        <v>0</v>
      </c>
      <c r="H865" s="12">
        <v>0</v>
      </c>
      <c r="I865" s="12">
        <v>0</v>
      </c>
      <c r="J865" s="12">
        <v>0</v>
      </c>
      <c r="K865" s="12">
        <v>0</v>
      </c>
      <c r="L865" s="12">
        <v>0</v>
      </c>
      <c r="M865" s="12">
        <v>0</v>
      </c>
      <c r="N865" s="12">
        <v>0</v>
      </c>
      <c r="O865" s="30"/>
      <c r="P865" s="30"/>
      <c r="Q865" s="30"/>
    </row>
    <row r="866" spans="1:17" ht="86.25" customHeight="1">
      <c r="A866" s="29" t="s">
        <v>922</v>
      </c>
      <c r="B866" s="30" t="s">
        <v>223</v>
      </c>
      <c r="C866" s="30" t="s">
        <v>63</v>
      </c>
      <c r="D866" s="11" t="s">
        <v>1</v>
      </c>
      <c r="E866" s="12">
        <f>E867+E868</f>
        <v>282.4</v>
      </c>
      <c r="F866" s="12">
        <f aca="true" t="shared" si="297" ref="F866:N866">F867+F868</f>
        <v>282.4</v>
      </c>
      <c r="G866" s="12">
        <f t="shared" si="297"/>
        <v>0</v>
      </c>
      <c r="H866" s="12">
        <f t="shared" si="297"/>
        <v>0</v>
      </c>
      <c r="I866" s="12">
        <f t="shared" si="297"/>
        <v>0</v>
      </c>
      <c r="J866" s="12">
        <f t="shared" si="297"/>
        <v>0</v>
      </c>
      <c r="K866" s="12">
        <f t="shared" si="297"/>
        <v>282.4</v>
      </c>
      <c r="L866" s="12">
        <f t="shared" si="297"/>
        <v>282.4</v>
      </c>
      <c r="M866" s="12">
        <f t="shared" si="297"/>
        <v>0</v>
      </c>
      <c r="N866" s="12">
        <f t="shared" si="297"/>
        <v>0</v>
      </c>
      <c r="O866" s="30" t="s">
        <v>638</v>
      </c>
      <c r="P866" s="30" t="s">
        <v>224</v>
      </c>
      <c r="Q866" s="30" t="s">
        <v>507</v>
      </c>
    </row>
    <row r="867" spans="1:17" ht="400.5" customHeight="1">
      <c r="A867" s="29"/>
      <c r="B867" s="30"/>
      <c r="C867" s="30"/>
      <c r="D867" s="11">
        <v>2018</v>
      </c>
      <c r="E867" s="12">
        <f>G867+I867+K867+M867</f>
        <v>282.4</v>
      </c>
      <c r="F867" s="12">
        <f>H867+J867+L867+N867</f>
        <v>282.4</v>
      </c>
      <c r="G867" s="12">
        <v>0</v>
      </c>
      <c r="H867" s="12">
        <v>0</v>
      </c>
      <c r="I867" s="12">
        <v>0</v>
      </c>
      <c r="J867" s="12">
        <v>0</v>
      </c>
      <c r="K867" s="12">
        <v>282.4</v>
      </c>
      <c r="L867" s="12">
        <v>282.4</v>
      </c>
      <c r="M867" s="12">
        <v>0</v>
      </c>
      <c r="N867" s="12">
        <v>0</v>
      </c>
      <c r="O867" s="30"/>
      <c r="P867" s="30"/>
      <c r="Q867" s="30"/>
    </row>
    <row r="868" spans="1:17" ht="409.5" customHeight="1">
      <c r="A868" s="29"/>
      <c r="B868" s="30"/>
      <c r="C868" s="30"/>
      <c r="D868" s="11">
        <v>2019</v>
      </c>
      <c r="E868" s="12">
        <f>G868+I868+K868+M868</f>
        <v>0</v>
      </c>
      <c r="F868" s="12">
        <f>H868+J868+L868+N868</f>
        <v>0</v>
      </c>
      <c r="G868" s="12">
        <v>0</v>
      </c>
      <c r="H868" s="12">
        <v>0</v>
      </c>
      <c r="I868" s="12">
        <v>0</v>
      </c>
      <c r="J868" s="12">
        <v>0</v>
      </c>
      <c r="K868" s="12">
        <v>0</v>
      </c>
      <c r="L868" s="12">
        <v>0</v>
      </c>
      <c r="M868" s="12">
        <v>0</v>
      </c>
      <c r="N868" s="12">
        <v>0</v>
      </c>
      <c r="O868" s="30"/>
      <c r="P868" s="30"/>
      <c r="Q868" s="30"/>
    </row>
    <row r="869" spans="1:17" ht="102.75" customHeight="1">
      <c r="A869" s="29" t="s">
        <v>923</v>
      </c>
      <c r="B869" s="30" t="s">
        <v>945</v>
      </c>
      <c r="C869" s="30" t="s">
        <v>63</v>
      </c>
      <c r="D869" s="11" t="s">
        <v>1</v>
      </c>
      <c r="E869" s="12">
        <f>E870+E871</f>
        <v>118</v>
      </c>
      <c r="F869" s="12">
        <f aca="true" t="shared" si="298" ref="F869:N869">F870+F871</f>
        <v>118</v>
      </c>
      <c r="G869" s="12">
        <f t="shared" si="298"/>
        <v>0</v>
      </c>
      <c r="H869" s="12">
        <f t="shared" si="298"/>
        <v>0</v>
      </c>
      <c r="I869" s="12">
        <f t="shared" si="298"/>
        <v>0</v>
      </c>
      <c r="J869" s="12">
        <f t="shared" si="298"/>
        <v>0</v>
      </c>
      <c r="K869" s="12">
        <f t="shared" si="298"/>
        <v>118</v>
      </c>
      <c r="L869" s="12">
        <f t="shared" si="298"/>
        <v>118</v>
      </c>
      <c r="M869" s="12">
        <f t="shared" si="298"/>
        <v>0</v>
      </c>
      <c r="N869" s="12">
        <f t="shared" si="298"/>
        <v>0</v>
      </c>
      <c r="O869" s="30" t="s">
        <v>637</v>
      </c>
      <c r="P869" s="30" t="s">
        <v>224</v>
      </c>
      <c r="Q869" s="30" t="s">
        <v>636</v>
      </c>
    </row>
    <row r="870" spans="1:17" ht="138.75" customHeight="1">
      <c r="A870" s="29"/>
      <c r="B870" s="30"/>
      <c r="C870" s="30"/>
      <c r="D870" s="11">
        <v>2018</v>
      </c>
      <c r="E870" s="12">
        <f>G870+I870+K870+M870</f>
        <v>0</v>
      </c>
      <c r="F870" s="12">
        <f>H870+J870+L870+N870</f>
        <v>0</v>
      </c>
      <c r="G870" s="12">
        <v>0</v>
      </c>
      <c r="H870" s="12">
        <v>0</v>
      </c>
      <c r="I870" s="12">
        <v>0</v>
      </c>
      <c r="J870" s="12">
        <v>0</v>
      </c>
      <c r="K870" s="12">
        <v>0</v>
      </c>
      <c r="L870" s="12">
        <v>0</v>
      </c>
      <c r="M870" s="12">
        <v>0</v>
      </c>
      <c r="N870" s="12">
        <v>0</v>
      </c>
      <c r="O870" s="30"/>
      <c r="P870" s="30"/>
      <c r="Q870" s="30"/>
    </row>
    <row r="871" spans="1:17" ht="409.5" customHeight="1">
      <c r="A871" s="29"/>
      <c r="B871" s="30"/>
      <c r="C871" s="30"/>
      <c r="D871" s="11">
        <v>2019</v>
      </c>
      <c r="E871" s="12">
        <f>G871+I871+K871+M871</f>
        <v>118</v>
      </c>
      <c r="F871" s="12">
        <f>H871+J871+L871+N871</f>
        <v>118</v>
      </c>
      <c r="G871" s="12">
        <v>0</v>
      </c>
      <c r="H871" s="12">
        <v>0</v>
      </c>
      <c r="I871" s="12">
        <v>0</v>
      </c>
      <c r="J871" s="12">
        <v>0</v>
      </c>
      <c r="K871" s="12">
        <v>118</v>
      </c>
      <c r="L871" s="12">
        <v>118</v>
      </c>
      <c r="M871" s="12">
        <v>0</v>
      </c>
      <c r="N871" s="12">
        <v>0</v>
      </c>
      <c r="O871" s="30"/>
      <c r="P871" s="30"/>
      <c r="Q871" s="30"/>
    </row>
    <row r="872" spans="1:17" s="10" customFormat="1" ht="90.75" customHeight="1">
      <c r="A872" s="42" t="s">
        <v>476</v>
      </c>
      <c r="B872" s="42"/>
      <c r="C872" s="42"/>
      <c r="D872" s="42"/>
      <c r="E872" s="42"/>
      <c r="F872" s="42"/>
      <c r="G872" s="42"/>
      <c r="H872" s="42"/>
      <c r="I872" s="42"/>
      <c r="J872" s="42"/>
      <c r="K872" s="42"/>
      <c r="L872" s="42"/>
      <c r="M872" s="42"/>
      <c r="N872" s="42"/>
      <c r="O872" s="42"/>
      <c r="P872" s="42"/>
      <c r="Q872" s="42"/>
    </row>
    <row r="873" spans="1:17" ht="76.5" customHeight="1">
      <c r="A873" s="30"/>
      <c r="B873" s="32" t="s">
        <v>18</v>
      </c>
      <c r="C873" s="32"/>
      <c r="D873" s="7" t="s">
        <v>1</v>
      </c>
      <c r="E873" s="9">
        <f>E874+E875</f>
        <v>7375.9</v>
      </c>
      <c r="F873" s="9">
        <f aca="true" t="shared" si="299" ref="F873:N873">F874+F875</f>
        <v>7375.9</v>
      </c>
      <c r="G873" s="9">
        <f t="shared" si="299"/>
        <v>0</v>
      </c>
      <c r="H873" s="9">
        <f t="shared" si="299"/>
        <v>0</v>
      </c>
      <c r="I873" s="9">
        <f t="shared" si="299"/>
        <v>0</v>
      </c>
      <c r="J873" s="9">
        <f t="shared" si="299"/>
        <v>0</v>
      </c>
      <c r="K873" s="9">
        <f t="shared" si="299"/>
        <v>7375.9</v>
      </c>
      <c r="L873" s="9">
        <f t="shared" si="299"/>
        <v>7375.9</v>
      </c>
      <c r="M873" s="9">
        <f t="shared" si="299"/>
        <v>0</v>
      </c>
      <c r="N873" s="9">
        <f t="shared" si="299"/>
        <v>0</v>
      </c>
      <c r="O873" s="30"/>
      <c r="P873" s="30"/>
      <c r="Q873" s="30"/>
    </row>
    <row r="874" spans="1:17" ht="70.5" customHeight="1">
      <c r="A874" s="30"/>
      <c r="B874" s="32"/>
      <c r="C874" s="32"/>
      <c r="D874" s="7">
        <v>2018</v>
      </c>
      <c r="E874" s="9">
        <f>G874+I874+K874+M874</f>
        <v>7375.9</v>
      </c>
      <c r="F874" s="9">
        <f>H874+J874+L874+N874</f>
        <v>7375.9</v>
      </c>
      <c r="G874" s="9">
        <f>G877</f>
        <v>0</v>
      </c>
      <c r="H874" s="9">
        <f aca="true" t="shared" si="300" ref="H874:N874">H877</f>
        <v>0</v>
      </c>
      <c r="I874" s="9">
        <f t="shared" si="300"/>
        <v>0</v>
      </c>
      <c r="J874" s="9">
        <f t="shared" si="300"/>
        <v>0</v>
      </c>
      <c r="K874" s="9">
        <f t="shared" si="300"/>
        <v>7375.9</v>
      </c>
      <c r="L874" s="9">
        <f t="shared" si="300"/>
        <v>7375.9</v>
      </c>
      <c r="M874" s="9">
        <f t="shared" si="300"/>
        <v>0</v>
      </c>
      <c r="N874" s="9">
        <f t="shared" si="300"/>
        <v>0</v>
      </c>
      <c r="O874" s="30"/>
      <c r="P874" s="30"/>
      <c r="Q874" s="30"/>
    </row>
    <row r="875" spans="1:17" ht="103.5" customHeight="1">
      <c r="A875" s="30"/>
      <c r="B875" s="32"/>
      <c r="C875" s="32"/>
      <c r="D875" s="7">
        <v>2019</v>
      </c>
      <c r="E875" s="9">
        <f>G875+I875+K875+M875</f>
        <v>0</v>
      </c>
      <c r="F875" s="9">
        <f>H875+J875+L875+N875</f>
        <v>0</v>
      </c>
      <c r="G875" s="9">
        <f>G878</f>
        <v>0</v>
      </c>
      <c r="H875" s="9">
        <f aca="true" t="shared" si="301" ref="H875:N875">H878</f>
        <v>0</v>
      </c>
      <c r="I875" s="9">
        <f t="shared" si="301"/>
        <v>0</v>
      </c>
      <c r="J875" s="9">
        <f t="shared" si="301"/>
        <v>0</v>
      </c>
      <c r="K875" s="9">
        <f t="shared" si="301"/>
        <v>0</v>
      </c>
      <c r="L875" s="9">
        <f t="shared" si="301"/>
        <v>0</v>
      </c>
      <c r="M875" s="9">
        <f t="shared" si="301"/>
        <v>0</v>
      </c>
      <c r="N875" s="9">
        <f t="shared" si="301"/>
        <v>0</v>
      </c>
      <c r="O875" s="30"/>
      <c r="P875" s="30"/>
      <c r="Q875" s="30"/>
    </row>
    <row r="876" spans="1:17" ht="94.5" customHeight="1">
      <c r="A876" s="29" t="s">
        <v>35</v>
      </c>
      <c r="B876" s="30" t="s">
        <v>162</v>
      </c>
      <c r="C876" s="30" t="s">
        <v>166</v>
      </c>
      <c r="D876" s="11" t="s">
        <v>1</v>
      </c>
      <c r="E876" s="12">
        <f>E877+E878</f>
        <v>7375.9</v>
      </c>
      <c r="F876" s="12">
        <f aca="true" t="shared" si="302" ref="F876:N876">F877+F878</f>
        <v>7375.9</v>
      </c>
      <c r="G876" s="12">
        <f t="shared" si="302"/>
        <v>0</v>
      </c>
      <c r="H876" s="12">
        <f t="shared" si="302"/>
        <v>0</v>
      </c>
      <c r="I876" s="12">
        <f t="shared" si="302"/>
        <v>0</v>
      </c>
      <c r="J876" s="12">
        <f t="shared" si="302"/>
        <v>0</v>
      </c>
      <c r="K876" s="12">
        <f t="shared" si="302"/>
        <v>7375.9</v>
      </c>
      <c r="L876" s="12">
        <f t="shared" si="302"/>
        <v>7375.9</v>
      </c>
      <c r="M876" s="12">
        <f t="shared" si="302"/>
        <v>0</v>
      </c>
      <c r="N876" s="12">
        <f t="shared" si="302"/>
        <v>0</v>
      </c>
      <c r="O876" s="30" t="s">
        <v>163</v>
      </c>
      <c r="P876" s="30" t="s">
        <v>164</v>
      </c>
      <c r="Q876" s="30" t="s">
        <v>506</v>
      </c>
    </row>
    <row r="877" spans="1:17" ht="88.5" customHeight="1">
      <c r="A877" s="29"/>
      <c r="B877" s="30"/>
      <c r="C877" s="30"/>
      <c r="D877" s="11">
        <v>2018</v>
      </c>
      <c r="E877" s="12">
        <f>G877+I877+K877+M877</f>
        <v>7375.9</v>
      </c>
      <c r="F877" s="12">
        <f>H877+J877+L877+N877</f>
        <v>7375.9</v>
      </c>
      <c r="G877" s="12">
        <v>0</v>
      </c>
      <c r="H877" s="12">
        <v>0</v>
      </c>
      <c r="I877" s="12">
        <v>0</v>
      </c>
      <c r="J877" s="12">
        <v>0</v>
      </c>
      <c r="K877" s="12">
        <v>7375.9</v>
      </c>
      <c r="L877" s="12">
        <v>7375.9</v>
      </c>
      <c r="M877" s="12">
        <v>0</v>
      </c>
      <c r="N877" s="12">
        <v>0</v>
      </c>
      <c r="O877" s="30"/>
      <c r="P877" s="30"/>
      <c r="Q877" s="30"/>
    </row>
    <row r="878" spans="1:17" ht="243" customHeight="1">
      <c r="A878" s="29"/>
      <c r="B878" s="30"/>
      <c r="C878" s="30"/>
      <c r="D878" s="11">
        <v>2019</v>
      </c>
      <c r="E878" s="12">
        <f>G878+I878+K878+M878</f>
        <v>0</v>
      </c>
      <c r="F878" s="12">
        <f>H878+J878+L878+N878</f>
        <v>0</v>
      </c>
      <c r="G878" s="12">
        <v>0</v>
      </c>
      <c r="H878" s="12">
        <v>0</v>
      </c>
      <c r="I878" s="12">
        <v>0</v>
      </c>
      <c r="J878" s="12">
        <v>0</v>
      </c>
      <c r="K878" s="12">
        <v>0</v>
      </c>
      <c r="L878" s="12">
        <v>0</v>
      </c>
      <c r="M878" s="12">
        <v>0</v>
      </c>
      <c r="N878" s="12">
        <v>0</v>
      </c>
      <c r="O878" s="30"/>
      <c r="P878" s="30"/>
      <c r="Q878" s="30"/>
    </row>
    <row r="879" spans="1:17" s="10" customFormat="1" ht="36.75" customHeight="1">
      <c r="A879" s="42" t="s">
        <v>477</v>
      </c>
      <c r="B879" s="42"/>
      <c r="C879" s="42"/>
      <c r="D879" s="42"/>
      <c r="E879" s="42"/>
      <c r="F879" s="42"/>
      <c r="G879" s="42"/>
      <c r="H879" s="42"/>
      <c r="I879" s="42"/>
      <c r="J879" s="42"/>
      <c r="K879" s="42"/>
      <c r="L879" s="42"/>
      <c r="M879" s="42"/>
      <c r="N879" s="42"/>
      <c r="O879" s="42"/>
      <c r="P879" s="42"/>
      <c r="Q879" s="42"/>
    </row>
    <row r="880" spans="1:17" ht="70.5" customHeight="1">
      <c r="A880" s="30"/>
      <c r="B880" s="32" t="s">
        <v>18</v>
      </c>
      <c r="C880" s="32"/>
      <c r="D880" s="7" t="s">
        <v>1</v>
      </c>
      <c r="E880" s="9">
        <f>E881+E882</f>
        <v>201209109.6</v>
      </c>
      <c r="F880" s="9">
        <f aca="true" t="shared" si="303" ref="F880:N880">F881+F882</f>
        <v>41271351.1</v>
      </c>
      <c r="G880" s="9">
        <f t="shared" si="303"/>
        <v>121000000</v>
      </c>
      <c r="H880" s="9">
        <f t="shared" si="303"/>
        <v>10102000</v>
      </c>
      <c r="I880" s="9">
        <f t="shared" si="303"/>
        <v>0</v>
      </c>
      <c r="J880" s="9">
        <f t="shared" si="303"/>
        <v>0</v>
      </c>
      <c r="K880" s="9">
        <f t="shared" si="303"/>
        <v>1439.6</v>
      </c>
      <c r="L880" s="9">
        <f t="shared" si="303"/>
        <v>1439.6</v>
      </c>
      <c r="M880" s="9">
        <f t="shared" si="303"/>
        <v>80207670</v>
      </c>
      <c r="N880" s="9">
        <f t="shared" si="303"/>
        <v>31167911.5</v>
      </c>
      <c r="O880" s="30"/>
      <c r="P880" s="30"/>
      <c r="Q880" s="30"/>
    </row>
    <row r="881" spans="1:17" ht="70.5" customHeight="1">
      <c r="A881" s="30"/>
      <c r="B881" s="32"/>
      <c r="C881" s="32"/>
      <c r="D881" s="7">
        <v>2018</v>
      </c>
      <c r="E881" s="9">
        <f>G881+I881+K881+M881</f>
        <v>99359482.3</v>
      </c>
      <c r="F881" s="9">
        <f>H881+J881+L881+N881</f>
        <v>28411021.8</v>
      </c>
      <c r="G881" s="9">
        <f aca="true" t="shared" si="304" ref="G881:N882">G884+G887+G890+G893+G896+G899+G902+G905+G908+G911+G914+G917+G920++G923+G926+G929+G932+G935+G938+G941+G944+G947+G950+G953+G956+G959+G962+G965+G968</f>
        <v>59000000</v>
      </c>
      <c r="H881" s="9">
        <f t="shared" si="304"/>
        <v>0</v>
      </c>
      <c r="I881" s="9">
        <f t="shared" si="304"/>
        <v>0</v>
      </c>
      <c r="J881" s="9">
        <f t="shared" si="304"/>
        <v>0</v>
      </c>
      <c r="K881" s="9">
        <f t="shared" si="304"/>
        <v>712.3</v>
      </c>
      <c r="L881" s="9">
        <f t="shared" si="304"/>
        <v>712.3</v>
      </c>
      <c r="M881" s="9">
        <f t="shared" si="304"/>
        <v>40358770</v>
      </c>
      <c r="N881" s="9">
        <f t="shared" si="304"/>
        <v>28410309.5</v>
      </c>
      <c r="O881" s="30"/>
      <c r="P881" s="30"/>
      <c r="Q881" s="30"/>
    </row>
    <row r="882" spans="1:17" ht="70.5" customHeight="1">
      <c r="A882" s="30"/>
      <c r="B882" s="32"/>
      <c r="C882" s="32"/>
      <c r="D882" s="7">
        <v>2019</v>
      </c>
      <c r="E882" s="9">
        <f>G882+I882+K882+M882</f>
        <v>101849627.3</v>
      </c>
      <c r="F882" s="9">
        <f>H882+J882+L882+N882</f>
        <v>12860329.3</v>
      </c>
      <c r="G882" s="9">
        <f t="shared" si="304"/>
        <v>62000000</v>
      </c>
      <c r="H882" s="9">
        <f t="shared" si="304"/>
        <v>10102000</v>
      </c>
      <c r="I882" s="9">
        <f t="shared" si="304"/>
        <v>0</v>
      </c>
      <c r="J882" s="9">
        <f t="shared" si="304"/>
        <v>0</v>
      </c>
      <c r="K882" s="9">
        <f t="shared" si="304"/>
        <v>727.3</v>
      </c>
      <c r="L882" s="9">
        <f t="shared" si="304"/>
        <v>727.3</v>
      </c>
      <c r="M882" s="9">
        <f t="shared" si="304"/>
        <v>39848900</v>
      </c>
      <c r="N882" s="9">
        <f t="shared" si="304"/>
        <v>2757602</v>
      </c>
      <c r="O882" s="30"/>
      <c r="P882" s="30"/>
      <c r="Q882" s="30"/>
    </row>
    <row r="883" spans="1:17" ht="70.5" customHeight="1">
      <c r="A883" s="29" t="s">
        <v>36</v>
      </c>
      <c r="B883" s="30" t="s">
        <v>188</v>
      </c>
      <c r="C883" s="30" t="s">
        <v>126</v>
      </c>
      <c r="D883" s="11" t="s">
        <v>1</v>
      </c>
      <c r="E883" s="12">
        <f>E884+E885</f>
        <v>60000</v>
      </c>
      <c r="F883" s="12">
        <f aca="true" t="shared" si="305" ref="F883:N883">F884+F885</f>
        <v>0</v>
      </c>
      <c r="G883" s="12">
        <f t="shared" si="305"/>
        <v>0</v>
      </c>
      <c r="H883" s="12">
        <f t="shared" si="305"/>
        <v>0</v>
      </c>
      <c r="I883" s="12">
        <f t="shared" si="305"/>
        <v>0</v>
      </c>
      <c r="J883" s="12">
        <f t="shared" si="305"/>
        <v>0</v>
      </c>
      <c r="K883" s="12">
        <f t="shared" si="305"/>
        <v>0</v>
      </c>
      <c r="L883" s="12">
        <f t="shared" si="305"/>
        <v>0</v>
      </c>
      <c r="M883" s="12">
        <f t="shared" si="305"/>
        <v>60000</v>
      </c>
      <c r="N883" s="12">
        <f t="shared" si="305"/>
        <v>0</v>
      </c>
      <c r="O883" s="30" t="s">
        <v>219</v>
      </c>
      <c r="P883" s="30"/>
      <c r="Q883" s="30" t="s">
        <v>1080</v>
      </c>
    </row>
    <row r="884" spans="1:17" ht="133.5" customHeight="1">
      <c r="A884" s="29"/>
      <c r="B884" s="30"/>
      <c r="C884" s="30"/>
      <c r="D884" s="11">
        <v>2018</v>
      </c>
      <c r="E884" s="12">
        <f>G884+I884+K884+M884</f>
        <v>30000</v>
      </c>
      <c r="F884" s="12">
        <f>H884+J884+L884+N884</f>
        <v>0</v>
      </c>
      <c r="G884" s="12">
        <v>0</v>
      </c>
      <c r="H884" s="12">
        <v>0</v>
      </c>
      <c r="I884" s="12">
        <v>0</v>
      </c>
      <c r="J884" s="12">
        <v>0</v>
      </c>
      <c r="K884" s="12">
        <v>0</v>
      </c>
      <c r="L884" s="12">
        <v>0</v>
      </c>
      <c r="M884" s="12">
        <v>30000</v>
      </c>
      <c r="N884" s="12">
        <v>0</v>
      </c>
      <c r="O884" s="30"/>
      <c r="P884" s="30"/>
      <c r="Q884" s="30"/>
    </row>
    <row r="885" spans="1:17" ht="409.5" customHeight="1">
      <c r="A885" s="29"/>
      <c r="B885" s="30"/>
      <c r="C885" s="30"/>
      <c r="D885" s="11">
        <v>2019</v>
      </c>
      <c r="E885" s="12">
        <f>G885+I885+K885+M885</f>
        <v>30000</v>
      </c>
      <c r="F885" s="12">
        <f>H885+J885+L885+N885</f>
        <v>0</v>
      </c>
      <c r="G885" s="12">
        <v>0</v>
      </c>
      <c r="H885" s="12">
        <v>0</v>
      </c>
      <c r="I885" s="12">
        <v>0</v>
      </c>
      <c r="J885" s="12">
        <v>0</v>
      </c>
      <c r="K885" s="12">
        <v>0</v>
      </c>
      <c r="L885" s="12">
        <v>0</v>
      </c>
      <c r="M885" s="12">
        <v>30000</v>
      </c>
      <c r="N885" s="12">
        <v>0</v>
      </c>
      <c r="O885" s="30"/>
      <c r="P885" s="30"/>
      <c r="Q885" s="30"/>
    </row>
    <row r="886" spans="1:17" ht="43.5" customHeight="1">
      <c r="A886" s="29" t="s">
        <v>478</v>
      </c>
      <c r="B886" s="30" t="s">
        <v>190</v>
      </c>
      <c r="C886" s="30" t="s">
        <v>95</v>
      </c>
      <c r="D886" s="11" t="s">
        <v>1</v>
      </c>
      <c r="E886" s="12">
        <f>E887+E888</f>
        <v>80000</v>
      </c>
      <c r="F886" s="12">
        <f aca="true" t="shared" si="306" ref="F886:N886">F887+F888</f>
        <v>80000</v>
      </c>
      <c r="G886" s="12">
        <f t="shared" si="306"/>
        <v>0</v>
      </c>
      <c r="H886" s="12">
        <f t="shared" si="306"/>
        <v>0</v>
      </c>
      <c r="I886" s="12">
        <f t="shared" si="306"/>
        <v>0</v>
      </c>
      <c r="J886" s="12">
        <f t="shared" si="306"/>
        <v>0</v>
      </c>
      <c r="K886" s="12">
        <f t="shared" si="306"/>
        <v>0</v>
      </c>
      <c r="L886" s="12">
        <f t="shared" si="306"/>
        <v>0</v>
      </c>
      <c r="M886" s="12">
        <f t="shared" si="306"/>
        <v>80000</v>
      </c>
      <c r="N886" s="12">
        <f t="shared" si="306"/>
        <v>80000</v>
      </c>
      <c r="O886" s="30" t="s">
        <v>189</v>
      </c>
      <c r="P886" s="30"/>
      <c r="Q886" s="30" t="s">
        <v>1088</v>
      </c>
    </row>
    <row r="887" spans="1:17" ht="43.5" customHeight="1">
      <c r="A887" s="29"/>
      <c r="B887" s="30"/>
      <c r="C887" s="30"/>
      <c r="D887" s="11">
        <v>2018</v>
      </c>
      <c r="E887" s="12">
        <f>G887+I887+K887+M887</f>
        <v>80000</v>
      </c>
      <c r="F887" s="12">
        <f>H887+J887+L887+N887</f>
        <v>80000</v>
      </c>
      <c r="G887" s="12">
        <v>0</v>
      </c>
      <c r="H887" s="12">
        <v>0</v>
      </c>
      <c r="I887" s="12">
        <v>0</v>
      </c>
      <c r="J887" s="12">
        <v>0</v>
      </c>
      <c r="K887" s="12">
        <v>0</v>
      </c>
      <c r="L887" s="12">
        <v>0</v>
      </c>
      <c r="M887" s="12">
        <v>80000</v>
      </c>
      <c r="N887" s="12">
        <v>80000</v>
      </c>
      <c r="O887" s="30"/>
      <c r="P887" s="30"/>
      <c r="Q887" s="30"/>
    </row>
    <row r="888" spans="1:17" ht="148.5" customHeight="1">
      <c r="A888" s="29"/>
      <c r="B888" s="30"/>
      <c r="C888" s="30"/>
      <c r="D888" s="11">
        <v>2019</v>
      </c>
      <c r="E888" s="12">
        <f>G888+I888+K888+M888</f>
        <v>0</v>
      </c>
      <c r="F888" s="12">
        <f>H888+J888+L888+N888</f>
        <v>0</v>
      </c>
      <c r="G888" s="12">
        <v>0</v>
      </c>
      <c r="H888" s="12">
        <v>0</v>
      </c>
      <c r="I888" s="12">
        <v>0</v>
      </c>
      <c r="J888" s="12">
        <v>0</v>
      </c>
      <c r="K888" s="12">
        <v>0</v>
      </c>
      <c r="L888" s="12">
        <v>0</v>
      </c>
      <c r="M888" s="12">
        <v>0</v>
      </c>
      <c r="N888" s="12">
        <v>0</v>
      </c>
      <c r="O888" s="30"/>
      <c r="P888" s="30"/>
      <c r="Q888" s="30"/>
    </row>
    <row r="889" spans="1:17" ht="43.5" customHeight="1">
      <c r="A889" s="29" t="s">
        <v>479</v>
      </c>
      <c r="B889" s="30" t="s">
        <v>191</v>
      </c>
      <c r="C889" s="30" t="s">
        <v>63</v>
      </c>
      <c r="D889" s="11" t="s">
        <v>1</v>
      </c>
      <c r="E889" s="12">
        <f>E890+E891</f>
        <v>70000</v>
      </c>
      <c r="F889" s="12">
        <f aca="true" t="shared" si="307" ref="F889:N889">F890+F891</f>
        <v>13100</v>
      </c>
      <c r="G889" s="12">
        <f t="shared" si="307"/>
        <v>0</v>
      </c>
      <c r="H889" s="12">
        <f t="shared" si="307"/>
        <v>0</v>
      </c>
      <c r="I889" s="12">
        <f t="shared" si="307"/>
        <v>0</v>
      </c>
      <c r="J889" s="12">
        <f t="shared" si="307"/>
        <v>0</v>
      </c>
      <c r="K889" s="12">
        <f t="shared" si="307"/>
        <v>0</v>
      </c>
      <c r="L889" s="12">
        <f t="shared" si="307"/>
        <v>0</v>
      </c>
      <c r="M889" s="12">
        <f t="shared" si="307"/>
        <v>70000</v>
      </c>
      <c r="N889" s="12">
        <f t="shared" si="307"/>
        <v>13100</v>
      </c>
      <c r="O889" s="30" t="s">
        <v>189</v>
      </c>
      <c r="P889" s="30"/>
      <c r="Q889" s="30" t="s">
        <v>1089</v>
      </c>
    </row>
    <row r="890" spans="1:17" ht="43.5" customHeight="1">
      <c r="A890" s="29"/>
      <c r="B890" s="30"/>
      <c r="C890" s="30"/>
      <c r="D890" s="11">
        <v>2018</v>
      </c>
      <c r="E890" s="12">
        <f>G890+I890+K890+M890</f>
        <v>10000</v>
      </c>
      <c r="F890" s="12">
        <f>H890+J890+L890+N890</f>
        <v>3100</v>
      </c>
      <c r="G890" s="12">
        <v>0</v>
      </c>
      <c r="H890" s="12">
        <v>0</v>
      </c>
      <c r="I890" s="12">
        <v>0</v>
      </c>
      <c r="J890" s="12">
        <v>0</v>
      </c>
      <c r="K890" s="12">
        <v>0</v>
      </c>
      <c r="L890" s="12">
        <v>0</v>
      </c>
      <c r="M890" s="12">
        <v>10000</v>
      </c>
      <c r="N890" s="12">
        <v>3100</v>
      </c>
      <c r="O890" s="30"/>
      <c r="P890" s="30"/>
      <c r="Q890" s="30"/>
    </row>
    <row r="891" spans="1:17" ht="157.5" customHeight="1">
      <c r="A891" s="29"/>
      <c r="B891" s="30"/>
      <c r="C891" s="30"/>
      <c r="D891" s="11">
        <v>2019</v>
      </c>
      <c r="E891" s="12">
        <f>G891+I891+K891+M891</f>
        <v>60000</v>
      </c>
      <c r="F891" s="12">
        <f>H891+J891+L891+N891</f>
        <v>10000</v>
      </c>
      <c r="G891" s="12">
        <v>0</v>
      </c>
      <c r="H891" s="12">
        <v>0</v>
      </c>
      <c r="I891" s="12">
        <v>0</v>
      </c>
      <c r="J891" s="12">
        <v>0</v>
      </c>
      <c r="K891" s="12">
        <v>0</v>
      </c>
      <c r="L891" s="12">
        <v>0</v>
      </c>
      <c r="M891" s="12">
        <v>60000</v>
      </c>
      <c r="N891" s="12">
        <v>10000</v>
      </c>
      <c r="O891" s="30"/>
      <c r="P891" s="30"/>
      <c r="Q891" s="30"/>
    </row>
    <row r="892" spans="1:17" ht="43.5" customHeight="1">
      <c r="A892" s="29" t="s">
        <v>480</v>
      </c>
      <c r="B892" s="30" t="s">
        <v>192</v>
      </c>
      <c r="C892" s="30" t="s">
        <v>131</v>
      </c>
      <c r="D892" s="11" t="s">
        <v>1</v>
      </c>
      <c r="E892" s="12">
        <f>E893+E894</f>
        <v>602570</v>
      </c>
      <c r="F892" s="12">
        <f aca="true" t="shared" si="308" ref="F892:N892">F893+F894</f>
        <v>2570</v>
      </c>
      <c r="G892" s="12">
        <f t="shared" si="308"/>
        <v>0</v>
      </c>
      <c r="H892" s="12">
        <f t="shared" si="308"/>
        <v>0</v>
      </c>
      <c r="I892" s="12">
        <f t="shared" si="308"/>
        <v>0</v>
      </c>
      <c r="J892" s="12">
        <f t="shared" si="308"/>
        <v>0</v>
      </c>
      <c r="K892" s="12">
        <f t="shared" si="308"/>
        <v>0</v>
      </c>
      <c r="L892" s="12">
        <f t="shared" si="308"/>
        <v>0</v>
      </c>
      <c r="M892" s="12">
        <f t="shared" si="308"/>
        <v>602570</v>
      </c>
      <c r="N892" s="12">
        <f t="shared" si="308"/>
        <v>2570</v>
      </c>
      <c r="O892" s="30" t="s">
        <v>189</v>
      </c>
      <c r="P892" s="30"/>
      <c r="Q892" s="30" t="s">
        <v>1081</v>
      </c>
    </row>
    <row r="893" spans="1:17" ht="37.5" customHeight="1">
      <c r="A893" s="29"/>
      <c r="B893" s="30"/>
      <c r="C893" s="30"/>
      <c r="D893" s="11">
        <v>2018</v>
      </c>
      <c r="E893" s="12">
        <f>G893+I893+K893+M893</f>
        <v>2570</v>
      </c>
      <c r="F893" s="12">
        <f>H893+J893+L893+N893</f>
        <v>2570</v>
      </c>
      <c r="G893" s="12">
        <v>0</v>
      </c>
      <c r="H893" s="12">
        <v>0</v>
      </c>
      <c r="I893" s="12">
        <v>0</v>
      </c>
      <c r="J893" s="12">
        <v>0</v>
      </c>
      <c r="K893" s="12">
        <v>0</v>
      </c>
      <c r="L893" s="12">
        <v>0</v>
      </c>
      <c r="M893" s="12">
        <v>2570</v>
      </c>
      <c r="N893" s="12">
        <v>2570</v>
      </c>
      <c r="O893" s="30"/>
      <c r="P893" s="30"/>
      <c r="Q893" s="30"/>
    </row>
    <row r="894" spans="1:17" ht="156" customHeight="1">
      <c r="A894" s="29"/>
      <c r="B894" s="30"/>
      <c r="C894" s="30"/>
      <c r="D894" s="11">
        <v>2019</v>
      </c>
      <c r="E894" s="12">
        <f>G894+I894+K894+M894</f>
        <v>600000</v>
      </c>
      <c r="F894" s="12">
        <f>H894+J894+L894+N894</f>
        <v>0</v>
      </c>
      <c r="G894" s="12">
        <v>0</v>
      </c>
      <c r="H894" s="12">
        <v>0</v>
      </c>
      <c r="I894" s="12">
        <v>0</v>
      </c>
      <c r="J894" s="12">
        <v>0</v>
      </c>
      <c r="K894" s="12">
        <v>0</v>
      </c>
      <c r="L894" s="12">
        <v>0</v>
      </c>
      <c r="M894" s="12">
        <v>600000</v>
      </c>
      <c r="N894" s="12">
        <v>0</v>
      </c>
      <c r="O894" s="30"/>
      <c r="P894" s="30"/>
      <c r="Q894" s="30"/>
    </row>
    <row r="895" spans="1:17" ht="43.5" customHeight="1">
      <c r="A895" s="29" t="s">
        <v>481</v>
      </c>
      <c r="B895" s="30" t="s">
        <v>193</v>
      </c>
      <c r="C895" s="30" t="s">
        <v>131</v>
      </c>
      <c r="D895" s="11" t="s">
        <v>1</v>
      </c>
      <c r="E895" s="12">
        <f>E896+E897</f>
        <v>24819000</v>
      </c>
      <c r="F895" s="12">
        <f aca="true" t="shared" si="309" ref="F895:N895">F896+F897</f>
        <v>24819000</v>
      </c>
      <c r="G895" s="12">
        <f t="shared" si="309"/>
        <v>0</v>
      </c>
      <c r="H895" s="12">
        <f t="shared" si="309"/>
        <v>0</v>
      </c>
      <c r="I895" s="12">
        <f t="shared" si="309"/>
        <v>0</v>
      </c>
      <c r="J895" s="12">
        <f t="shared" si="309"/>
        <v>0</v>
      </c>
      <c r="K895" s="12">
        <f t="shared" si="309"/>
        <v>0</v>
      </c>
      <c r="L895" s="12">
        <f t="shared" si="309"/>
        <v>0</v>
      </c>
      <c r="M895" s="12">
        <f t="shared" si="309"/>
        <v>24819000</v>
      </c>
      <c r="N895" s="12">
        <f t="shared" si="309"/>
        <v>24819000</v>
      </c>
      <c r="O895" s="30" t="s">
        <v>189</v>
      </c>
      <c r="P895" s="30"/>
      <c r="Q895" s="30" t="s">
        <v>1090</v>
      </c>
    </row>
    <row r="896" spans="1:17" ht="43.5" customHeight="1">
      <c r="A896" s="29"/>
      <c r="B896" s="30"/>
      <c r="C896" s="30"/>
      <c r="D896" s="11">
        <v>2018</v>
      </c>
      <c r="E896" s="12">
        <f>G896+I896+K896+M896</f>
        <v>24819000</v>
      </c>
      <c r="F896" s="12">
        <f>H896+J896+L896+N896</f>
        <v>24819000</v>
      </c>
      <c r="G896" s="12">
        <v>0</v>
      </c>
      <c r="H896" s="12">
        <v>0</v>
      </c>
      <c r="I896" s="12">
        <v>0</v>
      </c>
      <c r="J896" s="12">
        <v>0</v>
      </c>
      <c r="K896" s="12">
        <v>0</v>
      </c>
      <c r="L896" s="12">
        <v>0</v>
      </c>
      <c r="M896" s="12">
        <v>24819000</v>
      </c>
      <c r="N896" s="12">
        <v>24819000</v>
      </c>
      <c r="O896" s="30"/>
      <c r="P896" s="30"/>
      <c r="Q896" s="30"/>
    </row>
    <row r="897" spans="1:17" ht="123" customHeight="1">
      <c r="A897" s="29"/>
      <c r="B897" s="30"/>
      <c r="C897" s="30"/>
      <c r="D897" s="11">
        <v>2019</v>
      </c>
      <c r="E897" s="12">
        <f>G897+I897+K897+M897</f>
        <v>0</v>
      </c>
      <c r="F897" s="12">
        <f>H897+J897+L897+N897</f>
        <v>0</v>
      </c>
      <c r="G897" s="12">
        <v>0</v>
      </c>
      <c r="H897" s="12">
        <v>0</v>
      </c>
      <c r="I897" s="12">
        <v>0</v>
      </c>
      <c r="J897" s="12">
        <v>0</v>
      </c>
      <c r="K897" s="12">
        <v>0</v>
      </c>
      <c r="L897" s="12">
        <v>0</v>
      </c>
      <c r="M897" s="12">
        <v>0</v>
      </c>
      <c r="N897" s="12">
        <v>0</v>
      </c>
      <c r="O897" s="30"/>
      <c r="P897" s="30"/>
      <c r="Q897" s="30"/>
    </row>
    <row r="898" spans="1:17" ht="43.5" customHeight="1">
      <c r="A898" s="29" t="s">
        <v>482</v>
      </c>
      <c r="B898" s="30" t="s">
        <v>194</v>
      </c>
      <c r="C898" s="30" t="s">
        <v>91</v>
      </c>
      <c r="D898" s="11" t="s">
        <v>1</v>
      </c>
      <c r="E898" s="12">
        <f>E899+E900</f>
        <v>238000</v>
      </c>
      <c r="F898" s="12">
        <f aca="true" t="shared" si="310" ref="F898:N898">F899+F900</f>
        <v>95</v>
      </c>
      <c r="G898" s="12">
        <f t="shared" si="310"/>
        <v>0</v>
      </c>
      <c r="H898" s="12">
        <f t="shared" si="310"/>
        <v>0</v>
      </c>
      <c r="I898" s="12">
        <f t="shared" si="310"/>
        <v>0</v>
      </c>
      <c r="J898" s="12">
        <f t="shared" si="310"/>
        <v>0</v>
      </c>
      <c r="K898" s="12">
        <f t="shared" si="310"/>
        <v>0</v>
      </c>
      <c r="L898" s="12">
        <f t="shared" si="310"/>
        <v>0</v>
      </c>
      <c r="M898" s="12">
        <f t="shared" si="310"/>
        <v>238000</v>
      </c>
      <c r="N898" s="12">
        <f t="shared" si="310"/>
        <v>95</v>
      </c>
      <c r="O898" s="30" t="s">
        <v>189</v>
      </c>
      <c r="P898" s="30"/>
      <c r="Q898" s="30" t="s">
        <v>1091</v>
      </c>
    </row>
    <row r="899" spans="1:17" ht="43.5" customHeight="1">
      <c r="A899" s="29"/>
      <c r="B899" s="30"/>
      <c r="C899" s="30"/>
      <c r="D899" s="11">
        <v>2018</v>
      </c>
      <c r="E899" s="12">
        <f>G899+I899+K899+M899</f>
        <v>74000</v>
      </c>
      <c r="F899" s="12">
        <f>H899+J899+L899+N899</f>
        <v>95</v>
      </c>
      <c r="G899" s="12">
        <v>0</v>
      </c>
      <c r="H899" s="12">
        <v>0</v>
      </c>
      <c r="I899" s="12">
        <v>0</v>
      </c>
      <c r="J899" s="12">
        <v>0</v>
      </c>
      <c r="K899" s="12">
        <v>0</v>
      </c>
      <c r="L899" s="12">
        <v>0</v>
      </c>
      <c r="M899" s="12">
        <v>74000</v>
      </c>
      <c r="N899" s="12">
        <v>95</v>
      </c>
      <c r="O899" s="30"/>
      <c r="P899" s="30"/>
      <c r="Q899" s="30"/>
    </row>
    <row r="900" spans="1:17" ht="193.5" customHeight="1">
      <c r="A900" s="29"/>
      <c r="B900" s="30"/>
      <c r="C900" s="30"/>
      <c r="D900" s="11">
        <v>2019</v>
      </c>
      <c r="E900" s="12">
        <f>G900+I900+K900+M900</f>
        <v>164000</v>
      </c>
      <c r="F900" s="12">
        <f>H900+J900+L900+N900</f>
        <v>0</v>
      </c>
      <c r="G900" s="12">
        <v>0</v>
      </c>
      <c r="H900" s="12">
        <v>0</v>
      </c>
      <c r="I900" s="12">
        <v>0</v>
      </c>
      <c r="J900" s="12">
        <v>0</v>
      </c>
      <c r="K900" s="12">
        <v>0</v>
      </c>
      <c r="L900" s="12">
        <v>0</v>
      </c>
      <c r="M900" s="12">
        <v>164000</v>
      </c>
      <c r="N900" s="12">
        <v>0</v>
      </c>
      <c r="O900" s="30"/>
      <c r="P900" s="30"/>
      <c r="Q900" s="30"/>
    </row>
    <row r="901" spans="1:17" ht="43.5" customHeight="1">
      <c r="A901" s="29" t="s">
        <v>483</v>
      </c>
      <c r="B901" s="30" t="s">
        <v>195</v>
      </c>
      <c r="C901" s="30" t="s">
        <v>131</v>
      </c>
      <c r="D901" s="11" t="s">
        <v>1</v>
      </c>
      <c r="E901" s="12">
        <f>E902+E903</f>
        <v>200000</v>
      </c>
      <c r="F901" s="12">
        <f aca="true" t="shared" si="311" ref="F901:N901">F902+F903</f>
        <v>0</v>
      </c>
      <c r="G901" s="12">
        <f t="shared" si="311"/>
        <v>0</v>
      </c>
      <c r="H901" s="12">
        <f t="shared" si="311"/>
        <v>0</v>
      </c>
      <c r="I901" s="12">
        <f t="shared" si="311"/>
        <v>0</v>
      </c>
      <c r="J901" s="12">
        <f t="shared" si="311"/>
        <v>0</v>
      </c>
      <c r="K901" s="12">
        <f t="shared" si="311"/>
        <v>0</v>
      </c>
      <c r="L901" s="12">
        <f t="shared" si="311"/>
        <v>0</v>
      </c>
      <c r="M901" s="12">
        <f t="shared" si="311"/>
        <v>200000</v>
      </c>
      <c r="N901" s="12">
        <f t="shared" si="311"/>
        <v>0</v>
      </c>
      <c r="O901" s="30" t="s">
        <v>189</v>
      </c>
      <c r="P901" s="30"/>
      <c r="Q901" s="30" t="s">
        <v>1092</v>
      </c>
    </row>
    <row r="902" spans="1:17" ht="43.5" customHeight="1">
      <c r="A902" s="29"/>
      <c r="B902" s="30"/>
      <c r="C902" s="30"/>
      <c r="D902" s="11">
        <v>2018</v>
      </c>
      <c r="E902" s="12">
        <f>G902+I902+K902+M902</f>
        <v>50000</v>
      </c>
      <c r="F902" s="12">
        <f>H902+J902+L902+N902</f>
        <v>0</v>
      </c>
      <c r="G902" s="12">
        <v>0</v>
      </c>
      <c r="H902" s="12">
        <v>0</v>
      </c>
      <c r="I902" s="12">
        <v>0</v>
      </c>
      <c r="J902" s="12">
        <v>0</v>
      </c>
      <c r="K902" s="12">
        <v>0</v>
      </c>
      <c r="L902" s="12">
        <v>0</v>
      </c>
      <c r="M902" s="12">
        <v>50000</v>
      </c>
      <c r="N902" s="12">
        <v>0</v>
      </c>
      <c r="O902" s="30"/>
      <c r="P902" s="30"/>
      <c r="Q902" s="30"/>
    </row>
    <row r="903" spans="1:17" ht="112.5" customHeight="1">
      <c r="A903" s="29"/>
      <c r="B903" s="30"/>
      <c r="C903" s="30"/>
      <c r="D903" s="11">
        <v>2019</v>
      </c>
      <c r="E903" s="12">
        <f>G903+I903+K903+M903</f>
        <v>150000</v>
      </c>
      <c r="F903" s="12">
        <f>H903+J903+L903+N903</f>
        <v>0</v>
      </c>
      <c r="G903" s="12">
        <v>0</v>
      </c>
      <c r="H903" s="12">
        <v>0</v>
      </c>
      <c r="I903" s="12">
        <v>0</v>
      </c>
      <c r="J903" s="12">
        <v>0</v>
      </c>
      <c r="K903" s="12">
        <v>0</v>
      </c>
      <c r="L903" s="12">
        <v>0</v>
      </c>
      <c r="M903" s="12">
        <v>150000</v>
      </c>
      <c r="N903" s="12">
        <v>0</v>
      </c>
      <c r="O903" s="30"/>
      <c r="P903" s="30"/>
      <c r="Q903" s="30"/>
    </row>
    <row r="904" spans="1:17" ht="43.5" customHeight="1">
      <c r="A904" s="29" t="s">
        <v>484</v>
      </c>
      <c r="B904" s="30" t="s">
        <v>196</v>
      </c>
      <c r="C904" s="30" t="s">
        <v>131</v>
      </c>
      <c r="D904" s="11" t="s">
        <v>1</v>
      </c>
      <c r="E904" s="12">
        <f>E905+E906</f>
        <v>1500000</v>
      </c>
      <c r="F904" s="12">
        <f aca="true" t="shared" si="312" ref="F904:N904">F905+F906</f>
        <v>0</v>
      </c>
      <c r="G904" s="12">
        <f t="shared" si="312"/>
        <v>0</v>
      </c>
      <c r="H904" s="12">
        <f t="shared" si="312"/>
        <v>0</v>
      </c>
      <c r="I904" s="12">
        <f t="shared" si="312"/>
        <v>0</v>
      </c>
      <c r="J904" s="12">
        <f t="shared" si="312"/>
        <v>0</v>
      </c>
      <c r="K904" s="12">
        <f t="shared" si="312"/>
        <v>0</v>
      </c>
      <c r="L904" s="12">
        <f t="shared" si="312"/>
        <v>0</v>
      </c>
      <c r="M904" s="12">
        <f t="shared" si="312"/>
        <v>1500000</v>
      </c>
      <c r="N904" s="12">
        <f t="shared" si="312"/>
        <v>0</v>
      </c>
      <c r="O904" s="30" t="s">
        <v>189</v>
      </c>
      <c r="P904" s="30"/>
      <c r="Q904" s="30" t="s">
        <v>1093</v>
      </c>
    </row>
    <row r="905" spans="1:17" ht="43.5" customHeight="1">
      <c r="A905" s="29"/>
      <c r="B905" s="30"/>
      <c r="C905" s="30"/>
      <c r="D905" s="11">
        <v>2018</v>
      </c>
      <c r="E905" s="12">
        <f>G905+I905+K905+M905</f>
        <v>500000</v>
      </c>
      <c r="F905" s="12">
        <f>H905+J905+L905+N905</f>
        <v>0</v>
      </c>
      <c r="G905" s="12">
        <v>0</v>
      </c>
      <c r="H905" s="12">
        <v>0</v>
      </c>
      <c r="I905" s="12">
        <v>0</v>
      </c>
      <c r="J905" s="12">
        <v>0</v>
      </c>
      <c r="K905" s="12">
        <v>0</v>
      </c>
      <c r="L905" s="12">
        <v>0</v>
      </c>
      <c r="M905" s="12">
        <v>500000</v>
      </c>
      <c r="N905" s="12">
        <v>0</v>
      </c>
      <c r="O905" s="30"/>
      <c r="P905" s="30"/>
      <c r="Q905" s="30"/>
    </row>
    <row r="906" spans="1:17" ht="235.5" customHeight="1">
      <c r="A906" s="29"/>
      <c r="B906" s="30"/>
      <c r="C906" s="30"/>
      <c r="D906" s="11">
        <v>2019</v>
      </c>
      <c r="E906" s="12">
        <f>G906+I906+K906+M906</f>
        <v>1000000</v>
      </c>
      <c r="F906" s="12">
        <f>H906+J906+L906+N906</f>
        <v>0</v>
      </c>
      <c r="G906" s="12">
        <v>0</v>
      </c>
      <c r="H906" s="12">
        <v>0</v>
      </c>
      <c r="I906" s="12">
        <v>0</v>
      </c>
      <c r="J906" s="12">
        <v>0</v>
      </c>
      <c r="K906" s="12">
        <v>0</v>
      </c>
      <c r="L906" s="12">
        <v>0</v>
      </c>
      <c r="M906" s="12">
        <v>1000000</v>
      </c>
      <c r="N906" s="12">
        <v>0</v>
      </c>
      <c r="O906" s="30"/>
      <c r="P906" s="30"/>
      <c r="Q906" s="30"/>
    </row>
    <row r="907" spans="1:17" ht="43.5" customHeight="1">
      <c r="A907" s="29" t="s">
        <v>485</v>
      </c>
      <c r="B907" s="30" t="s">
        <v>197</v>
      </c>
      <c r="C907" s="30" t="s">
        <v>130</v>
      </c>
      <c r="D907" s="11" t="s">
        <v>1</v>
      </c>
      <c r="E907" s="12">
        <f>E908+E909</f>
        <v>150000</v>
      </c>
      <c r="F907" s="12">
        <f aca="true" t="shared" si="313" ref="F907:N907">F908+F909</f>
        <v>2000</v>
      </c>
      <c r="G907" s="12">
        <f t="shared" si="313"/>
        <v>0</v>
      </c>
      <c r="H907" s="12">
        <f t="shared" si="313"/>
        <v>0</v>
      </c>
      <c r="I907" s="12">
        <f t="shared" si="313"/>
        <v>0</v>
      </c>
      <c r="J907" s="12">
        <f t="shared" si="313"/>
        <v>0</v>
      </c>
      <c r="K907" s="12">
        <f t="shared" si="313"/>
        <v>0</v>
      </c>
      <c r="L907" s="12">
        <f t="shared" si="313"/>
        <v>0</v>
      </c>
      <c r="M907" s="12">
        <f t="shared" si="313"/>
        <v>150000</v>
      </c>
      <c r="N907" s="12">
        <f t="shared" si="313"/>
        <v>2000</v>
      </c>
      <c r="O907" s="30" t="s">
        <v>189</v>
      </c>
      <c r="P907" s="30"/>
      <c r="Q907" s="30" t="s">
        <v>1094</v>
      </c>
    </row>
    <row r="908" spans="1:17" ht="43.5" customHeight="1">
      <c r="A908" s="29"/>
      <c r="B908" s="30"/>
      <c r="C908" s="30"/>
      <c r="D908" s="11">
        <v>2018</v>
      </c>
      <c r="E908" s="12">
        <f>G908+I908+K908+M908</f>
        <v>50000</v>
      </c>
      <c r="F908" s="12">
        <f>H908+J908+L908+N908</f>
        <v>1000</v>
      </c>
      <c r="G908" s="12">
        <v>0</v>
      </c>
      <c r="H908" s="12">
        <v>0</v>
      </c>
      <c r="I908" s="12">
        <v>0</v>
      </c>
      <c r="J908" s="12">
        <v>0</v>
      </c>
      <c r="K908" s="12">
        <v>0</v>
      </c>
      <c r="L908" s="12">
        <v>0</v>
      </c>
      <c r="M908" s="12">
        <v>50000</v>
      </c>
      <c r="N908" s="12">
        <v>1000</v>
      </c>
      <c r="O908" s="30"/>
      <c r="P908" s="30"/>
      <c r="Q908" s="30"/>
    </row>
    <row r="909" spans="1:17" ht="121.5" customHeight="1">
      <c r="A909" s="29"/>
      <c r="B909" s="30"/>
      <c r="C909" s="30"/>
      <c r="D909" s="11">
        <v>2019</v>
      </c>
      <c r="E909" s="12">
        <f>G909+I909+K909+M909</f>
        <v>100000</v>
      </c>
      <c r="F909" s="12">
        <f>H909+J909+L909+N909</f>
        <v>1000</v>
      </c>
      <c r="G909" s="12">
        <v>0</v>
      </c>
      <c r="H909" s="12">
        <v>0</v>
      </c>
      <c r="I909" s="12">
        <v>0</v>
      </c>
      <c r="J909" s="12">
        <v>0</v>
      </c>
      <c r="K909" s="12">
        <v>0</v>
      </c>
      <c r="L909" s="12">
        <v>0</v>
      </c>
      <c r="M909" s="12">
        <v>100000</v>
      </c>
      <c r="N909" s="12">
        <v>1000</v>
      </c>
      <c r="O909" s="30"/>
      <c r="P909" s="30"/>
      <c r="Q909" s="30"/>
    </row>
    <row r="910" spans="1:17" ht="43.5" customHeight="1">
      <c r="A910" s="29" t="s">
        <v>486</v>
      </c>
      <c r="B910" s="30" t="s">
        <v>198</v>
      </c>
      <c r="C910" s="30" t="s">
        <v>130</v>
      </c>
      <c r="D910" s="11" t="s">
        <v>1</v>
      </c>
      <c r="E910" s="12">
        <f>E911+E912</f>
        <v>300000</v>
      </c>
      <c r="F910" s="12">
        <f aca="true" t="shared" si="314" ref="F910:N910">F911+F912</f>
        <v>48750</v>
      </c>
      <c r="G910" s="12">
        <f t="shared" si="314"/>
        <v>0</v>
      </c>
      <c r="H910" s="12">
        <f t="shared" si="314"/>
        <v>0</v>
      </c>
      <c r="I910" s="12">
        <f t="shared" si="314"/>
        <v>0</v>
      </c>
      <c r="J910" s="12">
        <f t="shared" si="314"/>
        <v>0</v>
      </c>
      <c r="K910" s="12">
        <f t="shared" si="314"/>
        <v>0</v>
      </c>
      <c r="L910" s="12">
        <f t="shared" si="314"/>
        <v>0</v>
      </c>
      <c r="M910" s="12">
        <f t="shared" si="314"/>
        <v>300000</v>
      </c>
      <c r="N910" s="12">
        <f t="shared" si="314"/>
        <v>48750</v>
      </c>
      <c r="O910" s="30" t="s">
        <v>189</v>
      </c>
      <c r="P910" s="30"/>
      <c r="Q910" s="30" t="s">
        <v>1095</v>
      </c>
    </row>
    <row r="911" spans="1:17" ht="43.5" customHeight="1">
      <c r="A911" s="29"/>
      <c r="B911" s="30"/>
      <c r="C911" s="30"/>
      <c r="D911" s="11">
        <v>2018</v>
      </c>
      <c r="E911" s="12">
        <f>G911+I911+K911+M911</f>
        <v>100000</v>
      </c>
      <c r="F911" s="12">
        <f>H911+J911+L911+N911</f>
        <v>28750</v>
      </c>
      <c r="G911" s="12">
        <v>0</v>
      </c>
      <c r="H911" s="12">
        <v>0</v>
      </c>
      <c r="I911" s="12">
        <v>0</v>
      </c>
      <c r="J911" s="12">
        <v>0</v>
      </c>
      <c r="K911" s="12">
        <v>0</v>
      </c>
      <c r="L911" s="12">
        <v>0</v>
      </c>
      <c r="M911" s="12">
        <v>100000</v>
      </c>
      <c r="N911" s="12">
        <v>28750</v>
      </c>
      <c r="O911" s="30"/>
      <c r="P911" s="30"/>
      <c r="Q911" s="30"/>
    </row>
    <row r="912" spans="1:17" ht="121.5" customHeight="1">
      <c r="A912" s="29"/>
      <c r="B912" s="30"/>
      <c r="C912" s="30"/>
      <c r="D912" s="11">
        <v>2019</v>
      </c>
      <c r="E912" s="12">
        <f>G912+I912+K912+M912</f>
        <v>200000</v>
      </c>
      <c r="F912" s="12">
        <f>H912+J912+L912+N912</f>
        <v>20000</v>
      </c>
      <c r="G912" s="12">
        <v>0</v>
      </c>
      <c r="H912" s="12">
        <v>0</v>
      </c>
      <c r="I912" s="12">
        <v>0</v>
      </c>
      <c r="J912" s="12">
        <v>0</v>
      </c>
      <c r="K912" s="12">
        <v>0</v>
      </c>
      <c r="L912" s="12">
        <v>0</v>
      </c>
      <c r="M912" s="12">
        <v>200000</v>
      </c>
      <c r="N912" s="12">
        <v>20000</v>
      </c>
      <c r="O912" s="30"/>
      <c r="P912" s="30"/>
      <c r="Q912" s="30"/>
    </row>
    <row r="913" spans="1:17" ht="43.5" customHeight="1">
      <c r="A913" s="29" t="s">
        <v>487</v>
      </c>
      <c r="B913" s="30" t="s">
        <v>199</v>
      </c>
      <c r="C913" s="30" t="s">
        <v>130</v>
      </c>
      <c r="D913" s="11" t="s">
        <v>1</v>
      </c>
      <c r="E913" s="12">
        <f>E914+E915</f>
        <v>40000</v>
      </c>
      <c r="F913" s="12">
        <f aca="true" t="shared" si="315" ref="F913:N913">F914+F915</f>
        <v>0</v>
      </c>
      <c r="G913" s="12">
        <f t="shared" si="315"/>
        <v>0</v>
      </c>
      <c r="H913" s="12">
        <f t="shared" si="315"/>
        <v>0</v>
      </c>
      <c r="I913" s="12">
        <f t="shared" si="315"/>
        <v>0</v>
      </c>
      <c r="J913" s="12">
        <f t="shared" si="315"/>
        <v>0</v>
      </c>
      <c r="K913" s="12">
        <f t="shared" si="315"/>
        <v>0</v>
      </c>
      <c r="L913" s="12">
        <f t="shared" si="315"/>
        <v>0</v>
      </c>
      <c r="M913" s="12">
        <f t="shared" si="315"/>
        <v>40000</v>
      </c>
      <c r="N913" s="12">
        <f t="shared" si="315"/>
        <v>0</v>
      </c>
      <c r="O913" s="30" t="s">
        <v>189</v>
      </c>
      <c r="P913" s="30"/>
      <c r="Q913" s="30" t="s">
        <v>1082</v>
      </c>
    </row>
    <row r="914" spans="1:17" ht="43.5" customHeight="1">
      <c r="A914" s="29"/>
      <c r="B914" s="30"/>
      <c r="C914" s="30"/>
      <c r="D914" s="11">
        <v>2018</v>
      </c>
      <c r="E914" s="12">
        <f>G914+I914+K914+M914</f>
        <v>10000</v>
      </c>
      <c r="F914" s="12">
        <f>H914+J914+L914+N914</f>
        <v>0</v>
      </c>
      <c r="G914" s="12">
        <v>0</v>
      </c>
      <c r="H914" s="12">
        <v>0</v>
      </c>
      <c r="I914" s="12">
        <v>0</v>
      </c>
      <c r="J914" s="12">
        <v>0</v>
      </c>
      <c r="K914" s="12">
        <v>0</v>
      </c>
      <c r="L914" s="12">
        <v>0</v>
      </c>
      <c r="M914" s="12">
        <v>10000</v>
      </c>
      <c r="N914" s="12">
        <v>0</v>
      </c>
      <c r="O914" s="30"/>
      <c r="P914" s="30"/>
      <c r="Q914" s="30"/>
    </row>
    <row r="915" spans="1:17" ht="112.5" customHeight="1">
      <c r="A915" s="29"/>
      <c r="B915" s="30"/>
      <c r="C915" s="30"/>
      <c r="D915" s="11">
        <v>2019</v>
      </c>
      <c r="E915" s="12">
        <f>G915+I915+K915+M915</f>
        <v>30000</v>
      </c>
      <c r="F915" s="12">
        <f>H915+J915+L915+N915</f>
        <v>0</v>
      </c>
      <c r="G915" s="12">
        <v>0</v>
      </c>
      <c r="H915" s="12">
        <v>0</v>
      </c>
      <c r="I915" s="12">
        <v>0</v>
      </c>
      <c r="J915" s="12">
        <v>0</v>
      </c>
      <c r="K915" s="12">
        <v>0</v>
      </c>
      <c r="L915" s="12">
        <v>0</v>
      </c>
      <c r="M915" s="12">
        <v>30000</v>
      </c>
      <c r="N915" s="12">
        <v>0</v>
      </c>
      <c r="O915" s="30"/>
      <c r="P915" s="30"/>
      <c r="Q915" s="30"/>
    </row>
    <row r="916" spans="1:17" ht="43.5" customHeight="1">
      <c r="A916" s="29" t="s">
        <v>488</v>
      </c>
      <c r="B916" s="30" t="s">
        <v>200</v>
      </c>
      <c r="C916" s="30" t="s">
        <v>220</v>
      </c>
      <c r="D916" s="11" t="s">
        <v>1</v>
      </c>
      <c r="E916" s="12">
        <f>E917+E918</f>
        <v>30000</v>
      </c>
      <c r="F916" s="12">
        <f aca="true" t="shared" si="316" ref="F916:N916">F917+F918</f>
        <v>2</v>
      </c>
      <c r="G916" s="12">
        <f t="shared" si="316"/>
        <v>0</v>
      </c>
      <c r="H916" s="12">
        <f t="shared" si="316"/>
        <v>0</v>
      </c>
      <c r="I916" s="12">
        <f t="shared" si="316"/>
        <v>0</v>
      </c>
      <c r="J916" s="12">
        <f t="shared" si="316"/>
        <v>0</v>
      </c>
      <c r="K916" s="12">
        <f t="shared" si="316"/>
        <v>0</v>
      </c>
      <c r="L916" s="12">
        <f t="shared" si="316"/>
        <v>0</v>
      </c>
      <c r="M916" s="12">
        <f t="shared" si="316"/>
        <v>30000</v>
      </c>
      <c r="N916" s="12">
        <f t="shared" si="316"/>
        <v>2</v>
      </c>
      <c r="O916" s="30" t="s">
        <v>189</v>
      </c>
      <c r="P916" s="30"/>
      <c r="Q916" s="30" t="s">
        <v>1096</v>
      </c>
    </row>
    <row r="917" spans="1:17" ht="43.5" customHeight="1">
      <c r="A917" s="29"/>
      <c r="B917" s="30"/>
      <c r="C917" s="30"/>
      <c r="D917" s="11">
        <v>2018</v>
      </c>
      <c r="E917" s="12">
        <f>G917+I917+K917+M917</f>
        <v>10000</v>
      </c>
      <c r="F917" s="12">
        <f>H917+J917+L917+N917</f>
        <v>0</v>
      </c>
      <c r="G917" s="12">
        <v>0</v>
      </c>
      <c r="H917" s="12">
        <v>0</v>
      </c>
      <c r="I917" s="12">
        <v>0</v>
      </c>
      <c r="J917" s="12">
        <v>0</v>
      </c>
      <c r="K917" s="12">
        <v>0</v>
      </c>
      <c r="L917" s="12">
        <v>0</v>
      </c>
      <c r="M917" s="12">
        <v>10000</v>
      </c>
      <c r="N917" s="12">
        <v>0</v>
      </c>
      <c r="O917" s="30"/>
      <c r="P917" s="30"/>
      <c r="Q917" s="30"/>
    </row>
    <row r="918" spans="1:17" ht="154.5" customHeight="1">
      <c r="A918" s="29"/>
      <c r="B918" s="30"/>
      <c r="C918" s="30"/>
      <c r="D918" s="11">
        <v>2019</v>
      </c>
      <c r="E918" s="12">
        <f>G918+I918+K918+M918</f>
        <v>20000</v>
      </c>
      <c r="F918" s="12">
        <f>H918+J918+L918+N918</f>
        <v>2</v>
      </c>
      <c r="G918" s="12">
        <v>0</v>
      </c>
      <c r="H918" s="12">
        <v>0</v>
      </c>
      <c r="I918" s="12">
        <v>0</v>
      </c>
      <c r="J918" s="12">
        <v>0</v>
      </c>
      <c r="K918" s="12">
        <v>0</v>
      </c>
      <c r="L918" s="12">
        <v>0</v>
      </c>
      <c r="M918" s="12">
        <v>20000</v>
      </c>
      <c r="N918" s="12">
        <v>2</v>
      </c>
      <c r="O918" s="30"/>
      <c r="P918" s="30"/>
      <c r="Q918" s="30"/>
    </row>
    <row r="919" spans="1:17" ht="43.5" customHeight="1">
      <c r="A919" s="29" t="s">
        <v>489</v>
      </c>
      <c r="B919" s="30" t="s">
        <v>201</v>
      </c>
      <c r="C919" s="30" t="s">
        <v>126</v>
      </c>
      <c r="D919" s="11" t="s">
        <v>1</v>
      </c>
      <c r="E919" s="12">
        <f>E920+E921</f>
        <v>30000</v>
      </c>
      <c r="F919" s="12">
        <f aca="true" t="shared" si="317" ref="F919:N919">F920+F921</f>
        <v>30000</v>
      </c>
      <c r="G919" s="12">
        <f t="shared" si="317"/>
        <v>0</v>
      </c>
      <c r="H919" s="12">
        <f t="shared" si="317"/>
        <v>0</v>
      </c>
      <c r="I919" s="12">
        <f t="shared" si="317"/>
        <v>0</v>
      </c>
      <c r="J919" s="12">
        <f t="shared" si="317"/>
        <v>0</v>
      </c>
      <c r="K919" s="12">
        <f t="shared" si="317"/>
        <v>0</v>
      </c>
      <c r="L919" s="12">
        <f t="shared" si="317"/>
        <v>0</v>
      </c>
      <c r="M919" s="12">
        <f t="shared" si="317"/>
        <v>30000</v>
      </c>
      <c r="N919" s="12">
        <f t="shared" si="317"/>
        <v>30000</v>
      </c>
      <c r="O919" s="30" t="s">
        <v>189</v>
      </c>
      <c r="P919" s="30"/>
      <c r="Q919" s="30" t="s">
        <v>1097</v>
      </c>
    </row>
    <row r="920" spans="1:17" ht="43.5" customHeight="1">
      <c r="A920" s="29"/>
      <c r="B920" s="30"/>
      <c r="C920" s="30"/>
      <c r="D920" s="11">
        <v>2018</v>
      </c>
      <c r="E920" s="12">
        <f>G920+I920+K920+M920</f>
        <v>10000</v>
      </c>
      <c r="F920" s="12">
        <f>H920+J920+L920+N920</f>
        <v>10000</v>
      </c>
      <c r="G920" s="12">
        <v>0</v>
      </c>
      <c r="H920" s="12">
        <v>0</v>
      </c>
      <c r="I920" s="12">
        <v>0</v>
      </c>
      <c r="J920" s="12">
        <v>0</v>
      </c>
      <c r="K920" s="12">
        <v>0</v>
      </c>
      <c r="L920" s="12">
        <v>0</v>
      </c>
      <c r="M920" s="12">
        <v>10000</v>
      </c>
      <c r="N920" s="12">
        <v>10000</v>
      </c>
      <c r="O920" s="30"/>
      <c r="P920" s="30"/>
      <c r="Q920" s="30"/>
    </row>
    <row r="921" spans="1:17" ht="130.5" customHeight="1">
      <c r="A921" s="29"/>
      <c r="B921" s="30"/>
      <c r="C921" s="30"/>
      <c r="D921" s="11">
        <v>2019</v>
      </c>
      <c r="E921" s="12">
        <f>G921+I921+K921+M921</f>
        <v>20000</v>
      </c>
      <c r="F921" s="12">
        <f>H921+J921+L921+N921</f>
        <v>20000</v>
      </c>
      <c r="G921" s="12">
        <v>0</v>
      </c>
      <c r="H921" s="12">
        <v>0</v>
      </c>
      <c r="I921" s="12">
        <v>0</v>
      </c>
      <c r="J921" s="12">
        <v>0</v>
      </c>
      <c r="K921" s="12">
        <v>0</v>
      </c>
      <c r="L921" s="12">
        <v>0</v>
      </c>
      <c r="M921" s="12">
        <v>20000</v>
      </c>
      <c r="N921" s="12">
        <v>20000</v>
      </c>
      <c r="O921" s="30"/>
      <c r="P921" s="30"/>
      <c r="Q921" s="30"/>
    </row>
    <row r="922" spans="1:17" ht="43.5" customHeight="1">
      <c r="A922" s="29" t="s">
        <v>490</v>
      </c>
      <c r="B922" s="30" t="s">
        <v>202</v>
      </c>
      <c r="C922" s="30" t="s">
        <v>131</v>
      </c>
      <c r="D922" s="11" t="s">
        <v>1</v>
      </c>
      <c r="E922" s="12">
        <f>E923+E924</f>
        <v>3720000</v>
      </c>
      <c r="F922" s="12">
        <f aca="true" t="shared" si="318" ref="F922:N922">F923+F924</f>
        <v>375000</v>
      </c>
      <c r="G922" s="12">
        <f t="shared" si="318"/>
        <v>0</v>
      </c>
      <c r="H922" s="12">
        <f t="shared" si="318"/>
        <v>0</v>
      </c>
      <c r="I922" s="12">
        <f t="shared" si="318"/>
        <v>0</v>
      </c>
      <c r="J922" s="12">
        <f t="shared" si="318"/>
        <v>0</v>
      </c>
      <c r="K922" s="12">
        <f t="shared" si="318"/>
        <v>0</v>
      </c>
      <c r="L922" s="12">
        <f t="shared" si="318"/>
        <v>0</v>
      </c>
      <c r="M922" s="12">
        <f t="shared" si="318"/>
        <v>3720000</v>
      </c>
      <c r="N922" s="12">
        <f t="shared" si="318"/>
        <v>375000</v>
      </c>
      <c r="O922" s="30" t="s">
        <v>189</v>
      </c>
      <c r="P922" s="30"/>
      <c r="Q922" s="30" t="s">
        <v>1098</v>
      </c>
    </row>
    <row r="923" spans="1:17" ht="43.5" customHeight="1">
      <c r="A923" s="29"/>
      <c r="B923" s="30"/>
      <c r="C923" s="30"/>
      <c r="D923" s="11">
        <v>2018</v>
      </c>
      <c r="E923" s="12">
        <f>G923+I923+K923+M923</f>
        <v>1220000</v>
      </c>
      <c r="F923" s="12">
        <f>H923+J923+L923+N923</f>
        <v>75000</v>
      </c>
      <c r="G923" s="12">
        <v>0</v>
      </c>
      <c r="H923" s="12">
        <v>0</v>
      </c>
      <c r="I923" s="12">
        <v>0</v>
      </c>
      <c r="J923" s="12">
        <v>0</v>
      </c>
      <c r="K923" s="12">
        <v>0</v>
      </c>
      <c r="L923" s="12">
        <v>0</v>
      </c>
      <c r="M923" s="12">
        <v>1220000</v>
      </c>
      <c r="N923" s="12">
        <v>75000</v>
      </c>
      <c r="O923" s="30"/>
      <c r="P923" s="30"/>
      <c r="Q923" s="30"/>
    </row>
    <row r="924" spans="1:17" ht="148.5" customHeight="1">
      <c r="A924" s="29"/>
      <c r="B924" s="30"/>
      <c r="C924" s="30"/>
      <c r="D924" s="11">
        <v>2019</v>
      </c>
      <c r="E924" s="12">
        <f>G924+I924+K924+M924</f>
        <v>2500000</v>
      </c>
      <c r="F924" s="12">
        <f>H924+J924+L924+N924</f>
        <v>300000</v>
      </c>
      <c r="G924" s="12">
        <v>0</v>
      </c>
      <c r="H924" s="12">
        <v>0</v>
      </c>
      <c r="I924" s="12">
        <v>0</v>
      </c>
      <c r="J924" s="12">
        <v>0</v>
      </c>
      <c r="K924" s="12">
        <v>0</v>
      </c>
      <c r="L924" s="12">
        <v>0</v>
      </c>
      <c r="M924" s="12">
        <v>2500000</v>
      </c>
      <c r="N924" s="12">
        <v>300000</v>
      </c>
      <c r="O924" s="30"/>
      <c r="P924" s="30"/>
      <c r="Q924" s="30"/>
    </row>
    <row r="925" spans="1:17" ht="43.5" customHeight="1">
      <c r="A925" s="29" t="s">
        <v>491</v>
      </c>
      <c r="B925" s="30" t="s">
        <v>203</v>
      </c>
      <c r="C925" s="30" t="s">
        <v>63</v>
      </c>
      <c r="D925" s="11" t="s">
        <v>1</v>
      </c>
      <c r="E925" s="12">
        <f>E926+E927</f>
        <v>108000</v>
      </c>
      <c r="F925" s="12">
        <f aca="true" t="shared" si="319" ref="F925:N925">F926+F927</f>
        <v>5000</v>
      </c>
      <c r="G925" s="12">
        <f t="shared" si="319"/>
        <v>0</v>
      </c>
      <c r="H925" s="12">
        <f t="shared" si="319"/>
        <v>0</v>
      </c>
      <c r="I925" s="12">
        <f t="shared" si="319"/>
        <v>0</v>
      </c>
      <c r="J925" s="12">
        <f t="shared" si="319"/>
        <v>0</v>
      </c>
      <c r="K925" s="12">
        <f t="shared" si="319"/>
        <v>0</v>
      </c>
      <c r="L925" s="12">
        <f t="shared" si="319"/>
        <v>0</v>
      </c>
      <c r="M925" s="12">
        <f t="shared" si="319"/>
        <v>108000</v>
      </c>
      <c r="N925" s="12">
        <f t="shared" si="319"/>
        <v>5000</v>
      </c>
      <c r="O925" s="30" t="s">
        <v>189</v>
      </c>
      <c r="P925" s="30"/>
      <c r="Q925" s="30" t="s">
        <v>1083</v>
      </c>
    </row>
    <row r="926" spans="1:17" ht="43.5" customHeight="1">
      <c r="A926" s="29"/>
      <c r="B926" s="30"/>
      <c r="C926" s="30"/>
      <c r="D926" s="11">
        <v>2018</v>
      </c>
      <c r="E926" s="12">
        <f>G926+I926+K926+M926</f>
        <v>78000</v>
      </c>
      <c r="F926" s="12">
        <f>H926+J926+L926+N926</f>
        <v>5000</v>
      </c>
      <c r="G926" s="12">
        <v>0</v>
      </c>
      <c r="H926" s="12">
        <v>0</v>
      </c>
      <c r="I926" s="12">
        <v>0</v>
      </c>
      <c r="J926" s="12">
        <v>0</v>
      </c>
      <c r="K926" s="12">
        <v>0</v>
      </c>
      <c r="L926" s="12">
        <v>0</v>
      </c>
      <c r="M926" s="12">
        <v>78000</v>
      </c>
      <c r="N926" s="12">
        <v>5000</v>
      </c>
      <c r="O926" s="30"/>
      <c r="P926" s="30"/>
      <c r="Q926" s="30"/>
    </row>
    <row r="927" spans="1:17" ht="127.5" customHeight="1">
      <c r="A927" s="29"/>
      <c r="B927" s="30"/>
      <c r="C927" s="30"/>
      <c r="D927" s="11">
        <v>2019</v>
      </c>
      <c r="E927" s="12">
        <f>G927+I927+K927+M927</f>
        <v>30000</v>
      </c>
      <c r="F927" s="12">
        <f>H927+J927+L927+N927</f>
        <v>0</v>
      </c>
      <c r="G927" s="12">
        <v>0</v>
      </c>
      <c r="H927" s="12">
        <v>0</v>
      </c>
      <c r="I927" s="12">
        <v>0</v>
      </c>
      <c r="J927" s="12">
        <v>0</v>
      </c>
      <c r="K927" s="12">
        <v>0</v>
      </c>
      <c r="L927" s="12">
        <v>0</v>
      </c>
      <c r="M927" s="12">
        <v>30000</v>
      </c>
      <c r="N927" s="12">
        <v>0</v>
      </c>
      <c r="O927" s="30"/>
      <c r="P927" s="30"/>
      <c r="Q927" s="30"/>
    </row>
    <row r="928" spans="1:17" ht="43.5" customHeight="1">
      <c r="A928" s="29" t="s">
        <v>492</v>
      </c>
      <c r="B928" s="30" t="s">
        <v>204</v>
      </c>
      <c r="C928" s="30" t="s">
        <v>98</v>
      </c>
      <c r="D928" s="11" t="s">
        <v>1</v>
      </c>
      <c r="E928" s="12">
        <f>E929+E930</f>
        <v>11500</v>
      </c>
      <c r="F928" s="12">
        <f aca="true" t="shared" si="320" ref="F928:N928">F929+F930</f>
        <v>11500</v>
      </c>
      <c r="G928" s="12">
        <f t="shared" si="320"/>
        <v>0</v>
      </c>
      <c r="H928" s="12">
        <f t="shared" si="320"/>
        <v>0</v>
      </c>
      <c r="I928" s="12">
        <f t="shared" si="320"/>
        <v>0</v>
      </c>
      <c r="J928" s="12">
        <f t="shared" si="320"/>
        <v>0</v>
      </c>
      <c r="K928" s="12">
        <f t="shared" si="320"/>
        <v>0</v>
      </c>
      <c r="L928" s="12">
        <f t="shared" si="320"/>
        <v>0</v>
      </c>
      <c r="M928" s="12">
        <f t="shared" si="320"/>
        <v>11500</v>
      </c>
      <c r="N928" s="12">
        <f t="shared" si="320"/>
        <v>11500</v>
      </c>
      <c r="O928" s="30" t="s">
        <v>189</v>
      </c>
      <c r="P928" s="30"/>
      <c r="Q928" s="30" t="s">
        <v>1099</v>
      </c>
    </row>
    <row r="929" spans="1:17" ht="43.5" customHeight="1">
      <c r="A929" s="29"/>
      <c r="B929" s="30"/>
      <c r="C929" s="30"/>
      <c r="D929" s="11">
        <v>2018</v>
      </c>
      <c r="E929" s="12">
        <f>G929+I929+K929+M929</f>
        <v>6500</v>
      </c>
      <c r="F929" s="12">
        <f>H929+J929+L929+N929</f>
        <v>6500</v>
      </c>
      <c r="G929" s="12">
        <v>0</v>
      </c>
      <c r="H929" s="12">
        <v>0</v>
      </c>
      <c r="I929" s="12">
        <v>0</v>
      </c>
      <c r="J929" s="12">
        <v>0</v>
      </c>
      <c r="K929" s="12">
        <v>0</v>
      </c>
      <c r="L929" s="12">
        <v>0</v>
      </c>
      <c r="M929" s="12">
        <v>6500</v>
      </c>
      <c r="N929" s="12">
        <v>6500</v>
      </c>
      <c r="O929" s="30"/>
      <c r="P929" s="30"/>
      <c r="Q929" s="30"/>
    </row>
    <row r="930" spans="1:17" ht="139.5" customHeight="1">
      <c r="A930" s="29"/>
      <c r="B930" s="30"/>
      <c r="C930" s="30"/>
      <c r="D930" s="11">
        <v>2019</v>
      </c>
      <c r="E930" s="12">
        <f>G930+I930+K930+M930</f>
        <v>5000</v>
      </c>
      <c r="F930" s="12">
        <f>H930+J930+L930+N930</f>
        <v>5000</v>
      </c>
      <c r="G930" s="12">
        <v>0</v>
      </c>
      <c r="H930" s="12">
        <v>0</v>
      </c>
      <c r="I930" s="12">
        <v>0</v>
      </c>
      <c r="J930" s="12">
        <v>0</v>
      </c>
      <c r="K930" s="12">
        <v>0</v>
      </c>
      <c r="L930" s="12">
        <v>0</v>
      </c>
      <c r="M930" s="12">
        <v>5000</v>
      </c>
      <c r="N930" s="12">
        <v>5000</v>
      </c>
      <c r="O930" s="30"/>
      <c r="P930" s="30"/>
      <c r="Q930" s="30"/>
    </row>
    <row r="931" spans="1:17" ht="43.5" customHeight="1">
      <c r="A931" s="29" t="s">
        <v>493</v>
      </c>
      <c r="B931" s="30" t="s">
        <v>205</v>
      </c>
      <c r="C931" s="30" t="s">
        <v>91</v>
      </c>
      <c r="D931" s="11" t="s">
        <v>1</v>
      </c>
      <c r="E931" s="12">
        <f>E932+E933</f>
        <v>75000</v>
      </c>
      <c r="F931" s="12">
        <f aca="true" t="shared" si="321" ref="F931:N931">F932+F933</f>
        <v>75000</v>
      </c>
      <c r="G931" s="12">
        <f t="shared" si="321"/>
        <v>0</v>
      </c>
      <c r="H931" s="12">
        <f t="shared" si="321"/>
        <v>0</v>
      </c>
      <c r="I931" s="12">
        <f t="shared" si="321"/>
        <v>0</v>
      </c>
      <c r="J931" s="12">
        <f t="shared" si="321"/>
        <v>0</v>
      </c>
      <c r="K931" s="12">
        <f t="shared" si="321"/>
        <v>0</v>
      </c>
      <c r="L931" s="12">
        <f t="shared" si="321"/>
        <v>0</v>
      </c>
      <c r="M931" s="12">
        <f t="shared" si="321"/>
        <v>75000</v>
      </c>
      <c r="N931" s="12">
        <f t="shared" si="321"/>
        <v>75000</v>
      </c>
      <c r="O931" s="30" t="s">
        <v>189</v>
      </c>
      <c r="P931" s="30"/>
      <c r="Q931" s="30" t="s">
        <v>206</v>
      </c>
    </row>
    <row r="932" spans="1:17" ht="43.5" customHeight="1">
      <c r="A932" s="29"/>
      <c r="B932" s="30"/>
      <c r="C932" s="30"/>
      <c r="D932" s="11">
        <v>2018</v>
      </c>
      <c r="E932" s="12">
        <f>G932+I932+K932+M932</f>
        <v>55000</v>
      </c>
      <c r="F932" s="12">
        <f>H932+J932+L932+N932</f>
        <v>55000</v>
      </c>
      <c r="G932" s="12">
        <v>0</v>
      </c>
      <c r="H932" s="12">
        <v>0</v>
      </c>
      <c r="I932" s="12">
        <v>0</v>
      </c>
      <c r="J932" s="12">
        <v>0</v>
      </c>
      <c r="K932" s="12">
        <v>0</v>
      </c>
      <c r="L932" s="12">
        <v>0</v>
      </c>
      <c r="M932" s="12">
        <v>55000</v>
      </c>
      <c r="N932" s="12">
        <v>55000</v>
      </c>
      <c r="O932" s="30"/>
      <c r="P932" s="30"/>
      <c r="Q932" s="30"/>
    </row>
    <row r="933" spans="1:17" ht="237" customHeight="1">
      <c r="A933" s="29"/>
      <c r="B933" s="30"/>
      <c r="C933" s="30"/>
      <c r="D933" s="11">
        <v>2019</v>
      </c>
      <c r="E933" s="12">
        <v>20000</v>
      </c>
      <c r="F933" s="12">
        <f>H933+J933+L933+N933</f>
        <v>20000</v>
      </c>
      <c r="G933" s="12">
        <v>0</v>
      </c>
      <c r="H933" s="12">
        <v>0</v>
      </c>
      <c r="I933" s="12">
        <v>0</v>
      </c>
      <c r="J933" s="12">
        <v>0</v>
      </c>
      <c r="K933" s="12">
        <v>0</v>
      </c>
      <c r="L933" s="12">
        <v>0</v>
      </c>
      <c r="M933" s="12">
        <v>20000</v>
      </c>
      <c r="N933" s="12">
        <v>20000</v>
      </c>
      <c r="O933" s="30"/>
      <c r="P933" s="30"/>
      <c r="Q933" s="30"/>
    </row>
    <row r="934" spans="1:17" ht="43.5" customHeight="1">
      <c r="A934" s="29" t="s">
        <v>494</v>
      </c>
      <c r="B934" s="30" t="s">
        <v>207</v>
      </c>
      <c r="C934" s="30" t="s">
        <v>131</v>
      </c>
      <c r="D934" s="11" t="s">
        <v>1</v>
      </c>
      <c r="E934" s="12">
        <f>E935+E936</f>
        <v>103000000</v>
      </c>
      <c r="F934" s="12">
        <f aca="true" t="shared" si="322" ref="F934:N934">F935+F936</f>
        <v>4188000</v>
      </c>
      <c r="G934" s="12">
        <f t="shared" si="322"/>
        <v>103000000</v>
      </c>
      <c r="H934" s="12">
        <f t="shared" si="322"/>
        <v>4188000</v>
      </c>
      <c r="I934" s="12">
        <f t="shared" si="322"/>
        <v>0</v>
      </c>
      <c r="J934" s="12">
        <f t="shared" si="322"/>
        <v>0</v>
      </c>
      <c r="K934" s="12">
        <f t="shared" si="322"/>
        <v>0</v>
      </c>
      <c r="L934" s="12">
        <f t="shared" si="322"/>
        <v>0</v>
      </c>
      <c r="M934" s="12">
        <f t="shared" si="322"/>
        <v>0</v>
      </c>
      <c r="N934" s="12">
        <f t="shared" si="322"/>
        <v>0</v>
      </c>
      <c r="O934" s="30" t="s">
        <v>189</v>
      </c>
      <c r="P934" s="30"/>
      <c r="Q934" s="30" t="s">
        <v>208</v>
      </c>
    </row>
    <row r="935" spans="1:17" ht="43.5" customHeight="1">
      <c r="A935" s="29"/>
      <c r="B935" s="30"/>
      <c r="C935" s="30"/>
      <c r="D935" s="11">
        <v>2018</v>
      </c>
      <c r="E935" s="12">
        <f>G935+I935+K935+M935</f>
        <v>50000000</v>
      </c>
      <c r="F935" s="12">
        <f>H935+J935+L935+N935</f>
        <v>0</v>
      </c>
      <c r="G935" s="12">
        <v>50000000</v>
      </c>
      <c r="H935" s="12">
        <v>0</v>
      </c>
      <c r="I935" s="12">
        <v>0</v>
      </c>
      <c r="J935" s="12">
        <v>0</v>
      </c>
      <c r="K935" s="12">
        <v>0</v>
      </c>
      <c r="L935" s="12">
        <v>0</v>
      </c>
      <c r="M935" s="12">
        <v>0</v>
      </c>
      <c r="N935" s="12">
        <v>0</v>
      </c>
      <c r="O935" s="30"/>
      <c r="P935" s="30"/>
      <c r="Q935" s="30"/>
    </row>
    <row r="936" spans="1:17" ht="139.5" customHeight="1">
      <c r="A936" s="29"/>
      <c r="B936" s="30"/>
      <c r="C936" s="30"/>
      <c r="D936" s="11">
        <v>2019</v>
      </c>
      <c r="E936" s="12">
        <f>G936+I936+K936+M936</f>
        <v>53000000</v>
      </c>
      <c r="F936" s="12">
        <f>H936+J936+L936+N936</f>
        <v>4188000</v>
      </c>
      <c r="G936" s="12">
        <v>53000000</v>
      </c>
      <c r="H936" s="12">
        <v>4188000</v>
      </c>
      <c r="I936" s="12">
        <v>0</v>
      </c>
      <c r="J936" s="12">
        <v>0</v>
      </c>
      <c r="K936" s="12">
        <v>0</v>
      </c>
      <c r="L936" s="12">
        <v>0</v>
      </c>
      <c r="M936" s="12">
        <v>0</v>
      </c>
      <c r="N936" s="12">
        <v>0</v>
      </c>
      <c r="O936" s="30"/>
      <c r="P936" s="30"/>
      <c r="Q936" s="30"/>
    </row>
    <row r="937" spans="1:17" ht="43.5" customHeight="1">
      <c r="A937" s="29" t="s">
        <v>495</v>
      </c>
      <c r="B937" s="30" t="s">
        <v>209</v>
      </c>
      <c r="C937" s="30" t="s">
        <v>131</v>
      </c>
      <c r="D937" s="11" t="s">
        <v>1</v>
      </c>
      <c r="E937" s="12">
        <f>E938+E939</f>
        <v>350200</v>
      </c>
      <c r="F937" s="12">
        <f aca="true" t="shared" si="323" ref="F937:N937">F938+F939</f>
        <v>350200</v>
      </c>
      <c r="G937" s="12">
        <f t="shared" si="323"/>
        <v>0</v>
      </c>
      <c r="H937" s="12">
        <f t="shared" si="323"/>
        <v>0</v>
      </c>
      <c r="I937" s="12">
        <f t="shared" si="323"/>
        <v>0</v>
      </c>
      <c r="J937" s="12">
        <f t="shared" si="323"/>
        <v>0</v>
      </c>
      <c r="K937" s="12">
        <f t="shared" si="323"/>
        <v>0</v>
      </c>
      <c r="L937" s="12">
        <f t="shared" si="323"/>
        <v>0</v>
      </c>
      <c r="M937" s="12">
        <f t="shared" si="323"/>
        <v>350200</v>
      </c>
      <c r="N937" s="12">
        <f t="shared" si="323"/>
        <v>350200</v>
      </c>
      <c r="O937" s="30" t="s">
        <v>189</v>
      </c>
      <c r="P937" s="30"/>
      <c r="Q937" s="30" t="s">
        <v>1084</v>
      </c>
    </row>
    <row r="938" spans="1:17" ht="196.5" customHeight="1">
      <c r="A938" s="29"/>
      <c r="B938" s="30"/>
      <c r="C938" s="30"/>
      <c r="D938" s="11">
        <v>2018</v>
      </c>
      <c r="E938" s="12">
        <f>G938+I938+K938+M938</f>
        <v>350200</v>
      </c>
      <c r="F938" s="12">
        <f>H938+J938+L938+N938</f>
        <v>350200</v>
      </c>
      <c r="G938" s="12">
        <v>0</v>
      </c>
      <c r="H938" s="12">
        <v>0</v>
      </c>
      <c r="I938" s="12">
        <v>0</v>
      </c>
      <c r="J938" s="12">
        <v>0</v>
      </c>
      <c r="K938" s="12">
        <v>0</v>
      </c>
      <c r="L938" s="12">
        <v>0</v>
      </c>
      <c r="M938" s="12">
        <v>350200</v>
      </c>
      <c r="N938" s="12">
        <v>350200</v>
      </c>
      <c r="O938" s="30"/>
      <c r="P938" s="30"/>
      <c r="Q938" s="30"/>
    </row>
    <row r="939" spans="1:17" ht="409.5" customHeight="1">
      <c r="A939" s="29"/>
      <c r="B939" s="30"/>
      <c r="C939" s="30"/>
      <c r="D939" s="11">
        <v>2019</v>
      </c>
      <c r="E939" s="12">
        <f>G939+I939+K939+M939</f>
        <v>0</v>
      </c>
      <c r="F939" s="12">
        <f>H939+J939+L939+N939</f>
        <v>0</v>
      </c>
      <c r="G939" s="12">
        <v>0</v>
      </c>
      <c r="H939" s="12">
        <v>0</v>
      </c>
      <c r="I939" s="12">
        <v>0</v>
      </c>
      <c r="J939" s="12">
        <v>0</v>
      </c>
      <c r="K939" s="12">
        <v>0</v>
      </c>
      <c r="L939" s="12">
        <v>0</v>
      </c>
      <c r="M939" s="12">
        <v>0</v>
      </c>
      <c r="N939" s="12">
        <v>0</v>
      </c>
      <c r="O939" s="30"/>
      <c r="P939" s="30"/>
      <c r="Q939" s="30"/>
    </row>
    <row r="940" spans="1:17" ht="43.5" customHeight="1">
      <c r="A940" s="29" t="s">
        <v>496</v>
      </c>
      <c r="B940" s="30" t="s">
        <v>210</v>
      </c>
      <c r="C940" s="30" t="s">
        <v>131</v>
      </c>
      <c r="D940" s="11" t="s">
        <v>1</v>
      </c>
      <c r="E940" s="12">
        <f>E941+E942</f>
        <v>18000000</v>
      </c>
      <c r="F940" s="12">
        <f aca="true" t="shared" si="324" ref="F940:N940">F941+F942</f>
        <v>5914000</v>
      </c>
      <c r="G940" s="12">
        <f t="shared" si="324"/>
        <v>18000000</v>
      </c>
      <c r="H940" s="12">
        <f t="shared" si="324"/>
        <v>5914000</v>
      </c>
      <c r="I940" s="12">
        <f t="shared" si="324"/>
        <v>0</v>
      </c>
      <c r="J940" s="12">
        <f t="shared" si="324"/>
        <v>0</v>
      </c>
      <c r="K940" s="12">
        <f t="shared" si="324"/>
        <v>0</v>
      </c>
      <c r="L940" s="12">
        <f t="shared" si="324"/>
        <v>0</v>
      </c>
      <c r="M940" s="12">
        <f t="shared" si="324"/>
        <v>0</v>
      </c>
      <c r="N940" s="12">
        <f t="shared" si="324"/>
        <v>0</v>
      </c>
      <c r="O940" s="30" t="s">
        <v>189</v>
      </c>
      <c r="P940" s="30"/>
      <c r="Q940" s="30" t="s">
        <v>1100</v>
      </c>
    </row>
    <row r="941" spans="1:17" ht="43.5" customHeight="1">
      <c r="A941" s="29"/>
      <c r="B941" s="30"/>
      <c r="C941" s="30"/>
      <c r="D941" s="11">
        <v>2018</v>
      </c>
      <c r="E941" s="12">
        <f>G941+I941+K941+M941</f>
        <v>9000000</v>
      </c>
      <c r="F941" s="12">
        <f>H941+J941+L941+N941</f>
        <v>0</v>
      </c>
      <c r="G941" s="12">
        <v>9000000</v>
      </c>
      <c r="H941" s="12">
        <v>0</v>
      </c>
      <c r="I941" s="12">
        <v>0</v>
      </c>
      <c r="J941" s="12">
        <v>0</v>
      </c>
      <c r="K941" s="12">
        <v>0</v>
      </c>
      <c r="L941" s="12">
        <v>0</v>
      </c>
      <c r="M941" s="12">
        <v>0</v>
      </c>
      <c r="N941" s="12">
        <v>0</v>
      </c>
      <c r="O941" s="30"/>
      <c r="P941" s="30"/>
      <c r="Q941" s="30"/>
    </row>
    <row r="942" spans="1:17" ht="154.5" customHeight="1">
      <c r="A942" s="29"/>
      <c r="B942" s="30"/>
      <c r="C942" s="30"/>
      <c r="D942" s="11">
        <v>2019</v>
      </c>
      <c r="E942" s="12">
        <f>G942+I942+K942+M942</f>
        <v>9000000</v>
      </c>
      <c r="F942" s="12">
        <f>H942+J942+L942+N942</f>
        <v>5914000</v>
      </c>
      <c r="G942" s="12">
        <v>9000000</v>
      </c>
      <c r="H942" s="12">
        <v>5914000</v>
      </c>
      <c r="I942" s="12">
        <v>0</v>
      </c>
      <c r="J942" s="12">
        <v>0</v>
      </c>
      <c r="K942" s="12">
        <v>0</v>
      </c>
      <c r="L942" s="12">
        <v>0</v>
      </c>
      <c r="M942" s="12">
        <v>0</v>
      </c>
      <c r="N942" s="12">
        <v>0</v>
      </c>
      <c r="O942" s="30"/>
      <c r="P942" s="30"/>
      <c r="Q942" s="30"/>
    </row>
    <row r="943" spans="1:17" ht="43.5" customHeight="1">
      <c r="A943" s="29" t="s">
        <v>497</v>
      </c>
      <c r="B943" s="30" t="s">
        <v>211</v>
      </c>
      <c r="C943" s="30" t="s">
        <v>166</v>
      </c>
      <c r="D943" s="11" t="s">
        <v>1</v>
      </c>
      <c r="E943" s="12">
        <f>E944+E945</f>
        <v>10410000</v>
      </c>
      <c r="F943" s="12">
        <f aca="true" t="shared" si="325" ref="F943:N943">F944+F945</f>
        <v>6070</v>
      </c>
      <c r="G943" s="12">
        <f t="shared" si="325"/>
        <v>0</v>
      </c>
      <c r="H943" s="12">
        <f t="shared" si="325"/>
        <v>0</v>
      </c>
      <c r="I943" s="12">
        <f t="shared" si="325"/>
        <v>0</v>
      </c>
      <c r="J943" s="12">
        <f t="shared" si="325"/>
        <v>0</v>
      </c>
      <c r="K943" s="12">
        <f t="shared" si="325"/>
        <v>0</v>
      </c>
      <c r="L943" s="12">
        <f t="shared" si="325"/>
        <v>0</v>
      </c>
      <c r="M943" s="12">
        <f t="shared" si="325"/>
        <v>10410000</v>
      </c>
      <c r="N943" s="12">
        <f t="shared" si="325"/>
        <v>6070</v>
      </c>
      <c r="O943" s="30" t="s">
        <v>189</v>
      </c>
      <c r="P943" s="30"/>
      <c r="Q943" s="30" t="s">
        <v>1101</v>
      </c>
    </row>
    <row r="944" spans="1:17" ht="43.5" customHeight="1">
      <c r="A944" s="29"/>
      <c r="B944" s="30"/>
      <c r="C944" s="30"/>
      <c r="D944" s="11">
        <v>2018</v>
      </c>
      <c r="E944" s="12">
        <f>G944+I944+K944+M944</f>
        <v>643000</v>
      </c>
      <c r="F944" s="12">
        <f>H944+J944+L944+N944</f>
        <v>6070</v>
      </c>
      <c r="G944" s="12">
        <v>0</v>
      </c>
      <c r="H944" s="12">
        <v>0</v>
      </c>
      <c r="I944" s="12">
        <v>0</v>
      </c>
      <c r="J944" s="12">
        <v>0</v>
      </c>
      <c r="K944" s="12">
        <v>0</v>
      </c>
      <c r="L944" s="12">
        <v>0</v>
      </c>
      <c r="M944" s="12">
        <v>643000</v>
      </c>
      <c r="N944" s="12">
        <v>6070</v>
      </c>
      <c r="O944" s="30"/>
      <c r="P944" s="30"/>
      <c r="Q944" s="30"/>
    </row>
    <row r="945" spans="1:17" ht="178.5" customHeight="1">
      <c r="A945" s="29"/>
      <c r="B945" s="30"/>
      <c r="C945" s="30"/>
      <c r="D945" s="11">
        <v>2019</v>
      </c>
      <c r="E945" s="12">
        <f>G945+I945+K945+M945</f>
        <v>9767000</v>
      </c>
      <c r="F945" s="12">
        <f>H945+J945+L945+N945</f>
        <v>0</v>
      </c>
      <c r="G945" s="12">
        <v>0</v>
      </c>
      <c r="H945" s="12">
        <v>0</v>
      </c>
      <c r="I945" s="12">
        <v>0</v>
      </c>
      <c r="J945" s="12">
        <v>0</v>
      </c>
      <c r="K945" s="12">
        <v>0</v>
      </c>
      <c r="L945" s="12">
        <v>0</v>
      </c>
      <c r="M945" s="12">
        <v>9767000</v>
      </c>
      <c r="N945" s="12">
        <v>0</v>
      </c>
      <c r="O945" s="30"/>
      <c r="P945" s="30"/>
      <c r="Q945" s="30"/>
    </row>
    <row r="946" spans="1:17" ht="43.5" customHeight="1">
      <c r="A946" s="29" t="s">
        <v>498</v>
      </c>
      <c r="B946" s="30" t="s">
        <v>632</v>
      </c>
      <c r="C946" s="30" t="s">
        <v>63</v>
      </c>
      <c r="D946" s="11" t="s">
        <v>1</v>
      </c>
      <c r="E946" s="12">
        <f>E947+E948</f>
        <v>1200000</v>
      </c>
      <c r="F946" s="12">
        <f aca="true" t="shared" si="326" ref="F946:N946">F947+F948</f>
        <v>400000</v>
      </c>
      <c r="G946" s="12">
        <f t="shared" si="326"/>
        <v>0</v>
      </c>
      <c r="H946" s="12">
        <f t="shared" si="326"/>
        <v>0</v>
      </c>
      <c r="I946" s="12">
        <f t="shared" si="326"/>
        <v>0</v>
      </c>
      <c r="J946" s="12">
        <f t="shared" si="326"/>
        <v>0</v>
      </c>
      <c r="K946" s="12">
        <f t="shared" si="326"/>
        <v>0</v>
      </c>
      <c r="L946" s="12">
        <f t="shared" si="326"/>
        <v>0</v>
      </c>
      <c r="M946" s="12">
        <f t="shared" si="326"/>
        <v>1200000</v>
      </c>
      <c r="N946" s="12">
        <f t="shared" si="326"/>
        <v>400000</v>
      </c>
      <c r="O946" s="30" t="s">
        <v>189</v>
      </c>
      <c r="P946" s="30"/>
      <c r="Q946" s="30" t="s">
        <v>1085</v>
      </c>
    </row>
    <row r="947" spans="1:17" ht="43.5" customHeight="1">
      <c r="A947" s="29"/>
      <c r="B947" s="30"/>
      <c r="C947" s="30"/>
      <c r="D947" s="11">
        <v>2018</v>
      </c>
      <c r="E947" s="12">
        <f>G947+I947+K947+M947</f>
        <v>200000</v>
      </c>
      <c r="F947" s="12">
        <f>H947+J947+L947+N947</f>
        <v>0</v>
      </c>
      <c r="G947" s="12">
        <v>0</v>
      </c>
      <c r="H947" s="12">
        <v>0</v>
      </c>
      <c r="I947" s="12">
        <v>0</v>
      </c>
      <c r="J947" s="12">
        <v>0</v>
      </c>
      <c r="K947" s="12">
        <v>0</v>
      </c>
      <c r="L947" s="12">
        <v>0</v>
      </c>
      <c r="M947" s="12">
        <v>200000</v>
      </c>
      <c r="N947" s="12">
        <v>0</v>
      </c>
      <c r="O947" s="30"/>
      <c r="P947" s="30"/>
      <c r="Q947" s="30"/>
    </row>
    <row r="948" spans="1:17" ht="154.5" customHeight="1">
      <c r="A948" s="29"/>
      <c r="B948" s="30"/>
      <c r="C948" s="30"/>
      <c r="D948" s="11">
        <v>2019</v>
      </c>
      <c r="E948" s="12">
        <f>G948+I948+K948+M948</f>
        <v>1000000</v>
      </c>
      <c r="F948" s="12">
        <f>H948+J948+L948+N948</f>
        <v>400000</v>
      </c>
      <c r="G948" s="12">
        <v>0</v>
      </c>
      <c r="H948" s="12">
        <v>0</v>
      </c>
      <c r="I948" s="12">
        <v>0</v>
      </c>
      <c r="J948" s="12">
        <v>0</v>
      </c>
      <c r="K948" s="12">
        <v>0</v>
      </c>
      <c r="L948" s="12">
        <v>0</v>
      </c>
      <c r="M948" s="12">
        <v>1000000</v>
      </c>
      <c r="N948" s="12">
        <v>400000</v>
      </c>
      <c r="O948" s="30"/>
      <c r="P948" s="30"/>
      <c r="Q948" s="30"/>
    </row>
    <row r="949" spans="1:17" ht="43.5" customHeight="1">
      <c r="A949" s="29" t="s">
        <v>499</v>
      </c>
      <c r="B949" s="30" t="s">
        <v>633</v>
      </c>
      <c r="C949" s="30" t="s">
        <v>131</v>
      </c>
      <c r="D949" s="11" t="s">
        <v>1</v>
      </c>
      <c r="E949" s="12">
        <f>E950+E951</f>
        <v>17155900</v>
      </c>
      <c r="F949" s="12">
        <f aca="true" t="shared" si="327" ref="F949:N949">F950+F951</f>
        <v>4553000</v>
      </c>
      <c r="G949" s="12">
        <f t="shared" si="327"/>
        <v>0</v>
      </c>
      <c r="H949" s="12">
        <f t="shared" si="327"/>
        <v>0</v>
      </c>
      <c r="I949" s="12">
        <f t="shared" si="327"/>
        <v>0</v>
      </c>
      <c r="J949" s="12">
        <f t="shared" si="327"/>
        <v>0</v>
      </c>
      <c r="K949" s="12">
        <f t="shared" si="327"/>
        <v>0</v>
      </c>
      <c r="L949" s="12">
        <f t="shared" si="327"/>
        <v>0</v>
      </c>
      <c r="M949" s="12">
        <f t="shared" si="327"/>
        <v>17155900</v>
      </c>
      <c r="N949" s="12">
        <f t="shared" si="327"/>
        <v>4553000</v>
      </c>
      <c r="O949" s="30" t="s">
        <v>189</v>
      </c>
      <c r="P949" s="30"/>
      <c r="Q949" s="30" t="s">
        <v>1102</v>
      </c>
    </row>
    <row r="950" spans="1:17" ht="43.5" customHeight="1">
      <c r="A950" s="29"/>
      <c r="B950" s="30"/>
      <c r="C950" s="30"/>
      <c r="D950" s="11">
        <v>2018</v>
      </c>
      <c r="E950" s="12">
        <f>G950+I950+K950+M950</f>
        <v>10200000</v>
      </c>
      <c r="F950" s="12">
        <f>H950+J950+L950+N950</f>
        <v>2953000</v>
      </c>
      <c r="G950" s="12">
        <v>0</v>
      </c>
      <c r="H950" s="12">
        <v>0</v>
      </c>
      <c r="I950" s="12">
        <v>0</v>
      </c>
      <c r="J950" s="12">
        <v>0</v>
      </c>
      <c r="K950" s="12">
        <v>0</v>
      </c>
      <c r="L950" s="12">
        <v>0</v>
      </c>
      <c r="M950" s="12">
        <v>10200000</v>
      </c>
      <c r="N950" s="12">
        <v>2953000</v>
      </c>
      <c r="O950" s="30"/>
      <c r="P950" s="30"/>
      <c r="Q950" s="30"/>
    </row>
    <row r="951" spans="1:17" ht="148.5" customHeight="1">
      <c r="A951" s="29"/>
      <c r="B951" s="30"/>
      <c r="C951" s="30"/>
      <c r="D951" s="11">
        <v>2019</v>
      </c>
      <c r="E951" s="12">
        <f>G951+I951+K951+M951</f>
        <v>6955900</v>
      </c>
      <c r="F951" s="12">
        <f>H951+J951+L951+N951</f>
        <v>1600000</v>
      </c>
      <c r="G951" s="12">
        <v>0</v>
      </c>
      <c r="H951" s="12">
        <v>0</v>
      </c>
      <c r="I951" s="12">
        <v>0</v>
      </c>
      <c r="J951" s="12">
        <v>0</v>
      </c>
      <c r="K951" s="12">
        <v>0</v>
      </c>
      <c r="L951" s="12">
        <v>0</v>
      </c>
      <c r="M951" s="12">
        <v>6955900</v>
      </c>
      <c r="N951" s="12">
        <v>1600000</v>
      </c>
      <c r="O951" s="30"/>
      <c r="P951" s="30"/>
      <c r="Q951" s="30"/>
    </row>
    <row r="952" spans="1:17" ht="43.5" customHeight="1">
      <c r="A952" s="29" t="s">
        <v>500</v>
      </c>
      <c r="B952" s="30" t="s">
        <v>212</v>
      </c>
      <c r="C952" s="30" t="s">
        <v>63</v>
      </c>
      <c r="D952" s="11" t="s">
        <v>1</v>
      </c>
      <c r="E952" s="12">
        <f>E953+E954</f>
        <v>400000</v>
      </c>
      <c r="F952" s="12">
        <f aca="true" t="shared" si="328" ref="F952:N952">F953+F954</f>
        <v>0</v>
      </c>
      <c r="G952" s="12">
        <f t="shared" si="328"/>
        <v>0</v>
      </c>
      <c r="H952" s="12">
        <f t="shared" si="328"/>
        <v>0</v>
      </c>
      <c r="I952" s="12">
        <f t="shared" si="328"/>
        <v>0</v>
      </c>
      <c r="J952" s="12">
        <f t="shared" si="328"/>
        <v>0</v>
      </c>
      <c r="K952" s="12">
        <f t="shared" si="328"/>
        <v>0</v>
      </c>
      <c r="L952" s="12">
        <f t="shared" si="328"/>
        <v>0</v>
      </c>
      <c r="M952" s="12">
        <f t="shared" si="328"/>
        <v>400000</v>
      </c>
      <c r="N952" s="12">
        <f t="shared" si="328"/>
        <v>0</v>
      </c>
      <c r="O952" s="30" t="s">
        <v>189</v>
      </c>
      <c r="P952" s="30"/>
      <c r="Q952" s="30" t="s">
        <v>1086</v>
      </c>
    </row>
    <row r="953" spans="1:17" ht="43.5" customHeight="1">
      <c r="A953" s="29"/>
      <c r="B953" s="30"/>
      <c r="C953" s="30"/>
      <c r="D953" s="11">
        <v>2018</v>
      </c>
      <c r="E953" s="12">
        <f>G953+I953+K953+M953</f>
        <v>100000</v>
      </c>
      <c r="F953" s="12">
        <f>H953+J953+L953+N953</f>
        <v>0</v>
      </c>
      <c r="G953" s="12">
        <v>0</v>
      </c>
      <c r="H953" s="12">
        <v>0</v>
      </c>
      <c r="I953" s="12">
        <v>0</v>
      </c>
      <c r="J953" s="12">
        <v>0</v>
      </c>
      <c r="K953" s="12">
        <v>0</v>
      </c>
      <c r="L953" s="12">
        <v>0</v>
      </c>
      <c r="M953" s="12">
        <v>100000</v>
      </c>
      <c r="N953" s="12">
        <v>0</v>
      </c>
      <c r="O953" s="30"/>
      <c r="P953" s="30"/>
      <c r="Q953" s="30"/>
    </row>
    <row r="954" spans="1:17" ht="154.5" customHeight="1">
      <c r="A954" s="29"/>
      <c r="B954" s="30"/>
      <c r="C954" s="30"/>
      <c r="D954" s="11">
        <v>2019</v>
      </c>
      <c r="E954" s="12">
        <f>G954+I954+K954+M954</f>
        <v>300000</v>
      </c>
      <c r="F954" s="12">
        <f>H954+J954+L954+N954</f>
        <v>0</v>
      </c>
      <c r="G954" s="12">
        <v>0</v>
      </c>
      <c r="H954" s="12">
        <v>0</v>
      </c>
      <c r="I954" s="12">
        <v>0</v>
      </c>
      <c r="J954" s="12">
        <v>0</v>
      </c>
      <c r="K954" s="12">
        <v>0</v>
      </c>
      <c r="L954" s="12">
        <v>0</v>
      </c>
      <c r="M954" s="12">
        <v>300000</v>
      </c>
      <c r="N954" s="12">
        <v>0</v>
      </c>
      <c r="O954" s="30"/>
      <c r="P954" s="30"/>
      <c r="Q954" s="30"/>
    </row>
    <row r="955" spans="1:17" ht="43.5" customHeight="1">
      <c r="A955" s="29" t="s">
        <v>501</v>
      </c>
      <c r="B955" s="30" t="s">
        <v>327</v>
      </c>
      <c r="C955" s="30" t="s">
        <v>94</v>
      </c>
      <c r="D955" s="11" t="s">
        <v>1</v>
      </c>
      <c r="E955" s="12">
        <f>E956+E957</f>
        <v>897000</v>
      </c>
      <c r="F955" s="12">
        <f aca="true" t="shared" si="329" ref="F955:N955">F956+F957</f>
        <v>36600</v>
      </c>
      <c r="G955" s="12">
        <f t="shared" si="329"/>
        <v>0</v>
      </c>
      <c r="H955" s="12">
        <f t="shared" si="329"/>
        <v>0</v>
      </c>
      <c r="I955" s="12">
        <f t="shared" si="329"/>
        <v>0</v>
      </c>
      <c r="J955" s="12">
        <f t="shared" si="329"/>
        <v>0</v>
      </c>
      <c r="K955" s="12">
        <f t="shared" si="329"/>
        <v>0</v>
      </c>
      <c r="L955" s="12">
        <f t="shared" si="329"/>
        <v>0</v>
      </c>
      <c r="M955" s="12">
        <f t="shared" si="329"/>
        <v>897000</v>
      </c>
      <c r="N955" s="12">
        <f t="shared" si="329"/>
        <v>36600</v>
      </c>
      <c r="O955" s="30" t="s">
        <v>189</v>
      </c>
      <c r="P955" s="30"/>
      <c r="Q955" s="30" t="s">
        <v>1103</v>
      </c>
    </row>
    <row r="956" spans="1:17" ht="43.5" customHeight="1">
      <c r="A956" s="29"/>
      <c r="B956" s="30"/>
      <c r="C956" s="30"/>
      <c r="D956" s="11">
        <v>2018</v>
      </c>
      <c r="E956" s="12">
        <f>G956+I956+K956+M956</f>
        <v>200000</v>
      </c>
      <c r="F956" s="12">
        <f>H956+J956+L956+N956</f>
        <v>15000</v>
      </c>
      <c r="G956" s="12">
        <v>0</v>
      </c>
      <c r="H956" s="12">
        <v>0</v>
      </c>
      <c r="I956" s="12">
        <v>0</v>
      </c>
      <c r="J956" s="12">
        <v>0</v>
      </c>
      <c r="K956" s="12">
        <v>0</v>
      </c>
      <c r="L956" s="12">
        <v>0</v>
      </c>
      <c r="M956" s="12">
        <v>200000</v>
      </c>
      <c r="N956" s="12">
        <v>15000</v>
      </c>
      <c r="O956" s="30"/>
      <c r="P956" s="30"/>
      <c r="Q956" s="30"/>
    </row>
    <row r="957" spans="1:17" ht="151.5" customHeight="1">
      <c r="A957" s="29"/>
      <c r="B957" s="30"/>
      <c r="C957" s="30"/>
      <c r="D957" s="11">
        <v>2019</v>
      </c>
      <c r="E957" s="12">
        <f>G957+I957+K957+M957</f>
        <v>697000</v>
      </c>
      <c r="F957" s="12">
        <f>H957+J957+L957+N957</f>
        <v>21600</v>
      </c>
      <c r="G957" s="12">
        <v>0</v>
      </c>
      <c r="H957" s="12">
        <v>0</v>
      </c>
      <c r="I957" s="12">
        <v>0</v>
      </c>
      <c r="J957" s="12">
        <v>0</v>
      </c>
      <c r="K957" s="12">
        <v>0</v>
      </c>
      <c r="L957" s="12">
        <v>0</v>
      </c>
      <c r="M957" s="12">
        <v>697000</v>
      </c>
      <c r="N957" s="12">
        <v>21600</v>
      </c>
      <c r="O957" s="30"/>
      <c r="P957" s="30"/>
      <c r="Q957" s="30"/>
    </row>
    <row r="958" spans="1:17" ht="43.5" customHeight="1">
      <c r="A958" s="29" t="s">
        <v>502</v>
      </c>
      <c r="B958" s="30" t="s">
        <v>634</v>
      </c>
      <c r="C958" s="30" t="s">
        <v>94</v>
      </c>
      <c r="D958" s="11" t="s">
        <v>1</v>
      </c>
      <c r="E958" s="12">
        <f>E959+E960</f>
        <v>11300000</v>
      </c>
      <c r="F958" s="12">
        <f aca="true" t="shared" si="330" ref="F958:N958">F959+F960</f>
        <v>0</v>
      </c>
      <c r="G958" s="12">
        <f t="shared" si="330"/>
        <v>0</v>
      </c>
      <c r="H958" s="12">
        <f t="shared" si="330"/>
        <v>0</v>
      </c>
      <c r="I958" s="12">
        <f t="shared" si="330"/>
        <v>0</v>
      </c>
      <c r="J958" s="12">
        <f t="shared" si="330"/>
        <v>0</v>
      </c>
      <c r="K958" s="12">
        <f t="shared" si="330"/>
        <v>0</v>
      </c>
      <c r="L958" s="12">
        <f t="shared" si="330"/>
        <v>0</v>
      </c>
      <c r="M958" s="12">
        <f t="shared" si="330"/>
        <v>11300000</v>
      </c>
      <c r="N958" s="12">
        <f t="shared" si="330"/>
        <v>0</v>
      </c>
      <c r="O958" s="30" t="s">
        <v>189</v>
      </c>
      <c r="P958" s="30"/>
      <c r="Q958" s="30" t="s">
        <v>1087</v>
      </c>
    </row>
    <row r="959" spans="1:17" ht="43.5" customHeight="1">
      <c r="A959" s="29"/>
      <c r="B959" s="30"/>
      <c r="C959" s="30"/>
      <c r="D959" s="11">
        <v>2018</v>
      </c>
      <c r="E959" s="12">
        <f>G959+I959+K959+M959</f>
        <v>1300000</v>
      </c>
      <c r="F959" s="12">
        <f>H959+J959+L959+N959</f>
        <v>0</v>
      </c>
      <c r="G959" s="12">
        <v>0</v>
      </c>
      <c r="H959" s="12">
        <v>0</v>
      </c>
      <c r="I959" s="12">
        <v>0</v>
      </c>
      <c r="J959" s="12">
        <v>0</v>
      </c>
      <c r="K959" s="12">
        <v>0</v>
      </c>
      <c r="L959" s="12">
        <v>0</v>
      </c>
      <c r="M959" s="12">
        <v>1300000</v>
      </c>
      <c r="N959" s="12">
        <v>0</v>
      </c>
      <c r="O959" s="30"/>
      <c r="P959" s="30"/>
      <c r="Q959" s="30"/>
    </row>
    <row r="960" spans="1:17" ht="151.5" customHeight="1">
      <c r="A960" s="29"/>
      <c r="B960" s="30"/>
      <c r="C960" s="30"/>
      <c r="D960" s="11">
        <v>2019</v>
      </c>
      <c r="E960" s="12">
        <f>G960+I960+K960+M960</f>
        <v>10000000</v>
      </c>
      <c r="F960" s="12">
        <f>H960+J960+L960+N960</f>
        <v>0</v>
      </c>
      <c r="G960" s="12">
        <v>0</v>
      </c>
      <c r="H960" s="12">
        <v>0</v>
      </c>
      <c r="I960" s="12">
        <v>0</v>
      </c>
      <c r="J960" s="12">
        <v>0</v>
      </c>
      <c r="K960" s="12">
        <v>0</v>
      </c>
      <c r="L960" s="12">
        <v>0</v>
      </c>
      <c r="M960" s="12">
        <v>10000000</v>
      </c>
      <c r="N960" s="12">
        <v>0</v>
      </c>
      <c r="O960" s="30"/>
      <c r="P960" s="30"/>
      <c r="Q960" s="30"/>
    </row>
    <row r="961" spans="1:17" ht="43.5" customHeight="1">
      <c r="A961" s="29" t="s">
        <v>503</v>
      </c>
      <c r="B961" s="30" t="s">
        <v>454</v>
      </c>
      <c r="C961" s="30" t="s">
        <v>91</v>
      </c>
      <c r="D961" s="11" t="s">
        <v>1</v>
      </c>
      <c r="E961" s="12">
        <f>E962+E963</f>
        <v>6460500</v>
      </c>
      <c r="F961" s="12">
        <f aca="true" t="shared" si="331" ref="F961:N961">F962+F963</f>
        <v>360024.5</v>
      </c>
      <c r="G961" s="12">
        <f t="shared" si="331"/>
        <v>0</v>
      </c>
      <c r="H961" s="12">
        <f t="shared" si="331"/>
        <v>0</v>
      </c>
      <c r="I961" s="12">
        <f t="shared" si="331"/>
        <v>0</v>
      </c>
      <c r="J961" s="12">
        <f t="shared" si="331"/>
        <v>0</v>
      </c>
      <c r="K961" s="12">
        <f t="shared" si="331"/>
        <v>0</v>
      </c>
      <c r="L961" s="12">
        <f t="shared" si="331"/>
        <v>0</v>
      </c>
      <c r="M961" s="12">
        <f t="shared" si="331"/>
        <v>6460500</v>
      </c>
      <c r="N961" s="12">
        <f t="shared" si="331"/>
        <v>360024.5</v>
      </c>
      <c r="O961" s="30" t="s">
        <v>189</v>
      </c>
      <c r="P961" s="30"/>
      <c r="Q961" s="30" t="s">
        <v>635</v>
      </c>
    </row>
    <row r="962" spans="1:17" ht="43.5" customHeight="1">
      <c r="A962" s="29"/>
      <c r="B962" s="30"/>
      <c r="C962" s="30"/>
      <c r="D962" s="11">
        <v>2018</v>
      </c>
      <c r="E962" s="12">
        <f>G962+I962+K962+M962</f>
        <v>260500</v>
      </c>
      <c r="F962" s="12">
        <v>24.5</v>
      </c>
      <c r="G962" s="12">
        <v>0</v>
      </c>
      <c r="H962" s="12">
        <v>0</v>
      </c>
      <c r="I962" s="12">
        <v>0</v>
      </c>
      <c r="J962" s="12">
        <v>0</v>
      </c>
      <c r="K962" s="12">
        <v>0</v>
      </c>
      <c r="L962" s="12">
        <v>0</v>
      </c>
      <c r="M962" s="12">
        <v>260500</v>
      </c>
      <c r="N962" s="12">
        <v>24.5</v>
      </c>
      <c r="O962" s="30"/>
      <c r="P962" s="30"/>
      <c r="Q962" s="30"/>
    </row>
    <row r="963" spans="1:17" ht="160.5" customHeight="1">
      <c r="A963" s="29"/>
      <c r="B963" s="30"/>
      <c r="C963" s="30"/>
      <c r="D963" s="11">
        <v>2019</v>
      </c>
      <c r="E963" s="12">
        <f>G963+I963+K963+M963</f>
        <v>6200000</v>
      </c>
      <c r="F963" s="12">
        <f>H963+J963+L963+N963</f>
        <v>360000</v>
      </c>
      <c r="G963" s="12">
        <v>0</v>
      </c>
      <c r="H963" s="12">
        <v>0</v>
      </c>
      <c r="I963" s="12">
        <v>0</v>
      </c>
      <c r="J963" s="12">
        <v>0</v>
      </c>
      <c r="K963" s="12">
        <v>0</v>
      </c>
      <c r="L963" s="12">
        <v>0</v>
      </c>
      <c r="M963" s="12">
        <v>6200000</v>
      </c>
      <c r="N963" s="12">
        <v>360000</v>
      </c>
      <c r="O963" s="30"/>
      <c r="P963" s="30"/>
      <c r="Q963" s="30"/>
    </row>
    <row r="964" spans="1:17" ht="43.5" customHeight="1">
      <c r="A964" s="29" t="s">
        <v>504</v>
      </c>
      <c r="B964" s="30" t="s">
        <v>222</v>
      </c>
      <c r="C964" s="30" t="s">
        <v>166</v>
      </c>
      <c r="D964" s="11" t="s">
        <v>1</v>
      </c>
      <c r="E964" s="12">
        <f>E965+E966</f>
        <v>295</v>
      </c>
      <c r="F964" s="12">
        <f aca="true" t="shared" si="332" ref="F964:N964">F965+F966</f>
        <v>295</v>
      </c>
      <c r="G964" s="12">
        <f t="shared" si="332"/>
        <v>0</v>
      </c>
      <c r="H964" s="12">
        <f t="shared" si="332"/>
        <v>0</v>
      </c>
      <c r="I964" s="12">
        <f t="shared" si="332"/>
        <v>0</v>
      </c>
      <c r="J964" s="12">
        <f t="shared" si="332"/>
        <v>0</v>
      </c>
      <c r="K964" s="12">
        <f t="shared" si="332"/>
        <v>295</v>
      </c>
      <c r="L964" s="12">
        <f t="shared" si="332"/>
        <v>295</v>
      </c>
      <c r="M964" s="12">
        <f t="shared" si="332"/>
        <v>0</v>
      </c>
      <c r="N964" s="12">
        <f t="shared" si="332"/>
        <v>0</v>
      </c>
      <c r="O964" s="30" t="s">
        <v>189</v>
      </c>
      <c r="P964" s="30" t="s">
        <v>217</v>
      </c>
      <c r="Q964" s="28"/>
    </row>
    <row r="965" spans="1:17" ht="106.5" customHeight="1">
      <c r="A965" s="29"/>
      <c r="B965" s="30"/>
      <c r="C965" s="30"/>
      <c r="D965" s="11">
        <v>2018</v>
      </c>
      <c r="E965" s="12">
        <f>G965+I965+K965+M965</f>
        <v>140</v>
      </c>
      <c r="F965" s="12">
        <f>H965+J965+L965+N965</f>
        <v>140</v>
      </c>
      <c r="G965" s="12">
        <v>0</v>
      </c>
      <c r="H965" s="12">
        <v>0</v>
      </c>
      <c r="I965" s="12">
        <v>0</v>
      </c>
      <c r="J965" s="12">
        <v>0</v>
      </c>
      <c r="K965" s="12">
        <v>140</v>
      </c>
      <c r="L965" s="12">
        <v>140</v>
      </c>
      <c r="M965" s="12">
        <v>0</v>
      </c>
      <c r="N965" s="12">
        <v>0</v>
      </c>
      <c r="O965" s="30"/>
      <c r="P965" s="30"/>
      <c r="Q965" s="28" t="s">
        <v>551</v>
      </c>
    </row>
    <row r="966" spans="1:17" ht="192.75" customHeight="1">
      <c r="A966" s="29"/>
      <c r="B966" s="30"/>
      <c r="C966" s="30"/>
      <c r="D966" s="11">
        <v>2019</v>
      </c>
      <c r="E966" s="12">
        <f>G966+I966+K966+M966</f>
        <v>155</v>
      </c>
      <c r="F966" s="12">
        <f>H966+J966+L966+N966</f>
        <v>155</v>
      </c>
      <c r="G966" s="12">
        <v>0</v>
      </c>
      <c r="H966" s="12">
        <v>0</v>
      </c>
      <c r="I966" s="12">
        <v>0</v>
      </c>
      <c r="J966" s="12">
        <v>0</v>
      </c>
      <c r="K966" s="12">
        <v>155</v>
      </c>
      <c r="L966" s="12">
        <v>155</v>
      </c>
      <c r="M966" s="12">
        <v>0</v>
      </c>
      <c r="N966" s="12">
        <v>0</v>
      </c>
      <c r="O966" s="30"/>
      <c r="P966" s="30"/>
      <c r="Q966" s="28" t="s">
        <v>1076</v>
      </c>
    </row>
    <row r="967" spans="1:17" ht="43.5" customHeight="1">
      <c r="A967" s="29" t="s">
        <v>548</v>
      </c>
      <c r="B967" s="30" t="s">
        <v>221</v>
      </c>
      <c r="C967" s="30" t="s">
        <v>166</v>
      </c>
      <c r="D967" s="11" t="s">
        <v>1</v>
      </c>
      <c r="E967" s="12">
        <f>E968+E969</f>
        <v>1144.6</v>
      </c>
      <c r="F967" s="12">
        <f aca="true" t="shared" si="333" ref="F967:N967">F968+F969</f>
        <v>1144.6</v>
      </c>
      <c r="G967" s="12">
        <f t="shared" si="333"/>
        <v>0</v>
      </c>
      <c r="H967" s="12">
        <f t="shared" si="333"/>
        <v>0</v>
      </c>
      <c r="I967" s="12">
        <f t="shared" si="333"/>
        <v>0</v>
      </c>
      <c r="J967" s="12">
        <f t="shared" si="333"/>
        <v>0</v>
      </c>
      <c r="K967" s="12">
        <f t="shared" si="333"/>
        <v>1144.6</v>
      </c>
      <c r="L967" s="12">
        <f t="shared" si="333"/>
        <v>1144.6</v>
      </c>
      <c r="M967" s="12">
        <f t="shared" si="333"/>
        <v>0</v>
      </c>
      <c r="N967" s="12">
        <f t="shared" si="333"/>
        <v>0</v>
      </c>
      <c r="O967" s="30" t="s">
        <v>189</v>
      </c>
      <c r="P967" s="30" t="s">
        <v>218</v>
      </c>
      <c r="Q967" s="28"/>
    </row>
    <row r="968" spans="1:17" ht="148.5" customHeight="1">
      <c r="A968" s="29"/>
      <c r="B968" s="30"/>
      <c r="C968" s="30"/>
      <c r="D968" s="11">
        <v>2018</v>
      </c>
      <c r="E968" s="12">
        <f>G968+I968+K968+M968</f>
        <v>572.3</v>
      </c>
      <c r="F968" s="12">
        <f>H968+J968+L968+N968</f>
        <v>572.3</v>
      </c>
      <c r="G968" s="12">
        <v>0</v>
      </c>
      <c r="H968" s="12">
        <v>0</v>
      </c>
      <c r="I968" s="12">
        <v>0</v>
      </c>
      <c r="J968" s="12">
        <v>0</v>
      </c>
      <c r="K968" s="12">
        <v>572.3</v>
      </c>
      <c r="L968" s="12">
        <v>572.3</v>
      </c>
      <c r="M968" s="12">
        <v>0</v>
      </c>
      <c r="N968" s="12">
        <v>0</v>
      </c>
      <c r="O968" s="30"/>
      <c r="P968" s="30"/>
      <c r="Q968" s="28" t="s">
        <v>1077</v>
      </c>
    </row>
    <row r="969" spans="1:17" ht="292.5" customHeight="1">
      <c r="A969" s="29"/>
      <c r="B969" s="30"/>
      <c r="C969" s="30"/>
      <c r="D969" s="11">
        <v>2019</v>
      </c>
      <c r="E969" s="12">
        <f>G969+I969+K969+M969</f>
        <v>572.3</v>
      </c>
      <c r="F969" s="12">
        <f>H969+J969+L969+N969</f>
        <v>572.3</v>
      </c>
      <c r="G969" s="12">
        <v>0</v>
      </c>
      <c r="H969" s="12">
        <v>0</v>
      </c>
      <c r="I969" s="12">
        <v>0</v>
      </c>
      <c r="J969" s="12">
        <v>0</v>
      </c>
      <c r="K969" s="12">
        <v>572.3</v>
      </c>
      <c r="L969" s="12">
        <v>572.3</v>
      </c>
      <c r="M969" s="12">
        <v>0</v>
      </c>
      <c r="N969" s="12">
        <v>0</v>
      </c>
      <c r="O969" s="30"/>
      <c r="P969" s="30"/>
      <c r="Q969" s="28" t="s">
        <v>1078</v>
      </c>
    </row>
    <row r="970" spans="1:17" s="10" customFormat="1" ht="79.5" customHeight="1">
      <c r="A970" s="42" t="s">
        <v>505</v>
      </c>
      <c r="B970" s="42"/>
      <c r="C970" s="42"/>
      <c r="D970" s="42"/>
      <c r="E970" s="42"/>
      <c r="F970" s="42"/>
      <c r="G970" s="42"/>
      <c r="H970" s="42"/>
      <c r="I970" s="42"/>
      <c r="J970" s="42"/>
      <c r="K970" s="42"/>
      <c r="L970" s="42"/>
      <c r="M970" s="42"/>
      <c r="N970" s="42"/>
      <c r="O970" s="42"/>
      <c r="P970" s="42"/>
      <c r="Q970" s="42"/>
    </row>
    <row r="971" spans="1:17" ht="73.5" customHeight="1">
      <c r="A971" s="30"/>
      <c r="B971" s="32" t="s">
        <v>18</v>
      </c>
      <c r="C971" s="32"/>
      <c r="D971" s="7" t="s">
        <v>1</v>
      </c>
      <c r="E971" s="9">
        <f>E972+E973</f>
        <v>90912.1</v>
      </c>
      <c r="F971" s="9">
        <f aca="true" t="shared" si="334" ref="F971:N971">F972+F973</f>
        <v>86070.5</v>
      </c>
      <c r="G971" s="9">
        <f t="shared" si="334"/>
        <v>7157.2</v>
      </c>
      <c r="H971" s="9">
        <f t="shared" si="334"/>
        <v>7157.099999999999</v>
      </c>
      <c r="I971" s="9">
        <f t="shared" si="334"/>
        <v>57523.100000000006</v>
      </c>
      <c r="J971" s="9">
        <f t="shared" si="334"/>
        <v>57463.00000000001</v>
      </c>
      <c r="K971" s="9">
        <f t="shared" si="334"/>
        <v>26231.8</v>
      </c>
      <c r="L971" s="9">
        <f t="shared" si="334"/>
        <v>21450.4</v>
      </c>
      <c r="M971" s="9">
        <f t="shared" si="334"/>
        <v>0</v>
      </c>
      <c r="N971" s="9">
        <f t="shared" si="334"/>
        <v>0</v>
      </c>
      <c r="O971" s="30"/>
      <c r="P971" s="30"/>
      <c r="Q971" s="30"/>
    </row>
    <row r="972" spans="1:17" ht="58.5" customHeight="1">
      <c r="A972" s="30"/>
      <c r="B972" s="32"/>
      <c r="C972" s="32"/>
      <c r="D972" s="7">
        <v>2018</v>
      </c>
      <c r="E972" s="9">
        <f>G972+I972+K972+M972</f>
        <v>32209.800000000003</v>
      </c>
      <c r="F972" s="9">
        <f>H972+J972+L972+N972</f>
        <v>32189.5</v>
      </c>
      <c r="G972" s="9">
        <f aca="true" t="shared" si="335" ref="G972:N973">G975+G978+G981+G984</f>
        <v>78</v>
      </c>
      <c r="H972" s="9">
        <f t="shared" si="335"/>
        <v>78</v>
      </c>
      <c r="I972" s="9">
        <f t="shared" si="335"/>
        <v>21299.9</v>
      </c>
      <c r="J972" s="9">
        <f t="shared" si="335"/>
        <v>21279.6</v>
      </c>
      <c r="K972" s="9">
        <f t="shared" si="335"/>
        <v>10831.9</v>
      </c>
      <c r="L972" s="9">
        <f t="shared" si="335"/>
        <v>10831.9</v>
      </c>
      <c r="M972" s="9">
        <f t="shared" si="335"/>
        <v>0</v>
      </c>
      <c r="N972" s="9">
        <f t="shared" si="335"/>
        <v>0</v>
      </c>
      <c r="O972" s="30"/>
      <c r="P972" s="30"/>
      <c r="Q972" s="30"/>
    </row>
    <row r="973" spans="1:17" ht="88.5" customHeight="1">
      <c r="A973" s="30"/>
      <c r="B973" s="32"/>
      <c r="C973" s="32"/>
      <c r="D973" s="7">
        <v>2019</v>
      </c>
      <c r="E973" s="9">
        <f>G973+I973+K973+M973</f>
        <v>58702.3</v>
      </c>
      <c r="F973" s="9">
        <f>H973+J973+L973+N973</f>
        <v>53881.00000000001</v>
      </c>
      <c r="G973" s="9">
        <f t="shared" si="335"/>
        <v>7079.2</v>
      </c>
      <c r="H973" s="9">
        <f t="shared" si="335"/>
        <v>7079.099999999999</v>
      </c>
      <c r="I973" s="9">
        <f t="shared" si="335"/>
        <v>36223.200000000004</v>
      </c>
      <c r="J973" s="9">
        <f t="shared" si="335"/>
        <v>36183.40000000001</v>
      </c>
      <c r="K973" s="9">
        <f t="shared" si="335"/>
        <v>15399.9</v>
      </c>
      <c r="L973" s="9">
        <f t="shared" si="335"/>
        <v>10618.5</v>
      </c>
      <c r="M973" s="9">
        <f t="shared" si="335"/>
        <v>0</v>
      </c>
      <c r="N973" s="9">
        <f t="shared" si="335"/>
        <v>0</v>
      </c>
      <c r="O973" s="30"/>
      <c r="P973" s="30"/>
      <c r="Q973" s="30"/>
    </row>
    <row r="974" spans="1:17" ht="53.25" customHeight="1">
      <c r="A974" s="29" t="s">
        <v>213</v>
      </c>
      <c r="B974" s="30" t="s">
        <v>170</v>
      </c>
      <c r="C974" s="30" t="s">
        <v>166</v>
      </c>
      <c r="D974" s="11" t="s">
        <v>1</v>
      </c>
      <c r="E974" s="12">
        <f>E975+E976</f>
        <v>15000</v>
      </c>
      <c r="F974" s="12">
        <f aca="true" t="shared" si="336" ref="F974:N974">F975+F976</f>
        <v>15000</v>
      </c>
      <c r="G974" s="12">
        <f t="shared" si="336"/>
        <v>0</v>
      </c>
      <c r="H974" s="12">
        <f t="shared" si="336"/>
        <v>0</v>
      </c>
      <c r="I974" s="12">
        <f t="shared" si="336"/>
        <v>0</v>
      </c>
      <c r="J974" s="12">
        <f t="shared" si="336"/>
        <v>0</v>
      </c>
      <c r="K974" s="12">
        <f t="shared" si="336"/>
        <v>15000</v>
      </c>
      <c r="L974" s="12">
        <f t="shared" si="336"/>
        <v>15000</v>
      </c>
      <c r="M974" s="12">
        <f t="shared" si="336"/>
        <v>0</v>
      </c>
      <c r="N974" s="12">
        <f t="shared" si="336"/>
        <v>0</v>
      </c>
      <c r="O974" s="30" t="s">
        <v>168</v>
      </c>
      <c r="P974" s="30" t="s">
        <v>169</v>
      </c>
      <c r="Q974" s="11"/>
    </row>
    <row r="975" spans="1:17" ht="155.25" customHeight="1">
      <c r="A975" s="29"/>
      <c r="B975" s="30"/>
      <c r="C975" s="30"/>
      <c r="D975" s="11">
        <v>2018</v>
      </c>
      <c r="E975" s="12">
        <f>G975+I975+K975+M975</f>
        <v>10000</v>
      </c>
      <c r="F975" s="12">
        <f>H975+J975+L975+N975</f>
        <v>10000</v>
      </c>
      <c r="G975" s="12">
        <v>0</v>
      </c>
      <c r="H975" s="12">
        <v>0</v>
      </c>
      <c r="I975" s="12">
        <v>0</v>
      </c>
      <c r="J975" s="12">
        <v>0</v>
      </c>
      <c r="K975" s="12">
        <v>10000</v>
      </c>
      <c r="L975" s="12">
        <v>10000</v>
      </c>
      <c r="M975" s="12">
        <v>0</v>
      </c>
      <c r="N975" s="12">
        <v>0</v>
      </c>
      <c r="O975" s="30"/>
      <c r="P975" s="30"/>
      <c r="Q975" s="11" t="s">
        <v>445</v>
      </c>
    </row>
    <row r="976" spans="1:17" ht="310.5" customHeight="1">
      <c r="A976" s="29"/>
      <c r="B976" s="30"/>
      <c r="C976" s="30"/>
      <c r="D976" s="11">
        <v>2019</v>
      </c>
      <c r="E976" s="12">
        <f>G976+I976+K976+M976</f>
        <v>5000</v>
      </c>
      <c r="F976" s="12">
        <f>H976+J976+L976+N976</f>
        <v>5000</v>
      </c>
      <c r="G976" s="12">
        <v>0</v>
      </c>
      <c r="H976" s="12">
        <v>0</v>
      </c>
      <c r="I976" s="12">
        <v>0</v>
      </c>
      <c r="J976" s="12">
        <v>0</v>
      </c>
      <c r="K976" s="12">
        <v>5000</v>
      </c>
      <c r="L976" s="12">
        <v>5000</v>
      </c>
      <c r="M976" s="12">
        <v>0</v>
      </c>
      <c r="N976" s="12">
        <v>0</v>
      </c>
      <c r="O976" s="30"/>
      <c r="P976" s="30"/>
      <c r="Q976" s="11" t="s">
        <v>957</v>
      </c>
    </row>
    <row r="977" spans="1:17" ht="80.25" customHeight="1">
      <c r="A977" s="29" t="s">
        <v>214</v>
      </c>
      <c r="B977" s="30" t="s">
        <v>167</v>
      </c>
      <c r="C977" s="30" t="s">
        <v>166</v>
      </c>
      <c r="D977" s="11" t="s">
        <v>1</v>
      </c>
      <c r="E977" s="12">
        <f>E978+E979</f>
        <v>61766.600000000006</v>
      </c>
      <c r="F977" s="12">
        <f aca="true" t="shared" si="337" ref="F977:N977">F978+F979</f>
        <v>61706.8</v>
      </c>
      <c r="G977" s="12">
        <f t="shared" si="337"/>
        <v>5896.9</v>
      </c>
      <c r="H977" s="12">
        <f t="shared" si="337"/>
        <v>5896.9</v>
      </c>
      <c r="I977" s="12">
        <f t="shared" si="337"/>
        <v>55869.7</v>
      </c>
      <c r="J977" s="12">
        <f t="shared" si="337"/>
        <v>55809.9</v>
      </c>
      <c r="K977" s="12">
        <f t="shared" si="337"/>
        <v>0</v>
      </c>
      <c r="L977" s="12">
        <f t="shared" si="337"/>
        <v>0</v>
      </c>
      <c r="M977" s="12">
        <f t="shared" si="337"/>
        <v>0</v>
      </c>
      <c r="N977" s="12">
        <f t="shared" si="337"/>
        <v>0</v>
      </c>
      <c r="O977" s="30" t="s">
        <v>168</v>
      </c>
      <c r="P977" s="30" t="s">
        <v>319</v>
      </c>
      <c r="Q977" s="11"/>
    </row>
    <row r="978" spans="1:17" ht="104.25" customHeight="1">
      <c r="A978" s="29"/>
      <c r="B978" s="30"/>
      <c r="C978" s="30"/>
      <c r="D978" s="11">
        <v>2018</v>
      </c>
      <c r="E978" s="12">
        <f>G978+I978+K978+M978</f>
        <v>20759.7</v>
      </c>
      <c r="F978" s="12">
        <f>H978+J978+L978+N978</f>
        <v>20739.6</v>
      </c>
      <c r="G978" s="12">
        <v>0</v>
      </c>
      <c r="H978" s="12">
        <v>0</v>
      </c>
      <c r="I978" s="12">
        <v>20759.7</v>
      </c>
      <c r="J978" s="12">
        <v>20739.6</v>
      </c>
      <c r="K978" s="12">
        <v>0</v>
      </c>
      <c r="L978" s="12">
        <v>0</v>
      </c>
      <c r="M978" s="12">
        <v>0</v>
      </c>
      <c r="N978" s="12">
        <v>0</v>
      </c>
      <c r="O978" s="30"/>
      <c r="P978" s="30"/>
      <c r="Q978" s="11" t="s">
        <v>550</v>
      </c>
    </row>
    <row r="979" spans="1:17" ht="367.5" customHeight="1">
      <c r="A979" s="29"/>
      <c r="B979" s="30"/>
      <c r="C979" s="30"/>
      <c r="D979" s="11">
        <v>2019</v>
      </c>
      <c r="E979" s="12">
        <f>G979+I979+K979+M979</f>
        <v>41006.9</v>
      </c>
      <c r="F979" s="12">
        <f>H979+J979+L979+N979</f>
        <v>40967.200000000004</v>
      </c>
      <c r="G979" s="12">
        <v>5896.9</v>
      </c>
      <c r="H979" s="12">
        <v>5896.9</v>
      </c>
      <c r="I979" s="12">
        <v>35110</v>
      </c>
      <c r="J979" s="12">
        <v>35070.3</v>
      </c>
      <c r="K979" s="12">
        <v>0</v>
      </c>
      <c r="L979" s="12">
        <v>0</v>
      </c>
      <c r="M979" s="12">
        <v>0</v>
      </c>
      <c r="N979" s="12">
        <v>0</v>
      </c>
      <c r="O979" s="30"/>
      <c r="P979" s="30"/>
      <c r="Q979" s="11" t="s">
        <v>956</v>
      </c>
    </row>
    <row r="980" spans="1:17" ht="107.25" customHeight="1">
      <c r="A980" s="29" t="s">
        <v>215</v>
      </c>
      <c r="B980" s="30" t="s">
        <v>165</v>
      </c>
      <c r="C980" s="30" t="s">
        <v>166</v>
      </c>
      <c r="D980" s="11" t="s">
        <v>1</v>
      </c>
      <c r="E980" s="12">
        <f>E981+E982</f>
        <v>5158.400000000001</v>
      </c>
      <c r="F980" s="12">
        <f aca="true" t="shared" si="338" ref="F980:N980">F981+F982</f>
        <v>5157.299999999999</v>
      </c>
      <c r="G980" s="12">
        <f t="shared" si="338"/>
        <v>1020</v>
      </c>
      <c r="H980" s="12">
        <f t="shared" si="338"/>
        <v>1019.9</v>
      </c>
      <c r="I980" s="12">
        <f t="shared" si="338"/>
        <v>1037.7</v>
      </c>
      <c r="J980" s="12">
        <f t="shared" si="338"/>
        <v>1037.5</v>
      </c>
      <c r="K980" s="12">
        <f t="shared" si="338"/>
        <v>3100.7000000000003</v>
      </c>
      <c r="L980" s="12">
        <f t="shared" si="338"/>
        <v>3099.9</v>
      </c>
      <c r="M980" s="12">
        <f t="shared" si="338"/>
        <v>0</v>
      </c>
      <c r="N980" s="12">
        <f t="shared" si="338"/>
        <v>0</v>
      </c>
      <c r="O980" s="30" t="s">
        <v>163</v>
      </c>
      <c r="P980" s="30" t="s">
        <v>955</v>
      </c>
      <c r="Q980" s="11"/>
    </row>
    <row r="981" spans="1:17" ht="216" customHeight="1">
      <c r="A981" s="29"/>
      <c r="B981" s="30"/>
      <c r="C981" s="30"/>
      <c r="D981" s="11">
        <v>2018</v>
      </c>
      <c r="E981" s="12">
        <f>G981+I981+K981+M981</f>
        <v>697.1</v>
      </c>
      <c r="F981" s="12">
        <f>H981+J981+L981+N981</f>
        <v>697</v>
      </c>
      <c r="G981" s="12">
        <v>78</v>
      </c>
      <c r="H981" s="12">
        <v>78</v>
      </c>
      <c r="I981" s="12">
        <v>150.8</v>
      </c>
      <c r="J981" s="12">
        <v>150.7</v>
      </c>
      <c r="K981" s="12">
        <v>468.3</v>
      </c>
      <c r="L981" s="12">
        <v>468.3</v>
      </c>
      <c r="M981" s="12">
        <v>0</v>
      </c>
      <c r="N981" s="12">
        <v>0</v>
      </c>
      <c r="O981" s="30"/>
      <c r="P981" s="30"/>
      <c r="Q981" s="11" t="s">
        <v>470</v>
      </c>
    </row>
    <row r="982" spans="1:17" ht="409.5" customHeight="1">
      <c r="A982" s="29"/>
      <c r="B982" s="30"/>
      <c r="C982" s="30"/>
      <c r="D982" s="11">
        <v>2019</v>
      </c>
      <c r="E982" s="12">
        <f>G982+I982+K982+M982</f>
        <v>4461.3</v>
      </c>
      <c r="F982" s="12">
        <f>H982+J982+L982+N982</f>
        <v>4460.299999999999</v>
      </c>
      <c r="G982" s="12">
        <v>942</v>
      </c>
      <c r="H982" s="12">
        <v>941.9</v>
      </c>
      <c r="I982" s="12">
        <v>886.9</v>
      </c>
      <c r="J982" s="12">
        <v>886.8</v>
      </c>
      <c r="K982" s="12">
        <v>2632.4</v>
      </c>
      <c r="L982" s="12">
        <v>2631.6</v>
      </c>
      <c r="M982" s="12">
        <v>0</v>
      </c>
      <c r="N982" s="12">
        <v>0</v>
      </c>
      <c r="O982" s="30"/>
      <c r="P982" s="30"/>
      <c r="Q982" s="11" t="s">
        <v>954</v>
      </c>
    </row>
    <row r="983" spans="1:17" ht="409.5" customHeight="1">
      <c r="A983" s="29" t="s">
        <v>216</v>
      </c>
      <c r="B983" s="30" t="s">
        <v>165</v>
      </c>
      <c r="C983" s="30" t="s">
        <v>63</v>
      </c>
      <c r="D983" s="11" t="s">
        <v>1</v>
      </c>
      <c r="E983" s="12">
        <f>E984+E985</f>
        <v>8987.1</v>
      </c>
      <c r="F983" s="12">
        <f aca="true" t="shared" si="339" ref="F983:N983">F984+F985</f>
        <v>4206.4</v>
      </c>
      <c r="G983" s="12">
        <f t="shared" si="339"/>
        <v>240.3</v>
      </c>
      <c r="H983" s="12">
        <f t="shared" si="339"/>
        <v>240.3</v>
      </c>
      <c r="I983" s="12">
        <f t="shared" si="339"/>
        <v>615.7</v>
      </c>
      <c r="J983" s="12">
        <f t="shared" si="339"/>
        <v>615.6</v>
      </c>
      <c r="K983" s="12">
        <f t="shared" si="339"/>
        <v>8131.1</v>
      </c>
      <c r="L983" s="12">
        <f t="shared" si="339"/>
        <v>3350.4999999999995</v>
      </c>
      <c r="M983" s="12">
        <f t="shared" si="339"/>
        <v>0</v>
      </c>
      <c r="N983" s="12">
        <f t="shared" si="339"/>
        <v>0</v>
      </c>
      <c r="O983" s="30" t="s">
        <v>289</v>
      </c>
      <c r="P983" s="30" t="s">
        <v>852</v>
      </c>
      <c r="Q983" s="11"/>
    </row>
    <row r="984" spans="1:17" ht="409.5" customHeight="1">
      <c r="A984" s="29"/>
      <c r="B984" s="30"/>
      <c r="C984" s="30"/>
      <c r="D984" s="11">
        <v>2018</v>
      </c>
      <c r="E984" s="12">
        <f>G984+I984+K984+M984</f>
        <v>753</v>
      </c>
      <c r="F984" s="12">
        <f>H984+J984+L984+N984</f>
        <v>752.9000000000001</v>
      </c>
      <c r="G984" s="12">
        <v>0</v>
      </c>
      <c r="H984" s="12">
        <v>0</v>
      </c>
      <c r="I984" s="12">
        <v>389.4</v>
      </c>
      <c r="J984" s="12">
        <v>389.3</v>
      </c>
      <c r="K984" s="12">
        <v>363.6</v>
      </c>
      <c r="L984" s="12">
        <v>363.6</v>
      </c>
      <c r="M984" s="12">
        <v>0</v>
      </c>
      <c r="N984" s="12">
        <v>0</v>
      </c>
      <c r="O984" s="30"/>
      <c r="P984" s="30"/>
      <c r="Q984" s="11" t="s">
        <v>611</v>
      </c>
    </row>
    <row r="985" spans="1:17" ht="409.5" customHeight="1">
      <c r="A985" s="29"/>
      <c r="B985" s="30"/>
      <c r="C985" s="30"/>
      <c r="D985" s="11">
        <v>2019</v>
      </c>
      <c r="E985" s="12">
        <f>G985+I985+K985+M985</f>
        <v>8234.1</v>
      </c>
      <c r="F985" s="12">
        <f>H985+J985+L985+N985</f>
        <v>3453.4999999999995</v>
      </c>
      <c r="G985" s="12">
        <v>240.3</v>
      </c>
      <c r="H985" s="12">
        <v>240.3</v>
      </c>
      <c r="I985" s="12">
        <v>226.3</v>
      </c>
      <c r="J985" s="12">
        <v>226.3</v>
      </c>
      <c r="K985" s="12">
        <f>448.2+7319.3</f>
        <v>7767.5</v>
      </c>
      <c r="L985" s="12">
        <f>448.2+2538.7</f>
        <v>2986.8999999999996</v>
      </c>
      <c r="M985" s="12">
        <v>0</v>
      </c>
      <c r="N985" s="12">
        <v>0</v>
      </c>
      <c r="O985" s="30"/>
      <c r="P985" s="30"/>
      <c r="Q985" s="11" t="s">
        <v>853</v>
      </c>
    </row>
  </sheetData>
  <sheetProtection/>
  <mergeCells count="2239">
    <mergeCell ref="E783:E784"/>
    <mergeCell ref="J783:J784"/>
    <mergeCell ref="C781:C784"/>
    <mergeCell ref="B781:B784"/>
    <mergeCell ref="A781:A784"/>
    <mergeCell ref="O1:Q1"/>
    <mergeCell ref="O2:Q2"/>
    <mergeCell ref="I783:I784"/>
    <mergeCell ref="H783:H784"/>
    <mergeCell ref="G783:G784"/>
    <mergeCell ref="F783:F784"/>
    <mergeCell ref="G772:G773"/>
    <mergeCell ref="F772:F773"/>
    <mergeCell ref="E772:E773"/>
    <mergeCell ref="D772:D773"/>
    <mergeCell ref="D783:D784"/>
    <mergeCell ref="O781:O784"/>
    <mergeCell ref="N783:N784"/>
    <mergeCell ref="M783:M784"/>
    <mergeCell ref="L783:L784"/>
    <mergeCell ref="K783:K784"/>
    <mergeCell ref="M772:M773"/>
    <mergeCell ref="L772:L773"/>
    <mergeCell ref="K772:K773"/>
    <mergeCell ref="J772:J773"/>
    <mergeCell ref="I772:I773"/>
    <mergeCell ref="H772:H773"/>
    <mergeCell ref="F762:F763"/>
    <mergeCell ref="E762:E763"/>
    <mergeCell ref="D762:D763"/>
    <mergeCell ref="C759:C763"/>
    <mergeCell ref="B759:B763"/>
    <mergeCell ref="A759:A763"/>
    <mergeCell ref="L762:L763"/>
    <mergeCell ref="K762:K763"/>
    <mergeCell ref="J762:J763"/>
    <mergeCell ref="I762:I763"/>
    <mergeCell ref="H762:H763"/>
    <mergeCell ref="G762:G763"/>
    <mergeCell ref="H760:H761"/>
    <mergeCell ref="G760:G761"/>
    <mergeCell ref="F760:F761"/>
    <mergeCell ref="E760:E761"/>
    <mergeCell ref="D760:D761"/>
    <mergeCell ref="Q762:Q763"/>
    <mergeCell ref="P759:P763"/>
    <mergeCell ref="O759:O763"/>
    <mergeCell ref="N762:N763"/>
    <mergeCell ref="M762:M763"/>
    <mergeCell ref="F754:F755"/>
    <mergeCell ref="E754:E755"/>
    <mergeCell ref="D754:D755"/>
    <mergeCell ref="Q760:Q761"/>
    <mergeCell ref="N760:N761"/>
    <mergeCell ref="M760:M761"/>
    <mergeCell ref="L760:L761"/>
    <mergeCell ref="K760:K761"/>
    <mergeCell ref="J760:J761"/>
    <mergeCell ref="I760:I761"/>
    <mergeCell ref="D748:D749"/>
    <mergeCell ref="Q754:Q755"/>
    <mergeCell ref="N754:N755"/>
    <mergeCell ref="M754:M755"/>
    <mergeCell ref="L754:L755"/>
    <mergeCell ref="K754:K755"/>
    <mergeCell ref="J754:J755"/>
    <mergeCell ref="I754:I755"/>
    <mergeCell ref="H754:H755"/>
    <mergeCell ref="G754:G755"/>
    <mergeCell ref="A741:A745"/>
    <mergeCell ref="Q748:Q749"/>
    <mergeCell ref="N748:N749"/>
    <mergeCell ref="M748:M749"/>
    <mergeCell ref="L748:L749"/>
    <mergeCell ref="K748:K749"/>
    <mergeCell ref="J748:J749"/>
    <mergeCell ref="I748:I749"/>
    <mergeCell ref="H748:H749"/>
    <mergeCell ref="G748:G749"/>
    <mergeCell ref="H744:H745"/>
    <mergeCell ref="G744:G745"/>
    <mergeCell ref="F744:F745"/>
    <mergeCell ref="E744:E745"/>
    <mergeCell ref="D744:D745"/>
    <mergeCell ref="C741:C745"/>
    <mergeCell ref="D742:D743"/>
    <mergeCell ref="Q744:Q745"/>
    <mergeCell ref="P741:P745"/>
    <mergeCell ref="O741:O745"/>
    <mergeCell ref="N744:N745"/>
    <mergeCell ref="M744:M745"/>
    <mergeCell ref="L744:L745"/>
    <mergeCell ref="K744:K745"/>
    <mergeCell ref="J744:J745"/>
    <mergeCell ref="I744:I745"/>
    <mergeCell ref="D736:D737"/>
    <mergeCell ref="P735:P740"/>
    <mergeCell ref="O735:O740"/>
    <mergeCell ref="Q742:Q743"/>
    <mergeCell ref="N742:N743"/>
    <mergeCell ref="M742:M743"/>
    <mergeCell ref="L742:L743"/>
    <mergeCell ref="K742:K743"/>
    <mergeCell ref="J742:J743"/>
    <mergeCell ref="I742:I743"/>
    <mergeCell ref="J736:J737"/>
    <mergeCell ref="I736:I737"/>
    <mergeCell ref="H736:H737"/>
    <mergeCell ref="G736:G737"/>
    <mergeCell ref="F736:F737"/>
    <mergeCell ref="E736:E737"/>
    <mergeCell ref="E733:E734"/>
    <mergeCell ref="D733:D734"/>
    <mergeCell ref="C730:C734"/>
    <mergeCell ref="B730:B734"/>
    <mergeCell ref="A730:A734"/>
    <mergeCell ref="Q736:Q737"/>
    <mergeCell ref="N736:N737"/>
    <mergeCell ref="M736:M737"/>
    <mergeCell ref="L736:L737"/>
    <mergeCell ref="K736:K737"/>
    <mergeCell ref="K733:K734"/>
    <mergeCell ref="J733:J734"/>
    <mergeCell ref="I733:I734"/>
    <mergeCell ref="H733:H734"/>
    <mergeCell ref="G733:G734"/>
    <mergeCell ref="F733:F734"/>
    <mergeCell ref="Q733:Q734"/>
    <mergeCell ref="P730:P734"/>
    <mergeCell ref="O730:O734"/>
    <mergeCell ref="N733:N734"/>
    <mergeCell ref="M733:M734"/>
    <mergeCell ref="L733:L734"/>
    <mergeCell ref="I731:I732"/>
    <mergeCell ref="H731:H732"/>
    <mergeCell ref="G731:G732"/>
    <mergeCell ref="F731:F732"/>
    <mergeCell ref="E731:E732"/>
    <mergeCell ref="D731:D732"/>
    <mergeCell ref="D728:D729"/>
    <mergeCell ref="C725:C729"/>
    <mergeCell ref="B725:B729"/>
    <mergeCell ref="A725:A729"/>
    <mergeCell ref="Q731:Q732"/>
    <mergeCell ref="N731:N732"/>
    <mergeCell ref="M731:M732"/>
    <mergeCell ref="L731:L732"/>
    <mergeCell ref="K731:K732"/>
    <mergeCell ref="J731:J732"/>
    <mergeCell ref="J728:J729"/>
    <mergeCell ref="I728:I729"/>
    <mergeCell ref="H728:H729"/>
    <mergeCell ref="G728:G729"/>
    <mergeCell ref="F728:F729"/>
    <mergeCell ref="E728:E729"/>
    <mergeCell ref="F726:F727"/>
    <mergeCell ref="E726:E727"/>
    <mergeCell ref="D726:D727"/>
    <mergeCell ref="Q728:Q729"/>
    <mergeCell ref="P725:P729"/>
    <mergeCell ref="O725:O729"/>
    <mergeCell ref="N728:N729"/>
    <mergeCell ref="M728:M729"/>
    <mergeCell ref="L728:L729"/>
    <mergeCell ref="K728:K729"/>
    <mergeCell ref="D720:D721"/>
    <mergeCell ref="Q726:Q727"/>
    <mergeCell ref="N726:N727"/>
    <mergeCell ref="M726:M727"/>
    <mergeCell ref="L726:L727"/>
    <mergeCell ref="K726:K727"/>
    <mergeCell ref="J726:J727"/>
    <mergeCell ref="I726:I727"/>
    <mergeCell ref="H726:H727"/>
    <mergeCell ref="G726:G727"/>
    <mergeCell ref="J720:J721"/>
    <mergeCell ref="I720:I721"/>
    <mergeCell ref="H720:H721"/>
    <mergeCell ref="G720:G721"/>
    <mergeCell ref="F720:F721"/>
    <mergeCell ref="E720:E721"/>
    <mergeCell ref="E709:E710"/>
    <mergeCell ref="D709:D710"/>
    <mergeCell ref="C706:C710"/>
    <mergeCell ref="B706:B710"/>
    <mergeCell ref="A706:A710"/>
    <mergeCell ref="Q720:Q721"/>
    <mergeCell ref="N720:N721"/>
    <mergeCell ref="M720:M721"/>
    <mergeCell ref="L720:L721"/>
    <mergeCell ref="K720:K721"/>
    <mergeCell ref="A535:A538"/>
    <mergeCell ref="Q597:Q598"/>
    <mergeCell ref="P595:P598"/>
    <mergeCell ref="O595:O598"/>
    <mergeCell ref="N597:N598"/>
    <mergeCell ref="M597:M598"/>
    <mergeCell ref="L597:L598"/>
    <mergeCell ref="K597:K598"/>
    <mergeCell ref="G537:G538"/>
    <mergeCell ref="F537:F538"/>
    <mergeCell ref="E537:E538"/>
    <mergeCell ref="D537:D538"/>
    <mergeCell ref="C535:C538"/>
    <mergeCell ref="B535:B538"/>
    <mergeCell ref="A527:A531"/>
    <mergeCell ref="Q535:Q538"/>
    <mergeCell ref="P535:P538"/>
    <mergeCell ref="O535:O538"/>
    <mergeCell ref="N537:N538"/>
    <mergeCell ref="M537:M538"/>
    <mergeCell ref="L537:L538"/>
    <mergeCell ref="K537:K538"/>
    <mergeCell ref="I537:I538"/>
    <mergeCell ref="H537:H538"/>
    <mergeCell ref="G529:G531"/>
    <mergeCell ref="F529:F531"/>
    <mergeCell ref="E529:E531"/>
    <mergeCell ref="D529:D531"/>
    <mergeCell ref="C527:C531"/>
    <mergeCell ref="B527:B531"/>
    <mergeCell ref="B486:B489"/>
    <mergeCell ref="A486:A489"/>
    <mergeCell ref="Q500:Q501"/>
    <mergeCell ref="Q527:Q531"/>
    <mergeCell ref="P527:P531"/>
    <mergeCell ref="O527:O531"/>
    <mergeCell ref="N529:N531"/>
    <mergeCell ref="J488:J489"/>
    <mergeCell ref="I529:I531"/>
    <mergeCell ref="H529:H531"/>
    <mergeCell ref="F488:F489"/>
    <mergeCell ref="E488:E489"/>
    <mergeCell ref="C474:C479"/>
    <mergeCell ref="H476:H479"/>
    <mergeCell ref="G476:G479"/>
    <mergeCell ref="F476:F479"/>
    <mergeCell ref="E476:E479"/>
    <mergeCell ref="D488:D489"/>
    <mergeCell ref="C486:C489"/>
    <mergeCell ref="Q486:Q487"/>
    <mergeCell ref="Q488:Q489"/>
    <mergeCell ref="P486:P489"/>
    <mergeCell ref="O486:O489"/>
    <mergeCell ref="N488:N489"/>
    <mergeCell ref="M488:M489"/>
    <mergeCell ref="B467:B473"/>
    <mergeCell ref="A467:A473"/>
    <mergeCell ref="Q474:Q475"/>
    <mergeCell ref="Q476:Q479"/>
    <mergeCell ref="P474:P479"/>
    <mergeCell ref="O474:O479"/>
    <mergeCell ref="N476:N479"/>
    <mergeCell ref="B474:B479"/>
    <mergeCell ref="A474:A479"/>
    <mergeCell ref="I476:I479"/>
    <mergeCell ref="I469:I473"/>
    <mergeCell ref="H469:H473"/>
    <mergeCell ref="G469:G473"/>
    <mergeCell ref="D476:D479"/>
    <mergeCell ref="D469:D473"/>
    <mergeCell ref="C467:C473"/>
    <mergeCell ref="Q469:Q473"/>
    <mergeCell ref="P467:P473"/>
    <mergeCell ref="O467:O473"/>
    <mergeCell ref="N469:N473"/>
    <mergeCell ref="M469:M473"/>
    <mergeCell ref="J597:J598"/>
    <mergeCell ref="Q493:Q495"/>
    <mergeCell ref="Q559:Q561"/>
    <mergeCell ref="Q592:Q594"/>
    <mergeCell ref="M476:M479"/>
    <mergeCell ref="B403:B407"/>
    <mergeCell ref="A403:A407"/>
    <mergeCell ref="Q414:Q415"/>
    <mergeCell ref="Q449:Q451"/>
    <mergeCell ref="P447:P451"/>
    <mergeCell ref="O447:O451"/>
    <mergeCell ref="N449:N451"/>
    <mergeCell ref="M449:M451"/>
    <mergeCell ref="L449:L451"/>
    <mergeCell ref="K449:K451"/>
    <mergeCell ref="H405:H407"/>
    <mergeCell ref="G405:G407"/>
    <mergeCell ref="F405:F407"/>
    <mergeCell ref="E405:E407"/>
    <mergeCell ref="D405:D407"/>
    <mergeCell ref="C403:C407"/>
    <mergeCell ref="A396:A399"/>
    <mergeCell ref="Q405:Q407"/>
    <mergeCell ref="P403:P407"/>
    <mergeCell ref="O403:O407"/>
    <mergeCell ref="N405:N407"/>
    <mergeCell ref="M405:M407"/>
    <mergeCell ref="L405:L407"/>
    <mergeCell ref="K405:K407"/>
    <mergeCell ref="J405:J407"/>
    <mergeCell ref="I405:I407"/>
    <mergeCell ref="E77:E79"/>
    <mergeCell ref="D77:D79"/>
    <mergeCell ref="C75:C79"/>
    <mergeCell ref="B75:B79"/>
    <mergeCell ref="A75:A79"/>
    <mergeCell ref="Q398:Q399"/>
    <mergeCell ref="P396:P399"/>
    <mergeCell ref="O396:O399"/>
    <mergeCell ref="N398:N399"/>
    <mergeCell ref="M398:M399"/>
    <mergeCell ref="K77:K79"/>
    <mergeCell ref="J77:J79"/>
    <mergeCell ref="I77:I79"/>
    <mergeCell ref="H77:H79"/>
    <mergeCell ref="G77:G79"/>
    <mergeCell ref="F77:F79"/>
    <mergeCell ref="E73:E74"/>
    <mergeCell ref="D73:D74"/>
    <mergeCell ref="C71:C74"/>
    <mergeCell ref="B71:B74"/>
    <mergeCell ref="A71:A74"/>
    <mergeCell ref="Q77:Q79"/>
    <mergeCell ref="P75:P79"/>
    <mergeCell ref="O75:O79"/>
    <mergeCell ref="N77:N79"/>
    <mergeCell ref="M77:M79"/>
    <mergeCell ref="K73:K74"/>
    <mergeCell ref="J73:J74"/>
    <mergeCell ref="I73:I74"/>
    <mergeCell ref="H73:H74"/>
    <mergeCell ref="G73:G74"/>
    <mergeCell ref="F73:F74"/>
    <mergeCell ref="Q73:Q74"/>
    <mergeCell ref="P71:P74"/>
    <mergeCell ref="O71:O74"/>
    <mergeCell ref="N73:N74"/>
    <mergeCell ref="M73:M74"/>
    <mergeCell ref="L73:L74"/>
    <mergeCell ref="L77:L79"/>
    <mergeCell ref="L398:L399"/>
    <mergeCell ref="K398:K399"/>
    <mergeCell ref="J398:J399"/>
    <mergeCell ref="I398:I399"/>
    <mergeCell ref="H398:H399"/>
    <mergeCell ref="A358:Q358"/>
    <mergeCell ref="A359:A361"/>
    <mergeCell ref="B359:B361"/>
    <mergeCell ref="C359:C361"/>
    <mergeCell ref="A58:A60"/>
    <mergeCell ref="B58:B60"/>
    <mergeCell ref="C58:C60"/>
    <mergeCell ref="O58:O60"/>
    <mergeCell ref="P58:P60"/>
    <mergeCell ref="Q58:Q60"/>
    <mergeCell ref="A55:A57"/>
    <mergeCell ref="B55:B57"/>
    <mergeCell ref="C55:C57"/>
    <mergeCell ref="O55:O57"/>
    <mergeCell ref="P55:P57"/>
    <mergeCell ref="Q55:Q57"/>
    <mergeCell ref="A52:A54"/>
    <mergeCell ref="B52:B54"/>
    <mergeCell ref="C52:C54"/>
    <mergeCell ref="O52:O54"/>
    <mergeCell ref="P52:P54"/>
    <mergeCell ref="Q52:Q54"/>
    <mergeCell ref="A669:A671"/>
    <mergeCell ref="B669:B671"/>
    <mergeCell ref="C669:C671"/>
    <mergeCell ref="O669:O671"/>
    <mergeCell ref="P669:P671"/>
    <mergeCell ref="Q669:Q671"/>
    <mergeCell ref="A666:A668"/>
    <mergeCell ref="B666:B668"/>
    <mergeCell ref="C666:C668"/>
    <mergeCell ref="O666:O668"/>
    <mergeCell ref="P666:P668"/>
    <mergeCell ref="Q666:Q668"/>
    <mergeCell ref="A49:A51"/>
    <mergeCell ref="B49:B51"/>
    <mergeCell ref="C49:C51"/>
    <mergeCell ref="O49:O51"/>
    <mergeCell ref="P49:P51"/>
    <mergeCell ref="Q49:Q51"/>
    <mergeCell ref="A663:A665"/>
    <mergeCell ref="B663:B665"/>
    <mergeCell ref="C663:C665"/>
    <mergeCell ref="O663:O665"/>
    <mergeCell ref="P663:P665"/>
    <mergeCell ref="Q663:Q665"/>
    <mergeCell ref="A832:A834"/>
    <mergeCell ref="B832:B834"/>
    <mergeCell ref="C832:C834"/>
    <mergeCell ref="O832:O834"/>
    <mergeCell ref="P832:P834"/>
    <mergeCell ref="Q832:Q834"/>
    <mergeCell ref="A829:A831"/>
    <mergeCell ref="B829:B831"/>
    <mergeCell ref="C829:C831"/>
    <mergeCell ref="O829:O831"/>
    <mergeCell ref="P829:P831"/>
    <mergeCell ref="Q829:Q831"/>
    <mergeCell ref="A826:A828"/>
    <mergeCell ref="B826:B828"/>
    <mergeCell ref="C826:C828"/>
    <mergeCell ref="O826:O828"/>
    <mergeCell ref="P826:P828"/>
    <mergeCell ref="Q826:Q828"/>
    <mergeCell ref="A823:A825"/>
    <mergeCell ref="B823:B825"/>
    <mergeCell ref="C823:C825"/>
    <mergeCell ref="O823:O825"/>
    <mergeCell ref="P823:P825"/>
    <mergeCell ref="Q823:Q825"/>
    <mergeCell ref="A820:A822"/>
    <mergeCell ref="B820:B822"/>
    <mergeCell ref="C820:C822"/>
    <mergeCell ref="O820:O822"/>
    <mergeCell ref="P820:P822"/>
    <mergeCell ref="Q820:Q822"/>
    <mergeCell ref="A817:A819"/>
    <mergeCell ref="B817:B819"/>
    <mergeCell ref="C817:C819"/>
    <mergeCell ref="O817:O819"/>
    <mergeCell ref="P817:P819"/>
    <mergeCell ref="Q817:Q819"/>
    <mergeCell ref="A814:A816"/>
    <mergeCell ref="B814:B816"/>
    <mergeCell ref="C814:C816"/>
    <mergeCell ref="O814:O816"/>
    <mergeCell ref="P814:P816"/>
    <mergeCell ref="Q814:Q816"/>
    <mergeCell ref="A811:A813"/>
    <mergeCell ref="B811:B813"/>
    <mergeCell ref="C811:C813"/>
    <mergeCell ref="O811:O813"/>
    <mergeCell ref="P811:P813"/>
    <mergeCell ref="Q811:Q813"/>
    <mergeCell ref="A808:A810"/>
    <mergeCell ref="B808:B810"/>
    <mergeCell ref="C808:C810"/>
    <mergeCell ref="O808:O810"/>
    <mergeCell ref="P808:P810"/>
    <mergeCell ref="Q808:Q810"/>
    <mergeCell ref="A805:A807"/>
    <mergeCell ref="B805:B807"/>
    <mergeCell ref="C805:C807"/>
    <mergeCell ref="O805:O807"/>
    <mergeCell ref="P805:P807"/>
    <mergeCell ref="Q805:Q807"/>
    <mergeCell ref="Q799:Q801"/>
    <mergeCell ref="A802:A804"/>
    <mergeCell ref="B802:B804"/>
    <mergeCell ref="C802:C804"/>
    <mergeCell ref="O802:O804"/>
    <mergeCell ref="P802:P804"/>
    <mergeCell ref="Q802:Q804"/>
    <mergeCell ref="Q642:Q646"/>
    <mergeCell ref="Q647:Q649"/>
    <mergeCell ref="Q624:Q626"/>
    <mergeCell ref="Q627:Q629"/>
    <mergeCell ref="Q630:Q632"/>
    <mergeCell ref="Q633:Q635"/>
    <mergeCell ref="Q636:Q638"/>
    <mergeCell ref="Q639:Q641"/>
    <mergeCell ref="Q621:Q623"/>
    <mergeCell ref="A618:A620"/>
    <mergeCell ref="B618:B620"/>
    <mergeCell ref="C618:C620"/>
    <mergeCell ref="O618:O620"/>
    <mergeCell ref="P618:P620"/>
    <mergeCell ref="Q618:Q620"/>
    <mergeCell ref="A621:A623"/>
    <mergeCell ref="B621:B623"/>
    <mergeCell ref="C621:C623"/>
    <mergeCell ref="Q461:Q463"/>
    <mergeCell ref="Q458:Q460"/>
    <mergeCell ref="Q400:Q402"/>
    <mergeCell ref="Q411:Q413"/>
    <mergeCell ref="Q438:Q440"/>
    <mergeCell ref="Q441:Q443"/>
    <mergeCell ref="Q447:Q448"/>
    <mergeCell ref="N643:N645"/>
    <mergeCell ref="M643:M645"/>
    <mergeCell ref="L643:L645"/>
    <mergeCell ref="K643:K645"/>
    <mergeCell ref="J643:J645"/>
    <mergeCell ref="E600:E601"/>
    <mergeCell ref="H602:H604"/>
    <mergeCell ref="G602:G604"/>
    <mergeCell ref="H597:H598"/>
    <mergeCell ref="G597:G598"/>
    <mergeCell ref="E597:E598"/>
    <mergeCell ref="F597:F598"/>
    <mergeCell ref="A592:A594"/>
    <mergeCell ref="B592:B594"/>
    <mergeCell ref="D597:D598"/>
    <mergeCell ref="C595:C598"/>
    <mergeCell ref="B595:B598"/>
    <mergeCell ref="A595:A598"/>
    <mergeCell ref="C592:C594"/>
    <mergeCell ref="C586:C588"/>
    <mergeCell ref="A589:A591"/>
    <mergeCell ref="B589:B591"/>
    <mergeCell ref="C589:C591"/>
    <mergeCell ref="M600:M601"/>
    <mergeCell ref="L600:L601"/>
    <mergeCell ref="K600:K601"/>
    <mergeCell ref="J600:J601"/>
    <mergeCell ref="J449:J451"/>
    <mergeCell ref="I449:I451"/>
    <mergeCell ref="I597:I598"/>
    <mergeCell ref="L469:L473"/>
    <mergeCell ref="K469:K473"/>
    <mergeCell ref="J469:J473"/>
    <mergeCell ref="G600:G601"/>
    <mergeCell ref="G756:G758"/>
    <mergeCell ref="H703:H705"/>
    <mergeCell ref="G703:G705"/>
    <mergeCell ref="A420:Q420"/>
    <mergeCell ref="H449:H451"/>
    <mergeCell ref="G449:G451"/>
    <mergeCell ref="F449:F451"/>
    <mergeCell ref="Q600:Q601"/>
    <mergeCell ref="N600:N601"/>
    <mergeCell ref="F469:F473"/>
    <mergeCell ref="E469:E473"/>
    <mergeCell ref="F600:F601"/>
    <mergeCell ref="E722:E724"/>
    <mergeCell ref="F703:F705"/>
    <mergeCell ref="L476:L479"/>
    <mergeCell ref="K476:K479"/>
    <mergeCell ref="J476:J479"/>
    <mergeCell ref="I600:I601"/>
    <mergeCell ref="H600:H601"/>
    <mergeCell ref="D766:D767"/>
    <mergeCell ref="O574:O576"/>
    <mergeCell ref="I756:I758"/>
    <mergeCell ref="D600:D601"/>
    <mergeCell ref="O599:O604"/>
    <mergeCell ref="N602:N604"/>
    <mergeCell ref="F766:F767"/>
    <mergeCell ref="E766:E767"/>
    <mergeCell ref="F756:F758"/>
    <mergeCell ref="E756:E758"/>
    <mergeCell ref="D738:D740"/>
    <mergeCell ref="D756:D758"/>
    <mergeCell ref="D722:D724"/>
    <mergeCell ref="I738:I740"/>
    <mergeCell ref="F602:F604"/>
    <mergeCell ref="E602:E604"/>
    <mergeCell ref="I709:I710"/>
    <mergeCell ref="H709:H710"/>
    <mergeCell ref="G709:G710"/>
    <mergeCell ref="F709:F710"/>
    <mergeCell ref="K766:K767"/>
    <mergeCell ref="J766:J767"/>
    <mergeCell ref="M602:M604"/>
    <mergeCell ref="L602:L604"/>
    <mergeCell ref="G774:G777"/>
    <mergeCell ref="F774:F777"/>
    <mergeCell ref="I766:I767"/>
    <mergeCell ref="H766:H767"/>
    <mergeCell ref="G766:G767"/>
    <mergeCell ref="K709:K710"/>
    <mergeCell ref="O771:O777"/>
    <mergeCell ref="N774:N777"/>
    <mergeCell ref="M774:M777"/>
    <mergeCell ref="L774:L777"/>
    <mergeCell ref="Q766:Q767"/>
    <mergeCell ref="N766:N767"/>
    <mergeCell ref="M766:M767"/>
    <mergeCell ref="L766:L767"/>
    <mergeCell ref="Q772:Q773"/>
    <mergeCell ref="N772:N773"/>
    <mergeCell ref="Q756:Q758"/>
    <mergeCell ref="N756:N758"/>
    <mergeCell ref="M756:M758"/>
    <mergeCell ref="L756:L758"/>
    <mergeCell ref="K756:K758"/>
    <mergeCell ref="J756:J758"/>
    <mergeCell ref="O753:O758"/>
    <mergeCell ref="P753:P758"/>
    <mergeCell ref="Q738:Q740"/>
    <mergeCell ref="N738:N740"/>
    <mergeCell ref="M738:M740"/>
    <mergeCell ref="L738:L740"/>
    <mergeCell ref="K738:K740"/>
    <mergeCell ref="J738:J740"/>
    <mergeCell ref="Q722:Q724"/>
    <mergeCell ref="N722:N724"/>
    <mergeCell ref="M722:M724"/>
    <mergeCell ref="L722:L724"/>
    <mergeCell ref="K722:K724"/>
    <mergeCell ref="J722:J724"/>
    <mergeCell ref="I713:I715"/>
    <mergeCell ref="N707:N708"/>
    <mergeCell ref="M707:M708"/>
    <mergeCell ref="L707:L708"/>
    <mergeCell ref="E703:E705"/>
    <mergeCell ref="H713:H715"/>
    <mergeCell ref="G713:G715"/>
    <mergeCell ref="F713:F715"/>
    <mergeCell ref="E713:E715"/>
    <mergeCell ref="J709:J710"/>
    <mergeCell ref="D703:D705"/>
    <mergeCell ref="Q703:Q705"/>
    <mergeCell ref="N703:N705"/>
    <mergeCell ref="M703:M705"/>
    <mergeCell ref="L703:L705"/>
    <mergeCell ref="K703:K705"/>
    <mergeCell ref="J703:J705"/>
    <mergeCell ref="I703:I705"/>
    <mergeCell ref="I699:I700"/>
    <mergeCell ref="H699:H700"/>
    <mergeCell ref="G699:G700"/>
    <mergeCell ref="F699:F700"/>
    <mergeCell ref="E699:E700"/>
    <mergeCell ref="D699:D700"/>
    <mergeCell ref="O548:O550"/>
    <mergeCell ref="P548:P550"/>
    <mergeCell ref="A545:A547"/>
    <mergeCell ref="B545:B547"/>
    <mergeCell ref="Q699:Q700"/>
    <mergeCell ref="N699:N700"/>
    <mergeCell ref="M699:M700"/>
    <mergeCell ref="L699:L700"/>
    <mergeCell ref="K699:K700"/>
    <mergeCell ref="J699:J700"/>
    <mergeCell ref="A983:A985"/>
    <mergeCell ref="B983:B985"/>
    <mergeCell ref="C983:C985"/>
    <mergeCell ref="O983:O985"/>
    <mergeCell ref="P983:P985"/>
    <mergeCell ref="C545:C547"/>
    <mergeCell ref="O545:O547"/>
    <mergeCell ref="P545:P547"/>
    <mergeCell ref="A548:A550"/>
    <mergeCell ref="B548:B550"/>
    <mergeCell ref="A977:A979"/>
    <mergeCell ref="B977:B979"/>
    <mergeCell ref="C977:C979"/>
    <mergeCell ref="O977:O979"/>
    <mergeCell ref="P977:P979"/>
    <mergeCell ref="A980:A982"/>
    <mergeCell ref="B980:B982"/>
    <mergeCell ref="C980:C982"/>
    <mergeCell ref="O980:O982"/>
    <mergeCell ref="P980:P982"/>
    <mergeCell ref="A974:A976"/>
    <mergeCell ref="B974:B976"/>
    <mergeCell ref="C974:C976"/>
    <mergeCell ref="O974:O976"/>
    <mergeCell ref="P974:P976"/>
    <mergeCell ref="A799:A801"/>
    <mergeCell ref="B799:B801"/>
    <mergeCell ref="C799:C801"/>
    <mergeCell ref="O799:O801"/>
    <mergeCell ref="P799:P801"/>
    <mergeCell ref="A970:Q970"/>
    <mergeCell ref="A971:A973"/>
    <mergeCell ref="B971:B973"/>
    <mergeCell ref="C971:C973"/>
    <mergeCell ref="O971:O973"/>
    <mergeCell ref="P971:P973"/>
    <mergeCell ref="Q971:Q973"/>
    <mergeCell ref="A964:A966"/>
    <mergeCell ref="B964:B966"/>
    <mergeCell ref="C964:C966"/>
    <mergeCell ref="O964:O966"/>
    <mergeCell ref="P964:P966"/>
    <mergeCell ref="A967:A969"/>
    <mergeCell ref="B967:B969"/>
    <mergeCell ref="C967:C969"/>
    <mergeCell ref="O967:O969"/>
    <mergeCell ref="P967:P969"/>
    <mergeCell ref="A961:A963"/>
    <mergeCell ref="B961:B963"/>
    <mergeCell ref="C961:C963"/>
    <mergeCell ref="O961:O963"/>
    <mergeCell ref="P961:P963"/>
    <mergeCell ref="Q961:Q963"/>
    <mergeCell ref="A958:A960"/>
    <mergeCell ref="B958:B960"/>
    <mergeCell ref="C958:C960"/>
    <mergeCell ref="O958:O960"/>
    <mergeCell ref="P958:P960"/>
    <mergeCell ref="Q958:Q960"/>
    <mergeCell ref="A955:A957"/>
    <mergeCell ref="B955:B957"/>
    <mergeCell ref="C955:C957"/>
    <mergeCell ref="O955:O957"/>
    <mergeCell ref="P955:P957"/>
    <mergeCell ref="Q955:Q957"/>
    <mergeCell ref="A952:A954"/>
    <mergeCell ref="B952:B954"/>
    <mergeCell ref="C952:C954"/>
    <mergeCell ref="O952:O954"/>
    <mergeCell ref="P952:P954"/>
    <mergeCell ref="Q952:Q954"/>
    <mergeCell ref="A949:A951"/>
    <mergeCell ref="B949:B951"/>
    <mergeCell ref="C949:C951"/>
    <mergeCell ref="O949:O951"/>
    <mergeCell ref="P949:P951"/>
    <mergeCell ref="Q949:Q951"/>
    <mergeCell ref="A946:A948"/>
    <mergeCell ref="B946:B948"/>
    <mergeCell ref="C946:C948"/>
    <mergeCell ref="O946:O948"/>
    <mergeCell ref="P946:P948"/>
    <mergeCell ref="Q946:Q948"/>
    <mergeCell ref="A943:A945"/>
    <mergeCell ref="B943:B945"/>
    <mergeCell ref="C943:C945"/>
    <mergeCell ref="O943:O945"/>
    <mergeCell ref="P943:P945"/>
    <mergeCell ref="Q943:Q945"/>
    <mergeCell ref="A940:A942"/>
    <mergeCell ref="B940:B942"/>
    <mergeCell ref="C940:C942"/>
    <mergeCell ref="O940:O942"/>
    <mergeCell ref="P940:P942"/>
    <mergeCell ref="Q940:Q942"/>
    <mergeCell ref="A937:A939"/>
    <mergeCell ref="B937:B939"/>
    <mergeCell ref="C937:C939"/>
    <mergeCell ref="O937:O939"/>
    <mergeCell ref="P937:P939"/>
    <mergeCell ref="Q937:Q939"/>
    <mergeCell ref="A934:A936"/>
    <mergeCell ref="B934:B936"/>
    <mergeCell ref="C934:C936"/>
    <mergeCell ref="O934:O936"/>
    <mergeCell ref="P934:P936"/>
    <mergeCell ref="Q934:Q936"/>
    <mergeCell ref="A931:A933"/>
    <mergeCell ref="B931:B933"/>
    <mergeCell ref="C931:C933"/>
    <mergeCell ref="O931:O933"/>
    <mergeCell ref="P931:P933"/>
    <mergeCell ref="Q931:Q933"/>
    <mergeCell ref="A928:A930"/>
    <mergeCell ref="B928:B930"/>
    <mergeCell ref="C928:C930"/>
    <mergeCell ref="O928:O930"/>
    <mergeCell ref="P928:P930"/>
    <mergeCell ref="Q928:Q930"/>
    <mergeCell ref="A925:A927"/>
    <mergeCell ref="B925:B927"/>
    <mergeCell ref="C925:C927"/>
    <mergeCell ref="O925:O927"/>
    <mergeCell ref="P925:P927"/>
    <mergeCell ref="Q925:Q927"/>
    <mergeCell ref="A922:A924"/>
    <mergeCell ref="B922:B924"/>
    <mergeCell ref="C922:C924"/>
    <mergeCell ref="O922:O924"/>
    <mergeCell ref="P922:P924"/>
    <mergeCell ref="Q922:Q924"/>
    <mergeCell ref="A919:A921"/>
    <mergeCell ref="B919:B921"/>
    <mergeCell ref="C919:C921"/>
    <mergeCell ref="O919:O921"/>
    <mergeCell ref="P919:P921"/>
    <mergeCell ref="Q919:Q921"/>
    <mergeCell ref="A916:A918"/>
    <mergeCell ref="B916:B918"/>
    <mergeCell ref="C916:C918"/>
    <mergeCell ref="O916:O918"/>
    <mergeCell ref="P916:P918"/>
    <mergeCell ref="Q916:Q918"/>
    <mergeCell ref="A913:A915"/>
    <mergeCell ref="B913:B915"/>
    <mergeCell ref="C913:C915"/>
    <mergeCell ref="O913:O915"/>
    <mergeCell ref="P913:P915"/>
    <mergeCell ref="Q913:Q915"/>
    <mergeCell ref="A910:A912"/>
    <mergeCell ref="B910:B912"/>
    <mergeCell ref="C910:C912"/>
    <mergeCell ref="O910:O912"/>
    <mergeCell ref="P910:P912"/>
    <mergeCell ref="Q910:Q912"/>
    <mergeCell ref="A907:A909"/>
    <mergeCell ref="B907:B909"/>
    <mergeCell ref="C907:C909"/>
    <mergeCell ref="O907:O909"/>
    <mergeCell ref="P907:P909"/>
    <mergeCell ref="Q907:Q909"/>
    <mergeCell ref="A904:A906"/>
    <mergeCell ref="B904:B906"/>
    <mergeCell ref="C904:C906"/>
    <mergeCell ref="O904:O906"/>
    <mergeCell ref="P904:P906"/>
    <mergeCell ref="Q904:Q906"/>
    <mergeCell ref="A901:A903"/>
    <mergeCell ref="B901:B903"/>
    <mergeCell ref="C901:C903"/>
    <mergeCell ref="O901:O903"/>
    <mergeCell ref="P901:P903"/>
    <mergeCell ref="Q901:Q903"/>
    <mergeCell ref="A898:A900"/>
    <mergeCell ref="B898:B900"/>
    <mergeCell ref="C898:C900"/>
    <mergeCell ref="O898:O900"/>
    <mergeCell ref="P898:P900"/>
    <mergeCell ref="Q898:Q900"/>
    <mergeCell ref="A895:A897"/>
    <mergeCell ref="B895:B897"/>
    <mergeCell ref="C895:C897"/>
    <mergeCell ref="O895:O897"/>
    <mergeCell ref="P895:P897"/>
    <mergeCell ref="Q895:Q897"/>
    <mergeCell ref="A892:A894"/>
    <mergeCell ref="B892:B894"/>
    <mergeCell ref="C892:C894"/>
    <mergeCell ref="O892:O894"/>
    <mergeCell ref="P892:P894"/>
    <mergeCell ref="Q892:Q894"/>
    <mergeCell ref="A889:A891"/>
    <mergeCell ref="B889:B891"/>
    <mergeCell ref="C889:C891"/>
    <mergeCell ref="O889:O891"/>
    <mergeCell ref="P889:P891"/>
    <mergeCell ref="Q889:Q891"/>
    <mergeCell ref="A886:A888"/>
    <mergeCell ref="B886:B888"/>
    <mergeCell ref="C886:C888"/>
    <mergeCell ref="O886:O888"/>
    <mergeCell ref="P886:P888"/>
    <mergeCell ref="Q886:Q888"/>
    <mergeCell ref="A883:A885"/>
    <mergeCell ref="B883:B885"/>
    <mergeCell ref="C883:C885"/>
    <mergeCell ref="O883:O885"/>
    <mergeCell ref="P883:P885"/>
    <mergeCell ref="Q883:Q885"/>
    <mergeCell ref="A879:Q879"/>
    <mergeCell ref="A880:A882"/>
    <mergeCell ref="B880:B882"/>
    <mergeCell ref="C880:C882"/>
    <mergeCell ref="O880:O882"/>
    <mergeCell ref="P880:P882"/>
    <mergeCell ref="Q880:Q882"/>
    <mergeCell ref="A876:A878"/>
    <mergeCell ref="B876:B878"/>
    <mergeCell ref="C876:C878"/>
    <mergeCell ref="O876:O878"/>
    <mergeCell ref="P876:P878"/>
    <mergeCell ref="Q876:Q878"/>
    <mergeCell ref="A872:Q872"/>
    <mergeCell ref="A873:A875"/>
    <mergeCell ref="B873:B875"/>
    <mergeCell ref="C873:C875"/>
    <mergeCell ref="O873:O875"/>
    <mergeCell ref="P873:P875"/>
    <mergeCell ref="Q873:Q875"/>
    <mergeCell ref="A869:A871"/>
    <mergeCell ref="B869:B871"/>
    <mergeCell ref="C869:C871"/>
    <mergeCell ref="O869:O871"/>
    <mergeCell ref="P869:P871"/>
    <mergeCell ref="Q869:Q871"/>
    <mergeCell ref="A866:A868"/>
    <mergeCell ref="B866:B868"/>
    <mergeCell ref="C866:C868"/>
    <mergeCell ref="O866:O868"/>
    <mergeCell ref="P866:P868"/>
    <mergeCell ref="Q866:Q868"/>
    <mergeCell ref="A863:A865"/>
    <mergeCell ref="B863:B865"/>
    <mergeCell ref="C863:C865"/>
    <mergeCell ref="O863:O865"/>
    <mergeCell ref="P863:P865"/>
    <mergeCell ref="Q863:Q865"/>
    <mergeCell ref="A860:A862"/>
    <mergeCell ref="B860:B862"/>
    <mergeCell ref="C860:C862"/>
    <mergeCell ref="O860:O862"/>
    <mergeCell ref="P860:P862"/>
    <mergeCell ref="Q860:Q862"/>
    <mergeCell ref="A835:Q835"/>
    <mergeCell ref="A836:A838"/>
    <mergeCell ref="B836:B838"/>
    <mergeCell ref="C836:C838"/>
    <mergeCell ref="O836:O838"/>
    <mergeCell ref="P836:P838"/>
    <mergeCell ref="Q836:Q838"/>
    <mergeCell ref="A796:A798"/>
    <mergeCell ref="B796:B798"/>
    <mergeCell ref="C796:C798"/>
    <mergeCell ref="O796:O798"/>
    <mergeCell ref="P796:P798"/>
    <mergeCell ref="Q796:Q798"/>
    <mergeCell ref="A793:A795"/>
    <mergeCell ref="B793:B795"/>
    <mergeCell ref="C793:C795"/>
    <mergeCell ref="O793:O795"/>
    <mergeCell ref="P793:P795"/>
    <mergeCell ref="Q793:Q795"/>
    <mergeCell ref="A789:A791"/>
    <mergeCell ref="B789:B791"/>
    <mergeCell ref="C789:C791"/>
    <mergeCell ref="O789:O791"/>
    <mergeCell ref="P789:P791"/>
    <mergeCell ref="A792:Q792"/>
    <mergeCell ref="A785:Q785"/>
    <mergeCell ref="A786:A788"/>
    <mergeCell ref="B786:B788"/>
    <mergeCell ref="C786:C788"/>
    <mergeCell ref="O786:O788"/>
    <mergeCell ref="P786:P788"/>
    <mergeCell ref="Q786:Q788"/>
    <mergeCell ref="Q778:Q780"/>
    <mergeCell ref="O778:O780"/>
    <mergeCell ref="P778:P780"/>
    <mergeCell ref="Q783:Q784"/>
    <mergeCell ref="P781:P784"/>
    <mergeCell ref="C768:C770"/>
    <mergeCell ref="O768:O770"/>
    <mergeCell ref="P768:P770"/>
    <mergeCell ref="Q774:Q777"/>
    <mergeCell ref="P771:P777"/>
    <mergeCell ref="A778:A780"/>
    <mergeCell ref="B778:B780"/>
    <mergeCell ref="C778:C780"/>
    <mergeCell ref="K774:K777"/>
    <mergeCell ref="J774:J777"/>
    <mergeCell ref="I774:I777"/>
    <mergeCell ref="H774:H777"/>
    <mergeCell ref="E774:E777"/>
    <mergeCell ref="D774:D777"/>
    <mergeCell ref="O750:O752"/>
    <mergeCell ref="P750:P752"/>
    <mergeCell ref="H756:H758"/>
    <mergeCell ref="A746:A749"/>
    <mergeCell ref="B746:B749"/>
    <mergeCell ref="C746:C749"/>
    <mergeCell ref="O746:O749"/>
    <mergeCell ref="P746:P749"/>
    <mergeCell ref="F748:F749"/>
    <mergeCell ref="E748:E749"/>
    <mergeCell ref="H742:H743"/>
    <mergeCell ref="G742:G743"/>
    <mergeCell ref="F742:F743"/>
    <mergeCell ref="G738:G740"/>
    <mergeCell ref="F738:F740"/>
    <mergeCell ref="E738:E740"/>
    <mergeCell ref="H738:H740"/>
    <mergeCell ref="E742:E743"/>
    <mergeCell ref="P716:P718"/>
    <mergeCell ref="I722:I724"/>
    <mergeCell ref="H722:H724"/>
    <mergeCell ref="G722:G724"/>
    <mergeCell ref="F722:F724"/>
    <mergeCell ref="A716:A718"/>
    <mergeCell ref="B716:B718"/>
    <mergeCell ref="C716:C718"/>
    <mergeCell ref="O716:O718"/>
    <mergeCell ref="A693:Q693"/>
    <mergeCell ref="A694:A696"/>
    <mergeCell ref="B694:B696"/>
    <mergeCell ref="C694:C696"/>
    <mergeCell ref="O694:O696"/>
    <mergeCell ref="P694:P696"/>
    <mergeCell ref="Q694:Q696"/>
    <mergeCell ref="A690:A692"/>
    <mergeCell ref="B690:B692"/>
    <mergeCell ref="C690:C692"/>
    <mergeCell ref="O690:O692"/>
    <mergeCell ref="P690:P692"/>
    <mergeCell ref="A672:A674"/>
    <mergeCell ref="B672:B674"/>
    <mergeCell ref="C672:C674"/>
    <mergeCell ref="O672:O674"/>
    <mergeCell ref="P672:P674"/>
    <mergeCell ref="A684:A686"/>
    <mergeCell ref="B684:B686"/>
    <mergeCell ref="C684:C686"/>
    <mergeCell ref="O684:O686"/>
    <mergeCell ref="P684:P686"/>
    <mergeCell ref="A687:A689"/>
    <mergeCell ref="B687:B689"/>
    <mergeCell ref="C687:C689"/>
    <mergeCell ref="O687:O689"/>
    <mergeCell ref="P687:P689"/>
    <mergeCell ref="A681:A683"/>
    <mergeCell ref="B681:B683"/>
    <mergeCell ref="C681:C683"/>
    <mergeCell ref="O681:O683"/>
    <mergeCell ref="P681:P683"/>
    <mergeCell ref="Q681:Q683"/>
    <mergeCell ref="A675:A677"/>
    <mergeCell ref="B675:B677"/>
    <mergeCell ref="C675:C677"/>
    <mergeCell ref="O675:O677"/>
    <mergeCell ref="P675:P677"/>
    <mergeCell ref="A678:A680"/>
    <mergeCell ref="B678:B680"/>
    <mergeCell ref="C678:C680"/>
    <mergeCell ref="O678:O680"/>
    <mergeCell ref="P678:P680"/>
    <mergeCell ref="A660:A662"/>
    <mergeCell ref="B660:B662"/>
    <mergeCell ref="C660:C662"/>
    <mergeCell ref="O660:O662"/>
    <mergeCell ref="P660:P662"/>
    <mergeCell ref="Q660:Q662"/>
    <mergeCell ref="A654:A656"/>
    <mergeCell ref="B654:B656"/>
    <mergeCell ref="C654:C656"/>
    <mergeCell ref="O654:O656"/>
    <mergeCell ref="P654:P656"/>
    <mergeCell ref="A657:A659"/>
    <mergeCell ref="B657:B659"/>
    <mergeCell ref="C657:C659"/>
    <mergeCell ref="O657:O659"/>
    <mergeCell ref="P657:P659"/>
    <mergeCell ref="A651:A653"/>
    <mergeCell ref="B651:B653"/>
    <mergeCell ref="C651:C653"/>
    <mergeCell ref="O651:O653"/>
    <mergeCell ref="P651:P653"/>
    <mergeCell ref="Q651:Q653"/>
    <mergeCell ref="A647:A649"/>
    <mergeCell ref="B647:B649"/>
    <mergeCell ref="C647:C649"/>
    <mergeCell ref="O647:O649"/>
    <mergeCell ref="P647:P649"/>
    <mergeCell ref="A650:Q650"/>
    <mergeCell ref="A639:A641"/>
    <mergeCell ref="B639:B641"/>
    <mergeCell ref="C639:C641"/>
    <mergeCell ref="O639:O641"/>
    <mergeCell ref="P639:P641"/>
    <mergeCell ref="A642:A646"/>
    <mergeCell ref="B642:B646"/>
    <mergeCell ref="C642:C646"/>
    <mergeCell ref="O642:O646"/>
    <mergeCell ref="P642:P646"/>
    <mergeCell ref="A633:A635"/>
    <mergeCell ref="B633:B635"/>
    <mergeCell ref="C633:C635"/>
    <mergeCell ref="O633:O635"/>
    <mergeCell ref="P633:P635"/>
    <mergeCell ref="A636:A638"/>
    <mergeCell ref="B636:B638"/>
    <mergeCell ref="C636:C638"/>
    <mergeCell ref="O636:O638"/>
    <mergeCell ref="P636:P638"/>
    <mergeCell ref="A627:A629"/>
    <mergeCell ref="B627:B629"/>
    <mergeCell ref="C627:C629"/>
    <mergeCell ref="O627:O629"/>
    <mergeCell ref="P627:P629"/>
    <mergeCell ref="A630:A632"/>
    <mergeCell ref="B630:B632"/>
    <mergeCell ref="C630:C632"/>
    <mergeCell ref="O630:O632"/>
    <mergeCell ref="P630:P632"/>
    <mergeCell ref="O621:O623"/>
    <mergeCell ref="P621:P623"/>
    <mergeCell ref="A624:A626"/>
    <mergeCell ref="B624:B626"/>
    <mergeCell ref="C624:C626"/>
    <mergeCell ref="O624:O626"/>
    <mergeCell ref="P624:P626"/>
    <mergeCell ref="O612:O614"/>
    <mergeCell ref="P612:P614"/>
    <mergeCell ref="Q612:Q614"/>
    <mergeCell ref="A615:A617"/>
    <mergeCell ref="B615:B617"/>
    <mergeCell ref="C615:C617"/>
    <mergeCell ref="O615:O617"/>
    <mergeCell ref="P615:P617"/>
    <mergeCell ref="Q615:Q617"/>
    <mergeCell ref="Q605:Q607"/>
    <mergeCell ref="A608:A610"/>
    <mergeCell ref="B608:B610"/>
    <mergeCell ref="C608:C610"/>
    <mergeCell ref="O608:O610"/>
    <mergeCell ref="P608:P610"/>
    <mergeCell ref="O592:O594"/>
    <mergeCell ref="P592:P594"/>
    <mergeCell ref="P605:P607"/>
    <mergeCell ref="A583:A585"/>
    <mergeCell ref="B583:B585"/>
    <mergeCell ref="C583:C585"/>
    <mergeCell ref="O583:O585"/>
    <mergeCell ref="P583:P585"/>
    <mergeCell ref="A586:A588"/>
    <mergeCell ref="B586:B588"/>
    <mergeCell ref="O586:O588"/>
    <mergeCell ref="P586:P588"/>
    <mergeCell ref="A577:A579"/>
    <mergeCell ref="B577:B579"/>
    <mergeCell ref="C577:C579"/>
    <mergeCell ref="O577:O579"/>
    <mergeCell ref="P577:P579"/>
    <mergeCell ref="A580:A582"/>
    <mergeCell ref="B580:B582"/>
    <mergeCell ref="C580:C582"/>
    <mergeCell ref="O580:O582"/>
    <mergeCell ref="P580:P582"/>
    <mergeCell ref="Q568:Q570"/>
    <mergeCell ref="A571:A573"/>
    <mergeCell ref="B571:B573"/>
    <mergeCell ref="C571:C573"/>
    <mergeCell ref="O571:O573"/>
    <mergeCell ref="P571:P573"/>
    <mergeCell ref="P574:P576"/>
    <mergeCell ref="Q571:Q573"/>
    <mergeCell ref="C565:C567"/>
    <mergeCell ref="O565:O567"/>
    <mergeCell ref="P565:P567"/>
    <mergeCell ref="A568:A570"/>
    <mergeCell ref="B568:B570"/>
    <mergeCell ref="C568:C570"/>
    <mergeCell ref="O568:O570"/>
    <mergeCell ref="P568:P570"/>
    <mergeCell ref="A565:A567"/>
    <mergeCell ref="B565:B567"/>
    <mergeCell ref="A562:A564"/>
    <mergeCell ref="B562:B564"/>
    <mergeCell ref="C562:C564"/>
    <mergeCell ref="O562:O564"/>
    <mergeCell ref="P562:P564"/>
    <mergeCell ref="A556:A558"/>
    <mergeCell ref="B556:B558"/>
    <mergeCell ref="C556:C558"/>
    <mergeCell ref="O556:O558"/>
    <mergeCell ref="P556:P558"/>
    <mergeCell ref="A559:A561"/>
    <mergeCell ref="B559:B561"/>
    <mergeCell ref="C559:C561"/>
    <mergeCell ref="O559:O561"/>
    <mergeCell ref="P559:P561"/>
    <mergeCell ref="B552:Q552"/>
    <mergeCell ref="A553:A555"/>
    <mergeCell ref="B553:B555"/>
    <mergeCell ref="C553:C555"/>
    <mergeCell ref="O553:O555"/>
    <mergeCell ref="P553:P555"/>
    <mergeCell ref="Q553:Q555"/>
    <mergeCell ref="A542:A544"/>
    <mergeCell ref="B542:B544"/>
    <mergeCell ref="C542:C544"/>
    <mergeCell ref="O542:O544"/>
    <mergeCell ref="P542:P544"/>
    <mergeCell ref="A551:Q551"/>
    <mergeCell ref="Q542:Q544"/>
    <mergeCell ref="C548:C550"/>
    <mergeCell ref="P521:P523"/>
    <mergeCell ref="A518:A520"/>
    <mergeCell ref="B518:B520"/>
    <mergeCell ref="C518:C520"/>
    <mergeCell ref="O518:O520"/>
    <mergeCell ref="P518:P520"/>
    <mergeCell ref="O521:O523"/>
    <mergeCell ref="A500:A502"/>
    <mergeCell ref="B500:B502"/>
    <mergeCell ref="C500:C502"/>
    <mergeCell ref="O500:O502"/>
    <mergeCell ref="P500:P502"/>
    <mergeCell ref="A512:A514"/>
    <mergeCell ref="B512:B514"/>
    <mergeCell ref="C512:C514"/>
    <mergeCell ref="O512:O514"/>
    <mergeCell ref="P512:P514"/>
    <mergeCell ref="B496:Q496"/>
    <mergeCell ref="A497:A499"/>
    <mergeCell ref="B497:B499"/>
    <mergeCell ref="C497:C499"/>
    <mergeCell ref="O497:O499"/>
    <mergeCell ref="P497:P499"/>
    <mergeCell ref="Q497:Q499"/>
    <mergeCell ref="A493:A495"/>
    <mergeCell ref="B493:B495"/>
    <mergeCell ref="C493:C495"/>
    <mergeCell ref="O493:O495"/>
    <mergeCell ref="P493:P495"/>
    <mergeCell ref="K488:K489"/>
    <mergeCell ref="L488:L489"/>
    <mergeCell ref="I488:I489"/>
    <mergeCell ref="H488:H489"/>
    <mergeCell ref="G488:G489"/>
    <mergeCell ref="Q480:Q482"/>
    <mergeCell ref="A483:A485"/>
    <mergeCell ref="B483:B485"/>
    <mergeCell ref="C483:C485"/>
    <mergeCell ref="O483:O485"/>
    <mergeCell ref="P483:P485"/>
    <mergeCell ref="A480:A482"/>
    <mergeCell ref="B480:B482"/>
    <mergeCell ref="O480:O482"/>
    <mergeCell ref="P480:P482"/>
    <mergeCell ref="C480:C482"/>
    <mergeCell ref="A701:A705"/>
    <mergeCell ref="B701:B705"/>
    <mergeCell ref="C701:C705"/>
    <mergeCell ref="O701:O705"/>
    <mergeCell ref="P701:P705"/>
    <mergeCell ref="A574:A576"/>
    <mergeCell ref="B574:B576"/>
    <mergeCell ref="C574:C576"/>
    <mergeCell ref="P599:P604"/>
    <mergeCell ref="A461:A463"/>
    <mergeCell ref="B461:B463"/>
    <mergeCell ref="C461:C463"/>
    <mergeCell ref="O461:O463"/>
    <mergeCell ref="P461:P463"/>
    <mergeCell ref="A464:A466"/>
    <mergeCell ref="B464:B466"/>
    <mergeCell ref="C464:C466"/>
    <mergeCell ref="O464:O466"/>
    <mergeCell ref="P464:P466"/>
    <mergeCell ref="A455:A457"/>
    <mergeCell ref="B455:B457"/>
    <mergeCell ref="C455:C457"/>
    <mergeCell ref="O455:O457"/>
    <mergeCell ref="P455:P457"/>
    <mergeCell ref="A458:A460"/>
    <mergeCell ref="B458:B460"/>
    <mergeCell ref="C458:C460"/>
    <mergeCell ref="O458:O460"/>
    <mergeCell ref="P458:P460"/>
    <mergeCell ref="A452:A454"/>
    <mergeCell ref="B452:B454"/>
    <mergeCell ref="C452:C454"/>
    <mergeCell ref="O452:O454"/>
    <mergeCell ref="P452:P454"/>
    <mergeCell ref="D449:D451"/>
    <mergeCell ref="C447:C451"/>
    <mergeCell ref="E449:E451"/>
    <mergeCell ref="A444:A446"/>
    <mergeCell ref="B444:B446"/>
    <mergeCell ref="C444:C446"/>
    <mergeCell ref="O444:O446"/>
    <mergeCell ref="P444:P446"/>
    <mergeCell ref="Q444:Q446"/>
    <mergeCell ref="A438:A440"/>
    <mergeCell ref="B438:B440"/>
    <mergeCell ref="C438:C440"/>
    <mergeCell ref="O438:O440"/>
    <mergeCell ref="P438:P440"/>
    <mergeCell ref="A441:A443"/>
    <mergeCell ref="B441:B443"/>
    <mergeCell ref="C441:C443"/>
    <mergeCell ref="O441:O443"/>
    <mergeCell ref="P441:P443"/>
    <mergeCell ref="A435:A437"/>
    <mergeCell ref="B435:B437"/>
    <mergeCell ref="C435:C437"/>
    <mergeCell ref="O435:O437"/>
    <mergeCell ref="P435:P437"/>
    <mergeCell ref="Q435:Q437"/>
    <mergeCell ref="A432:A434"/>
    <mergeCell ref="B432:B434"/>
    <mergeCell ref="C432:C434"/>
    <mergeCell ref="O432:O434"/>
    <mergeCell ref="P432:P434"/>
    <mergeCell ref="Q432:Q434"/>
    <mergeCell ref="A429:A431"/>
    <mergeCell ref="B429:B431"/>
    <mergeCell ref="C429:C431"/>
    <mergeCell ref="O429:O431"/>
    <mergeCell ref="P429:P431"/>
    <mergeCell ref="Q429:Q431"/>
    <mergeCell ref="O589:O591"/>
    <mergeCell ref="P589:P591"/>
    <mergeCell ref="Q574:Q576"/>
    <mergeCell ref="Q586:Q588"/>
    <mergeCell ref="I643:I645"/>
    <mergeCell ref="A424:Q424"/>
    <mergeCell ref="B425:Q425"/>
    <mergeCell ref="A426:A428"/>
    <mergeCell ref="B426:B428"/>
    <mergeCell ref="C426:C428"/>
    <mergeCell ref="O426:O428"/>
    <mergeCell ref="P426:P428"/>
    <mergeCell ref="Q426:Q428"/>
    <mergeCell ref="A503:A505"/>
    <mergeCell ref="A421:A423"/>
    <mergeCell ref="B421:B423"/>
    <mergeCell ref="C421:C423"/>
    <mergeCell ref="O421:O423"/>
    <mergeCell ref="P421:P423"/>
    <mergeCell ref="Q421:Q423"/>
    <mergeCell ref="C414:C416"/>
    <mergeCell ref="O414:O416"/>
    <mergeCell ref="P414:P416"/>
    <mergeCell ref="A417:A419"/>
    <mergeCell ref="B417:B419"/>
    <mergeCell ref="C417:C419"/>
    <mergeCell ref="O417:O419"/>
    <mergeCell ref="P417:P419"/>
    <mergeCell ref="O408:O410"/>
    <mergeCell ref="P408:P410"/>
    <mergeCell ref="P697:P700"/>
    <mergeCell ref="A411:A413"/>
    <mergeCell ref="B411:B413"/>
    <mergeCell ref="C411:C413"/>
    <mergeCell ref="O411:O413"/>
    <mergeCell ref="P411:P413"/>
    <mergeCell ref="A414:A416"/>
    <mergeCell ref="B414:B416"/>
    <mergeCell ref="A400:A402"/>
    <mergeCell ref="B400:B402"/>
    <mergeCell ref="C400:C402"/>
    <mergeCell ref="O400:O402"/>
    <mergeCell ref="P400:P402"/>
    <mergeCell ref="B447:B451"/>
    <mergeCell ref="A447:A451"/>
    <mergeCell ref="A408:A410"/>
    <mergeCell ref="B408:B410"/>
    <mergeCell ref="C408:C410"/>
    <mergeCell ref="A393:A395"/>
    <mergeCell ref="B393:B395"/>
    <mergeCell ref="C393:C395"/>
    <mergeCell ref="O393:O395"/>
    <mergeCell ref="P393:P395"/>
    <mergeCell ref="H643:H645"/>
    <mergeCell ref="G643:G645"/>
    <mergeCell ref="F643:F645"/>
    <mergeCell ref="E643:E645"/>
    <mergeCell ref="D643:D645"/>
    <mergeCell ref="A390:A392"/>
    <mergeCell ref="B390:B392"/>
    <mergeCell ref="C390:C392"/>
    <mergeCell ref="O390:O392"/>
    <mergeCell ref="P390:P392"/>
    <mergeCell ref="Q390:Q392"/>
    <mergeCell ref="A386:A388"/>
    <mergeCell ref="B386:B388"/>
    <mergeCell ref="C386:C388"/>
    <mergeCell ref="O386:O388"/>
    <mergeCell ref="P386:P388"/>
    <mergeCell ref="A389:Q389"/>
    <mergeCell ref="Q386:Q388"/>
    <mergeCell ref="A380:A382"/>
    <mergeCell ref="B380:B382"/>
    <mergeCell ref="C380:C382"/>
    <mergeCell ref="O380:O382"/>
    <mergeCell ref="P380:P382"/>
    <mergeCell ref="A383:A385"/>
    <mergeCell ref="B383:B385"/>
    <mergeCell ref="C383:C385"/>
    <mergeCell ref="O383:O385"/>
    <mergeCell ref="P383:P385"/>
    <mergeCell ref="A374:A376"/>
    <mergeCell ref="B374:B376"/>
    <mergeCell ref="C374:C376"/>
    <mergeCell ref="O374:O376"/>
    <mergeCell ref="P374:P376"/>
    <mergeCell ref="A377:A379"/>
    <mergeCell ref="B377:B379"/>
    <mergeCell ref="C377:C379"/>
    <mergeCell ref="O377:O379"/>
    <mergeCell ref="P377:P379"/>
    <mergeCell ref="A368:A370"/>
    <mergeCell ref="B368:B370"/>
    <mergeCell ref="C368:C370"/>
    <mergeCell ref="O368:O370"/>
    <mergeCell ref="P368:P370"/>
    <mergeCell ref="A371:A373"/>
    <mergeCell ref="B371:B373"/>
    <mergeCell ref="C371:C373"/>
    <mergeCell ref="O371:O373"/>
    <mergeCell ref="P371:P373"/>
    <mergeCell ref="A362:A364"/>
    <mergeCell ref="B362:B364"/>
    <mergeCell ref="C362:C364"/>
    <mergeCell ref="O362:O364"/>
    <mergeCell ref="P362:P364"/>
    <mergeCell ref="A365:A367"/>
    <mergeCell ref="B365:B367"/>
    <mergeCell ref="C365:C367"/>
    <mergeCell ref="O365:O367"/>
    <mergeCell ref="P365:P367"/>
    <mergeCell ref="O359:O361"/>
    <mergeCell ref="P359:P361"/>
    <mergeCell ref="Q359:Q361"/>
    <mergeCell ref="A352:A354"/>
    <mergeCell ref="B352:B354"/>
    <mergeCell ref="C352:C354"/>
    <mergeCell ref="O352:O354"/>
    <mergeCell ref="P352:P354"/>
    <mergeCell ref="Q352:Q354"/>
    <mergeCell ref="A349:A351"/>
    <mergeCell ref="B349:B351"/>
    <mergeCell ref="C349:C351"/>
    <mergeCell ref="O349:O351"/>
    <mergeCell ref="P349:P351"/>
    <mergeCell ref="Q349:Q351"/>
    <mergeCell ref="Q340:Q342"/>
    <mergeCell ref="A343:A345"/>
    <mergeCell ref="B343:B345"/>
    <mergeCell ref="C343:C345"/>
    <mergeCell ref="O343:O345"/>
    <mergeCell ref="P343:P345"/>
    <mergeCell ref="Q343:Q345"/>
    <mergeCell ref="A337:A339"/>
    <mergeCell ref="B337:B339"/>
    <mergeCell ref="C337:C339"/>
    <mergeCell ref="O337:O339"/>
    <mergeCell ref="P337:P339"/>
    <mergeCell ref="A340:A342"/>
    <mergeCell ref="B340:B342"/>
    <mergeCell ref="C340:C342"/>
    <mergeCell ref="O340:O342"/>
    <mergeCell ref="P340:P342"/>
    <mergeCell ref="A334:A336"/>
    <mergeCell ref="B334:B336"/>
    <mergeCell ref="C334:C336"/>
    <mergeCell ref="O334:O336"/>
    <mergeCell ref="P334:P336"/>
    <mergeCell ref="Q334:Q336"/>
    <mergeCell ref="Q328:Q330"/>
    <mergeCell ref="A331:A333"/>
    <mergeCell ref="B331:B333"/>
    <mergeCell ref="C331:C333"/>
    <mergeCell ref="O331:O333"/>
    <mergeCell ref="P331:P333"/>
    <mergeCell ref="Q331:Q333"/>
    <mergeCell ref="O325:O327"/>
    <mergeCell ref="P325:P327"/>
    <mergeCell ref="A328:A330"/>
    <mergeCell ref="B328:B330"/>
    <mergeCell ref="C328:C330"/>
    <mergeCell ref="O328:O330"/>
    <mergeCell ref="P328:P330"/>
    <mergeCell ref="A319:A321"/>
    <mergeCell ref="B319:B321"/>
    <mergeCell ref="C319:C321"/>
    <mergeCell ref="O319:O321"/>
    <mergeCell ref="P319:P321"/>
    <mergeCell ref="Q319:Q321"/>
    <mergeCell ref="A316:A318"/>
    <mergeCell ref="B316:B318"/>
    <mergeCell ref="C316:C318"/>
    <mergeCell ref="O316:O318"/>
    <mergeCell ref="P316:P318"/>
    <mergeCell ref="Q316:Q318"/>
    <mergeCell ref="A313:A315"/>
    <mergeCell ref="B313:B315"/>
    <mergeCell ref="C313:C315"/>
    <mergeCell ref="O313:O315"/>
    <mergeCell ref="P313:P315"/>
    <mergeCell ref="Q313:Q315"/>
    <mergeCell ref="A310:A312"/>
    <mergeCell ref="B310:B312"/>
    <mergeCell ref="C310:C312"/>
    <mergeCell ref="O310:O312"/>
    <mergeCell ref="P310:P312"/>
    <mergeCell ref="Q310:Q312"/>
    <mergeCell ref="Q304:Q306"/>
    <mergeCell ref="A307:A309"/>
    <mergeCell ref="B307:B309"/>
    <mergeCell ref="C307:C309"/>
    <mergeCell ref="O307:O309"/>
    <mergeCell ref="P307:P309"/>
    <mergeCell ref="Q307:Q309"/>
    <mergeCell ref="B301:B303"/>
    <mergeCell ref="C301:C303"/>
    <mergeCell ref="O301:O303"/>
    <mergeCell ref="P301:P303"/>
    <mergeCell ref="A304:A306"/>
    <mergeCell ref="B304:B306"/>
    <mergeCell ref="C304:C306"/>
    <mergeCell ref="O304:O306"/>
    <mergeCell ref="P304:P306"/>
    <mergeCell ref="P291:P293"/>
    <mergeCell ref="Q291:Q293"/>
    <mergeCell ref="A297:Q297"/>
    <mergeCell ref="A298:A300"/>
    <mergeCell ref="B298:B300"/>
    <mergeCell ref="C298:C300"/>
    <mergeCell ref="O298:O300"/>
    <mergeCell ref="P298:P300"/>
    <mergeCell ref="Q298:Q300"/>
    <mergeCell ref="A279:A281"/>
    <mergeCell ref="B279:B281"/>
    <mergeCell ref="C279:C281"/>
    <mergeCell ref="O279:O281"/>
    <mergeCell ref="P279:P281"/>
    <mergeCell ref="A288:A290"/>
    <mergeCell ref="B288:B290"/>
    <mergeCell ref="C288:C290"/>
    <mergeCell ref="O288:O290"/>
    <mergeCell ref="P288:P290"/>
    <mergeCell ref="A276:A278"/>
    <mergeCell ref="B276:B278"/>
    <mergeCell ref="C276:C278"/>
    <mergeCell ref="O276:O278"/>
    <mergeCell ref="P276:P278"/>
    <mergeCell ref="Q276:Q278"/>
    <mergeCell ref="A98:A100"/>
    <mergeCell ref="B98:B100"/>
    <mergeCell ref="C98:C100"/>
    <mergeCell ref="O98:O100"/>
    <mergeCell ref="P98:P100"/>
    <mergeCell ref="Q98:Q100"/>
    <mergeCell ref="P267:P269"/>
    <mergeCell ref="Q267:Q269"/>
    <mergeCell ref="A270:A272"/>
    <mergeCell ref="B270:B272"/>
    <mergeCell ref="C270:C272"/>
    <mergeCell ref="O270:O272"/>
    <mergeCell ref="P270:P272"/>
    <mergeCell ref="Q270:Q272"/>
    <mergeCell ref="P264:P266"/>
    <mergeCell ref="A273:A275"/>
    <mergeCell ref="B273:B275"/>
    <mergeCell ref="C273:C275"/>
    <mergeCell ref="O273:O275"/>
    <mergeCell ref="P273:P275"/>
    <mergeCell ref="A267:A269"/>
    <mergeCell ref="B267:B269"/>
    <mergeCell ref="C267:C269"/>
    <mergeCell ref="O267:O269"/>
    <mergeCell ref="A261:A263"/>
    <mergeCell ref="B261:B263"/>
    <mergeCell ref="C261:C263"/>
    <mergeCell ref="O261:O263"/>
    <mergeCell ref="P261:P263"/>
    <mergeCell ref="Q273:Q275"/>
    <mergeCell ref="A264:A266"/>
    <mergeCell ref="B264:B266"/>
    <mergeCell ref="C264:C266"/>
    <mergeCell ref="O264:O266"/>
    <mergeCell ref="A257:Q257"/>
    <mergeCell ref="A258:A260"/>
    <mergeCell ref="B258:B260"/>
    <mergeCell ref="C258:C260"/>
    <mergeCell ref="O258:O260"/>
    <mergeCell ref="P258:P260"/>
    <mergeCell ref="Q258:Q260"/>
    <mergeCell ref="A254:A256"/>
    <mergeCell ref="B254:B256"/>
    <mergeCell ref="C254:C256"/>
    <mergeCell ref="O254:O256"/>
    <mergeCell ref="P254:P256"/>
    <mergeCell ref="A251:A253"/>
    <mergeCell ref="B251:B253"/>
    <mergeCell ref="C251:C253"/>
    <mergeCell ref="O251:O253"/>
    <mergeCell ref="P251:P253"/>
    <mergeCell ref="Q251:Q253"/>
    <mergeCell ref="A248:A250"/>
    <mergeCell ref="B248:B250"/>
    <mergeCell ref="C248:C250"/>
    <mergeCell ref="O248:O250"/>
    <mergeCell ref="P248:P250"/>
    <mergeCell ref="Q248:Q250"/>
    <mergeCell ref="A245:A247"/>
    <mergeCell ref="B245:B247"/>
    <mergeCell ref="C245:C247"/>
    <mergeCell ref="O245:O247"/>
    <mergeCell ref="P245:P247"/>
    <mergeCell ref="Q245:Q247"/>
    <mergeCell ref="A242:A244"/>
    <mergeCell ref="B242:B244"/>
    <mergeCell ref="C242:C244"/>
    <mergeCell ref="O242:O244"/>
    <mergeCell ref="P242:P244"/>
    <mergeCell ref="Q242:Q244"/>
    <mergeCell ref="A239:A241"/>
    <mergeCell ref="B239:B241"/>
    <mergeCell ref="C239:C241"/>
    <mergeCell ref="O239:O241"/>
    <mergeCell ref="P239:P241"/>
    <mergeCell ref="A236:A238"/>
    <mergeCell ref="B236:B238"/>
    <mergeCell ref="C236:C238"/>
    <mergeCell ref="O236:O238"/>
    <mergeCell ref="P236:P238"/>
    <mergeCell ref="A233:A235"/>
    <mergeCell ref="B233:B235"/>
    <mergeCell ref="C233:C235"/>
    <mergeCell ref="O233:O235"/>
    <mergeCell ref="P233:P235"/>
    <mergeCell ref="Q233:Q235"/>
    <mergeCell ref="A230:A232"/>
    <mergeCell ref="B230:B232"/>
    <mergeCell ref="C230:C232"/>
    <mergeCell ref="O230:O232"/>
    <mergeCell ref="P230:P232"/>
    <mergeCell ref="Q230:Q232"/>
    <mergeCell ref="A227:A229"/>
    <mergeCell ref="B227:B229"/>
    <mergeCell ref="C227:C229"/>
    <mergeCell ref="O227:O229"/>
    <mergeCell ref="P227:P229"/>
    <mergeCell ref="Q227:Q229"/>
    <mergeCell ref="A224:A226"/>
    <mergeCell ref="B224:B226"/>
    <mergeCell ref="C224:C226"/>
    <mergeCell ref="O224:O226"/>
    <mergeCell ref="P224:P226"/>
    <mergeCell ref="Q224:Q226"/>
    <mergeCell ref="A221:A223"/>
    <mergeCell ref="B221:B223"/>
    <mergeCell ref="C221:C223"/>
    <mergeCell ref="O221:O223"/>
    <mergeCell ref="P221:P223"/>
    <mergeCell ref="Q221:Q223"/>
    <mergeCell ref="A218:A220"/>
    <mergeCell ref="B218:B220"/>
    <mergeCell ref="C218:C220"/>
    <mergeCell ref="O218:O220"/>
    <mergeCell ref="P218:P220"/>
    <mergeCell ref="Q218:Q220"/>
    <mergeCell ref="A215:A217"/>
    <mergeCell ref="B215:B217"/>
    <mergeCell ref="C215:C217"/>
    <mergeCell ref="O215:O217"/>
    <mergeCell ref="P215:P217"/>
    <mergeCell ref="Q215:Q217"/>
    <mergeCell ref="A212:A214"/>
    <mergeCell ref="B212:B214"/>
    <mergeCell ref="C212:C214"/>
    <mergeCell ref="O212:O214"/>
    <mergeCell ref="P212:P214"/>
    <mergeCell ref="Q212:Q214"/>
    <mergeCell ref="A209:A211"/>
    <mergeCell ref="B209:B211"/>
    <mergeCell ref="C209:C211"/>
    <mergeCell ref="O209:O211"/>
    <mergeCell ref="P209:P211"/>
    <mergeCell ref="Q209:Q211"/>
    <mergeCell ref="A206:A208"/>
    <mergeCell ref="B206:B208"/>
    <mergeCell ref="C206:C208"/>
    <mergeCell ref="O206:O208"/>
    <mergeCell ref="P206:P208"/>
    <mergeCell ref="Q206:Q208"/>
    <mergeCell ref="A203:A205"/>
    <mergeCell ref="B203:B205"/>
    <mergeCell ref="C203:C205"/>
    <mergeCell ref="O203:O205"/>
    <mergeCell ref="P203:P205"/>
    <mergeCell ref="Q203:Q205"/>
    <mergeCell ref="A200:A202"/>
    <mergeCell ref="B200:B202"/>
    <mergeCell ref="C200:C202"/>
    <mergeCell ref="O200:O202"/>
    <mergeCell ref="P200:P202"/>
    <mergeCell ref="Q200:Q202"/>
    <mergeCell ref="A197:A199"/>
    <mergeCell ref="B197:B199"/>
    <mergeCell ref="C197:C199"/>
    <mergeCell ref="O197:O199"/>
    <mergeCell ref="P197:P199"/>
    <mergeCell ref="Q197:Q199"/>
    <mergeCell ref="A194:A196"/>
    <mergeCell ref="B194:B196"/>
    <mergeCell ref="C194:C196"/>
    <mergeCell ref="O194:O196"/>
    <mergeCell ref="P194:P196"/>
    <mergeCell ref="Q194:Q196"/>
    <mergeCell ref="A191:A193"/>
    <mergeCell ref="B191:B193"/>
    <mergeCell ref="C191:C193"/>
    <mergeCell ref="O191:O193"/>
    <mergeCell ref="P191:P193"/>
    <mergeCell ref="Q191:Q193"/>
    <mergeCell ref="A188:A190"/>
    <mergeCell ref="B188:B190"/>
    <mergeCell ref="C188:C190"/>
    <mergeCell ref="O188:O190"/>
    <mergeCell ref="P188:P190"/>
    <mergeCell ref="Q188:Q190"/>
    <mergeCell ref="A185:A187"/>
    <mergeCell ref="B185:B187"/>
    <mergeCell ref="C185:C187"/>
    <mergeCell ref="O185:O187"/>
    <mergeCell ref="P185:P187"/>
    <mergeCell ref="Q185:Q187"/>
    <mergeCell ref="A182:A184"/>
    <mergeCell ref="B182:B184"/>
    <mergeCell ref="C182:C184"/>
    <mergeCell ref="O182:O184"/>
    <mergeCell ref="P182:P184"/>
    <mergeCell ref="Q182:Q184"/>
    <mergeCell ref="A179:A181"/>
    <mergeCell ref="B179:B181"/>
    <mergeCell ref="C179:C181"/>
    <mergeCell ref="O179:O181"/>
    <mergeCell ref="P179:P181"/>
    <mergeCell ref="Q179:Q181"/>
    <mergeCell ref="A176:A178"/>
    <mergeCell ref="B176:B178"/>
    <mergeCell ref="C176:C178"/>
    <mergeCell ref="O176:O178"/>
    <mergeCell ref="P176:P178"/>
    <mergeCell ref="Q176:Q178"/>
    <mergeCell ref="A173:A175"/>
    <mergeCell ref="B173:B175"/>
    <mergeCell ref="C173:C175"/>
    <mergeCell ref="O173:O175"/>
    <mergeCell ref="P173:P175"/>
    <mergeCell ref="Q173:Q175"/>
    <mergeCell ref="A170:A172"/>
    <mergeCell ref="B170:B172"/>
    <mergeCell ref="C170:C172"/>
    <mergeCell ref="O170:O172"/>
    <mergeCell ref="P170:P172"/>
    <mergeCell ref="Q170:Q172"/>
    <mergeCell ref="A167:A169"/>
    <mergeCell ref="B167:B169"/>
    <mergeCell ref="C167:C169"/>
    <mergeCell ref="O167:O169"/>
    <mergeCell ref="P167:P169"/>
    <mergeCell ref="Q167:Q169"/>
    <mergeCell ref="A164:A166"/>
    <mergeCell ref="B164:B166"/>
    <mergeCell ref="C164:C166"/>
    <mergeCell ref="O164:O166"/>
    <mergeCell ref="P164:P166"/>
    <mergeCell ref="Q164:Q166"/>
    <mergeCell ref="A161:A163"/>
    <mergeCell ref="B161:B163"/>
    <mergeCell ref="C161:C163"/>
    <mergeCell ref="O161:O163"/>
    <mergeCell ref="P161:P163"/>
    <mergeCell ref="Q161:Q163"/>
    <mergeCell ref="A158:A160"/>
    <mergeCell ref="B158:B160"/>
    <mergeCell ref="C158:C160"/>
    <mergeCell ref="O158:O160"/>
    <mergeCell ref="P158:P160"/>
    <mergeCell ref="A155:A157"/>
    <mergeCell ref="B155:B157"/>
    <mergeCell ref="C155:C157"/>
    <mergeCell ref="O155:O157"/>
    <mergeCell ref="P155:P157"/>
    <mergeCell ref="Q155:Q157"/>
    <mergeCell ref="A152:A154"/>
    <mergeCell ref="B152:B154"/>
    <mergeCell ref="C152:C154"/>
    <mergeCell ref="O152:O154"/>
    <mergeCell ref="P152:P154"/>
    <mergeCell ref="Q152:Q154"/>
    <mergeCell ref="A149:A151"/>
    <mergeCell ref="B149:B151"/>
    <mergeCell ref="C149:C151"/>
    <mergeCell ref="O149:O151"/>
    <mergeCell ref="P149:P151"/>
    <mergeCell ref="Q149:Q151"/>
    <mergeCell ref="A146:A148"/>
    <mergeCell ref="B146:B148"/>
    <mergeCell ref="C146:C148"/>
    <mergeCell ref="O146:O148"/>
    <mergeCell ref="P146:P148"/>
    <mergeCell ref="Q146:Q148"/>
    <mergeCell ref="A143:A145"/>
    <mergeCell ref="B143:B145"/>
    <mergeCell ref="C143:C145"/>
    <mergeCell ref="O143:O145"/>
    <mergeCell ref="P143:P145"/>
    <mergeCell ref="Q143:Q145"/>
    <mergeCell ref="A140:A142"/>
    <mergeCell ref="B140:B142"/>
    <mergeCell ref="C140:C142"/>
    <mergeCell ref="O140:O142"/>
    <mergeCell ref="P140:P142"/>
    <mergeCell ref="Q140:Q142"/>
    <mergeCell ref="A137:A139"/>
    <mergeCell ref="B137:B139"/>
    <mergeCell ref="C137:C139"/>
    <mergeCell ref="O137:O139"/>
    <mergeCell ref="P137:P139"/>
    <mergeCell ref="Q137:Q139"/>
    <mergeCell ref="A134:A136"/>
    <mergeCell ref="B134:B136"/>
    <mergeCell ref="C134:C136"/>
    <mergeCell ref="O134:O136"/>
    <mergeCell ref="P134:P136"/>
    <mergeCell ref="Q134:Q136"/>
    <mergeCell ref="A131:A133"/>
    <mergeCell ref="B131:B133"/>
    <mergeCell ref="C131:C133"/>
    <mergeCell ref="O131:O133"/>
    <mergeCell ref="P131:P133"/>
    <mergeCell ref="Q131:Q133"/>
    <mergeCell ref="S125:S127"/>
    <mergeCell ref="T125:T127"/>
    <mergeCell ref="A128:A130"/>
    <mergeCell ref="B128:B130"/>
    <mergeCell ref="C128:C130"/>
    <mergeCell ref="O128:O130"/>
    <mergeCell ref="P128:P130"/>
    <mergeCell ref="Q128:Q130"/>
    <mergeCell ref="A125:A127"/>
    <mergeCell ref="B125:B127"/>
    <mergeCell ref="C125:C127"/>
    <mergeCell ref="O125:O127"/>
    <mergeCell ref="P125:P127"/>
    <mergeCell ref="Q125:Q127"/>
    <mergeCell ref="A122:A124"/>
    <mergeCell ref="B122:B124"/>
    <mergeCell ref="C122:C124"/>
    <mergeCell ref="O122:O124"/>
    <mergeCell ref="P122:P124"/>
    <mergeCell ref="Q122:Q124"/>
    <mergeCell ref="A119:A121"/>
    <mergeCell ref="B119:B121"/>
    <mergeCell ref="C119:C121"/>
    <mergeCell ref="O119:O121"/>
    <mergeCell ref="P119:P121"/>
    <mergeCell ref="Q119:Q121"/>
    <mergeCell ref="A116:A118"/>
    <mergeCell ref="B116:B118"/>
    <mergeCell ref="C116:C118"/>
    <mergeCell ref="O116:O118"/>
    <mergeCell ref="P116:P118"/>
    <mergeCell ref="Q116:Q118"/>
    <mergeCell ref="A113:A115"/>
    <mergeCell ref="B113:B115"/>
    <mergeCell ref="C113:C115"/>
    <mergeCell ref="O113:O115"/>
    <mergeCell ref="P113:P115"/>
    <mergeCell ref="Q113:Q115"/>
    <mergeCell ref="A110:A112"/>
    <mergeCell ref="B110:B112"/>
    <mergeCell ref="C110:C112"/>
    <mergeCell ref="O110:O112"/>
    <mergeCell ref="P110:P112"/>
    <mergeCell ref="Q110:Q112"/>
    <mergeCell ref="A107:A109"/>
    <mergeCell ref="B107:B109"/>
    <mergeCell ref="C107:C109"/>
    <mergeCell ref="O107:O109"/>
    <mergeCell ref="P107:P109"/>
    <mergeCell ref="Q107:Q109"/>
    <mergeCell ref="A104:A106"/>
    <mergeCell ref="B104:B106"/>
    <mergeCell ref="C104:C106"/>
    <mergeCell ref="O104:O106"/>
    <mergeCell ref="P104:P106"/>
    <mergeCell ref="Q104:Q106"/>
    <mergeCell ref="A101:A103"/>
    <mergeCell ref="B101:B103"/>
    <mergeCell ref="C101:C103"/>
    <mergeCell ref="O101:O103"/>
    <mergeCell ref="P101:P103"/>
    <mergeCell ref="Q101:Q103"/>
    <mergeCell ref="A95:A97"/>
    <mergeCell ref="B95:B97"/>
    <mergeCell ref="C95:C97"/>
    <mergeCell ref="O95:O97"/>
    <mergeCell ref="P95:P97"/>
    <mergeCell ref="Q95:Q97"/>
    <mergeCell ref="A92:A94"/>
    <mergeCell ref="B92:B94"/>
    <mergeCell ref="C92:C94"/>
    <mergeCell ref="O92:O94"/>
    <mergeCell ref="P92:P94"/>
    <mergeCell ref="Q92:Q94"/>
    <mergeCell ref="A89:A91"/>
    <mergeCell ref="B89:B91"/>
    <mergeCell ref="C89:C91"/>
    <mergeCell ref="O89:O91"/>
    <mergeCell ref="P89:P91"/>
    <mergeCell ref="Q89:Q91"/>
    <mergeCell ref="A86:A88"/>
    <mergeCell ref="B86:B88"/>
    <mergeCell ref="C86:C88"/>
    <mergeCell ref="O86:O88"/>
    <mergeCell ref="P86:P88"/>
    <mergeCell ref="Q86:Q88"/>
    <mergeCell ref="A83:A85"/>
    <mergeCell ref="B83:B85"/>
    <mergeCell ref="C83:C85"/>
    <mergeCell ref="O83:O85"/>
    <mergeCell ref="P83:P85"/>
    <mergeCell ref="A80:A82"/>
    <mergeCell ref="B80:B82"/>
    <mergeCell ref="C80:C82"/>
    <mergeCell ref="O80:O82"/>
    <mergeCell ref="P80:P82"/>
    <mergeCell ref="G398:G399"/>
    <mergeCell ref="F398:F399"/>
    <mergeCell ref="E398:E399"/>
    <mergeCell ref="D398:D399"/>
    <mergeCell ref="C396:C399"/>
    <mergeCell ref="B396:B399"/>
    <mergeCell ref="A68:A70"/>
    <mergeCell ref="B68:B70"/>
    <mergeCell ref="C68:C70"/>
    <mergeCell ref="O68:O70"/>
    <mergeCell ref="P68:P70"/>
    <mergeCell ref="Q68:Q70"/>
    <mergeCell ref="A65:A67"/>
    <mergeCell ref="B65:B67"/>
    <mergeCell ref="C65:C67"/>
    <mergeCell ref="O65:O67"/>
    <mergeCell ref="P65:P67"/>
    <mergeCell ref="Q65:Q67"/>
    <mergeCell ref="A61:Q61"/>
    <mergeCell ref="A62:A64"/>
    <mergeCell ref="B62:B64"/>
    <mergeCell ref="C62:C64"/>
    <mergeCell ref="O62:O64"/>
    <mergeCell ref="P62:P64"/>
    <mergeCell ref="Q62:Q64"/>
    <mergeCell ref="A46:A48"/>
    <mergeCell ref="B46:B48"/>
    <mergeCell ref="C46:C48"/>
    <mergeCell ref="O46:O48"/>
    <mergeCell ref="P46:P48"/>
    <mergeCell ref="Q46:Q48"/>
    <mergeCell ref="A43:A45"/>
    <mergeCell ref="B43:B45"/>
    <mergeCell ref="C43:C45"/>
    <mergeCell ref="O43:O45"/>
    <mergeCell ref="P43:P45"/>
    <mergeCell ref="Q43:Q45"/>
    <mergeCell ref="A41:A42"/>
    <mergeCell ref="B41:B42"/>
    <mergeCell ref="C41:C42"/>
    <mergeCell ref="O41:O42"/>
    <mergeCell ref="P41:P42"/>
    <mergeCell ref="Q41:Q42"/>
    <mergeCell ref="A38:A40"/>
    <mergeCell ref="B38:B40"/>
    <mergeCell ref="C38:C40"/>
    <mergeCell ref="O38:O40"/>
    <mergeCell ref="P38:P40"/>
    <mergeCell ref="Q38:Q39"/>
    <mergeCell ref="A36:A37"/>
    <mergeCell ref="B36:B37"/>
    <mergeCell ref="C36:C37"/>
    <mergeCell ref="O36:O37"/>
    <mergeCell ref="P36:P37"/>
    <mergeCell ref="Q36:Q37"/>
    <mergeCell ref="A34:A35"/>
    <mergeCell ref="B34:B35"/>
    <mergeCell ref="C34:C35"/>
    <mergeCell ref="O34:O35"/>
    <mergeCell ref="P34:P35"/>
    <mergeCell ref="Q34:Q35"/>
    <mergeCell ref="A32:A33"/>
    <mergeCell ref="B32:B33"/>
    <mergeCell ref="C32:C33"/>
    <mergeCell ref="O32:O33"/>
    <mergeCell ref="P32:P33"/>
    <mergeCell ref="Q32:Q33"/>
    <mergeCell ref="A30:A31"/>
    <mergeCell ref="B30:B31"/>
    <mergeCell ref="C30:C31"/>
    <mergeCell ref="O30:O31"/>
    <mergeCell ref="P30:P31"/>
    <mergeCell ref="Q30:Q31"/>
    <mergeCell ref="A28:A29"/>
    <mergeCell ref="B28:B29"/>
    <mergeCell ref="C28:C29"/>
    <mergeCell ref="O28:O29"/>
    <mergeCell ref="P28:P29"/>
    <mergeCell ref="Q28:Q29"/>
    <mergeCell ref="A26:A27"/>
    <mergeCell ref="B26:B27"/>
    <mergeCell ref="C26:C27"/>
    <mergeCell ref="O26:O27"/>
    <mergeCell ref="P26:P27"/>
    <mergeCell ref="Q26:Q27"/>
    <mergeCell ref="A24:A25"/>
    <mergeCell ref="B24:B25"/>
    <mergeCell ref="C24:C25"/>
    <mergeCell ref="O24:O25"/>
    <mergeCell ref="P24:P25"/>
    <mergeCell ref="Q24:Q25"/>
    <mergeCell ref="A22:A23"/>
    <mergeCell ref="B22:B23"/>
    <mergeCell ref="C22:C23"/>
    <mergeCell ref="O22:O23"/>
    <mergeCell ref="P22:P23"/>
    <mergeCell ref="Q22:Q23"/>
    <mergeCell ref="A20:A21"/>
    <mergeCell ref="B20:B21"/>
    <mergeCell ref="C20:C21"/>
    <mergeCell ref="O20:O21"/>
    <mergeCell ref="P20:P21"/>
    <mergeCell ref="Q20:Q21"/>
    <mergeCell ref="A16:Q16"/>
    <mergeCell ref="A17:A19"/>
    <mergeCell ref="B17:B19"/>
    <mergeCell ref="C17:C19"/>
    <mergeCell ref="O17:O19"/>
    <mergeCell ref="P17:P19"/>
    <mergeCell ref="Q17:Q19"/>
    <mergeCell ref="A13:B15"/>
    <mergeCell ref="C13:C15"/>
    <mergeCell ref="O13:O15"/>
    <mergeCell ref="P13:P15"/>
    <mergeCell ref="Q13:Q15"/>
    <mergeCell ref="C9:C11"/>
    <mergeCell ref="D9:D11"/>
    <mergeCell ref="E9:N9"/>
    <mergeCell ref="O9:O11"/>
    <mergeCell ref="P9:P11"/>
    <mergeCell ref="Q9:Q11"/>
    <mergeCell ref="E10:F10"/>
    <mergeCell ref="G10:H10"/>
    <mergeCell ref="I10:J10"/>
    <mergeCell ref="K10:L10"/>
    <mergeCell ref="M10:N10"/>
    <mergeCell ref="Q678:Q680"/>
    <mergeCell ref="Q684:Q686"/>
    <mergeCell ref="Q690:Q692"/>
    <mergeCell ref="A5:Q5"/>
    <mergeCell ref="A6:Q6"/>
    <mergeCell ref="A7:Q7"/>
    <mergeCell ref="A9:A11"/>
    <mergeCell ref="B9:B11"/>
    <mergeCell ref="B506:B508"/>
    <mergeCell ref="A506:A508"/>
    <mergeCell ref="Q713:Q715"/>
    <mergeCell ref="N713:N715"/>
    <mergeCell ref="M713:M715"/>
    <mergeCell ref="L713:L715"/>
    <mergeCell ref="K713:K715"/>
    <mergeCell ref="J713:J715"/>
    <mergeCell ref="D713:D715"/>
    <mergeCell ref="B503:B505"/>
    <mergeCell ref="C503:C505"/>
    <mergeCell ref="B611:Q611"/>
    <mergeCell ref="Q697:Q698"/>
    <mergeCell ref="Q701:Q702"/>
    <mergeCell ref="O503:O505"/>
    <mergeCell ref="P503:P505"/>
    <mergeCell ref="Q503:Q505"/>
    <mergeCell ref="C506:C508"/>
    <mergeCell ref="O506:O508"/>
    <mergeCell ref="P506:P508"/>
    <mergeCell ref="Q506:Q508"/>
    <mergeCell ref="Q512:Q514"/>
    <mergeCell ref="Q515:Q517"/>
    <mergeCell ref="A509:A511"/>
    <mergeCell ref="B509:B511"/>
    <mergeCell ref="C509:C511"/>
    <mergeCell ref="O509:O511"/>
    <mergeCell ref="P509:P511"/>
    <mergeCell ref="Q509:Q511"/>
    <mergeCell ref="Q521:Q523"/>
    <mergeCell ref="A515:A517"/>
    <mergeCell ref="B515:B517"/>
    <mergeCell ref="C515:C517"/>
    <mergeCell ref="O515:O517"/>
    <mergeCell ref="P515:P517"/>
    <mergeCell ref="A521:A523"/>
    <mergeCell ref="B521:B523"/>
    <mergeCell ref="C521:C523"/>
    <mergeCell ref="A524:A526"/>
    <mergeCell ref="B524:B526"/>
    <mergeCell ref="C524:C526"/>
    <mergeCell ref="O524:O526"/>
    <mergeCell ref="P524:P526"/>
    <mergeCell ref="Q524:Q526"/>
    <mergeCell ref="M529:M531"/>
    <mergeCell ref="L529:L531"/>
    <mergeCell ref="K529:K531"/>
    <mergeCell ref="J529:J531"/>
    <mergeCell ref="Q602:Q604"/>
    <mergeCell ref="K602:K604"/>
    <mergeCell ref="J602:J604"/>
    <mergeCell ref="O539:O541"/>
    <mergeCell ref="P539:P541"/>
    <mergeCell ref="Q539:Q541"/>
    <mergeCell ref="A532:A534"/>
    <mergeCell ref="B532:B534"/>
    <mergeCell ref="C532:C534"/>
    <mergeCell ref="O532:O534"/>
    <mergeCell ref="P532:P534"/>
    <mergeCell ref="Q532:Q534"/>
    <mergeCell ref="J537:J538"/>
    <mergeCell ref="I602:I604"/>
    <mergeCell ref="D602:D604"/>
    <mergeCell ref="A839:A841"/>
    <mergeCell ref="B839:B841"/>
    <mergeCell ref="C839:C841"/>
    <mergeCell ref="F707:F708"/>
    <mergeCell ref="E707:E708"/>
    <mergeCell ref="D707:D708"/>
    <mergeCell ref="A697:A700"/>
    <mergeCell ref="O839:O841"/>
    <mergeCell ref="P839:P841"/>
    <mergeCell ref="Q839:Q841"/>
    <mergeCell ref="A842:A844"/>
    <mergeCell ref="B842:B844"/>
    <mergeCell ref="C842:C844"/>
    <mergeCell ref="O842:O844"/>
    <mergeCell ref="P842:P844"/>
    <mergeCell ref="Q842:Q844"/>
    <mergeCell ref="A845:A847"/>
    <mergeCell ref="B845:B847"/>
    <mergeCell ref="C845:C847"/>
    <mergeCell ref="O845:O847"/>
    <mergeCell ref="P845:P847"/>
    <mergeCell ref="Q845:Q847"/>
    <mergeCell ref="A848:A850"/>
    <mergeCell ref="B848:B850"/>
    <mergeCell ref="C848:C850"/>
    <mergeCell ref="O848:O850"/>
    <mergeCell ref="P848:P850"/>
    <mergeCell ref="Q848:Q850"/>
    <mergeCell ref="A851:A853"/>
    <mergeCell ref="B851:B853"/>
    <mergeCell ref="C851:C853"/>
    <mergeCell ref="O851:O853"/>
    <mergeCell ref="P851:P853"/>
    <mergeCell ref="Q851:Q853"/>
    <mergeCell ref="A854:A856"/>
    <mergeCell ref="B854:B856"/>
    <mergeCell ref="C854:C856"/>
    <mergeCell ref="O854:O856"/>
    <mergeCell ref="P854:P856"/>
    <mergeCell ref="Q854:Q856"/>
    <mergeCell ref="A857:A859"/>
    <mergeCell ref="B857:B859"/>
    <mergeCell ref="C857:C859"/>
    <mergeCell ref="O857:O859"/>
    <mergeCell ref="P857:P859"/>
    <mergeCell ref="Q857:Q859"/>
    <mergeCell ref="Q337:Q339"/>
    <mergeCell ref="A282:A284"/>
    <mergeCell ref="B282:B284"/>
    <mergeCell ref="C282:C284"/>
    <mergeCell ref="O282:O284"/>
    <mergeCell ref="P282:P284"/>
    <mergeCell ref="Q282:Q284"/>
    <mergeCell ref="A291:A293"/>
    <mergeCell ref="B291:B293"/>
    <mergeCell ref="C291:C293"/>
    <mergeCell ref="P285:P287"/>
    <mergeCell ref="Q285:Q287"/>
    <mergeCell ref="Q288:Q290"/>
    <mergeCell ref="A294:A296"/>
    <mergeCell ref="B294:B296"/>
    <mergeCell ref="A355:A357"/>
    <mergeCell ref="B355:B357"/>
    <mergeCell ref="C355:C357"/>
    <mergeCell ref="O355:O357"/>
    <mergeCell ref="P355:P357"/>
    <mergeCell ref="A346:A348"/>
    <mergeCell ref="B346:B348"/>
    <mergeCell ref="C346:C348"/>
    <mergeCell ref="O346:O348"/>
    <mergeCell ref="A285:A287"/>
    <mergeCell ref="B285:B287"/>
    <mergeCell ref="C285:C287"/>
    <mergeCell ref="O285:O287"/>
    <mergeCell ref="O291:O293"/>
    <mergeCell ref="A301:A303"/>
    <mergeCell ref="Q687:Q689"/>
    <mergeCell ref="Q518:Q520"/>
    <mergeCell ref="A490:A492"/>
    <mergeCell ref="B490:B492"/>
    <mergeCell ref="C490:C492"/>
    <mergeCell ref="O490:O492"/>
    <mergeCell ref="P490:P492"/>
    <mergeCell ref="A539:A541"/>
    <mergeCell ref="B539:B541"/>
    <mergeCell ref="C539:C541"/>
    <mergeCell ref="Q490:Q492"/>
    <mergeCell ref="C294:C296"/>
    <mergeCell ref="O294:O296"/>
    <mergeCell ref="P294:P296"/>
    <mergeCell ref="Q294:Q296"/>
    <mergeCell ref="Q545:Q547"/>
    <mergeCell ref="P346:P348"/>
    <mergeCell ref="Q346:Q348"/>
    <mergeCell ref="Q325:Q327"/>
    <mergeCell ref="Q355:Q357"/>
    <mergeCell ref="Q381:Q382"/>
    <mergeCell ref="A322:A324"/>
    <mergeCell ref="B322:B324"/>
    <mergeCell ref="C322:C324"/>
    <mergeCell ref="O322:O324"/>
    <mergeCell ref="P322:P324"/>
    <mergeCell ref="Q322:Q324"/>
    <mergeCell ref="A325:A327"/>
    <mergeCell ref="B325:B327"/>
    <mergeCell ref="C325:C327"/>
    <mergeCell ref="Q467:Q468"/>
    <mergeCell ref="C599:C604"/>
    <mergeCell ref="B599:B604"/>
    <mergeCell ref="A599:A604"/>
    <mergeCell ref="Q707:Q708"/>
    <mergeCell ref="K707:K708"/>
    <mergeCell ref="J707:J708"/>
    <mergeCell ref="I707:I708"/>
    <mergeCell ref="H707:H708"/>
    <mergeCell ref="G707:G708"/>
    <mergeCell ref="Q709:Q710"/>
    <mergeCell ref="P706:P710"/>
    <mergeCell ref="O706:O710"/>
    <mergeCell ref="N709:N710"/>
    <mergeCell ref="M709:M710"/>
    <mergeCell ref="L709:L710"/>
    <mergeCell ref="B697:B700"/>
    <mergeCell ref="C697:C700"/>
    <mergeCell ref="O697:O700"/>
    <mergeCell ref="A605:A607"/>
    <mergeCell ref="B605:B607"/>
    <mergeCell ref="C605:C607"/>
    <mergeCell ref="O605:O607"/>
    <mergeCell ref="A612:A614"/>
    <mergeCell ref="B612:B614"/>
    <mergeCell ref="C612:C614"/>
    <mergeCell ref="A711:A715"/>
    <mergeCell ref="B711:B715"/>
    <mergeCell ref="C711:C715"/>
    <mergeCell ref="O711:O715"/>
    <mergeCell ref="P711:P715"/>
    <mergeCell ref="A719:A724"/>
    <mergeCell ref="B719:B724"/>
    <mergeCell ref="C719:C724"/>
    <mergeCell ref="O719:O724"/>
    <mergeCell ref="P719:P724"/>
    <mergeCell ref="A735:A740"/>
    <mergeCell ref="B735:B740"/>
    <mergeCell ref="C735:C740"/>
    <mergeCell ref="A753:A758"/>
    <mergeCell ref="B753:B758"/>
    <mergeCell ref="C753:C758"/>
    <mergeCell ref="A750:A752"/>
    <mergeCell ref="B750:B752"/>
    <mergeCell ref="C750:C752"/>
    <mergeCell ref="B741:B745"/>
    <mergeCell ref="A764:A767"/>
    <mergeCell ref="B764:B767"/>
    <mergeCell ref="C764:C767"/>
    <mergeCell ref="O764:O767"/>
    <mergeCell ref="P764:P767"/>
    <mergeCell ref="A771:A777"/>
    <mergeCell ref="B771:B777"/>
    <mergeCell ref="C771:C777"/>
    <mergeCell ref="A768:A770"/>
    <mergeCell ref="B768:B770"/>
  </mergeCells>
  <printOptions/>
  <pageMargins left="0.7874015748031497" right="0.7874015748031497" top="1.1811023622047245" bottom="0.3937007874015748" header="0.31496062992125984" footer="0.31496062992125984"/>
  <pageSetup horizontalDpi="600" verticalDpi="600" orientation="landscape" paperSize="9" scale="1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2013-07-30T11:52:27Z</cp:lastPrinted>
  <dcterms:created xsi:type="dcterms:W3CDTF">2006-09-28T05:33:49Z</dcterms:created>
  <dcterms:modified xsi:type="dcterms:W3CDTF">2020-04-07T10:42:42Z</dcterms:modified>
  <cp:category/>
  <cp:version/>
  <cp:contentType/>
  <cp:contentStatus/>
</cp:coreProperties>
</file>