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2 год\3 квартал\поселения\сайт\"/>
    </mc:Choice>
  </mc:AlternateContent>
  <bookViews>
    <workbookView xWindow="240" yWindow="2205" windowWidth="15480" windowHeight="7305" activeTab="1"/>
  </bookViews>
  <sheets>
    <sheet name="СВОД" sheetId="1" r:id="rId1"/>
    <sheet name="общие" sheetId="2" r:id="rId2"/>
    <sheet name="КБ+ софин. МБ" sheetId="4" r:id="rId3"/>
  </sheets>
  <definedNames>
    <definedName name="_xlnm._FilterDatabase" localSheetId="1" hidden="1">общие!$A$3:$F$453</definedName>
    <definedName name="_xlnm.Print_Titles" localSheetId="2">'КБ+ софин. МБ'!$2:$3</definedName>
    <definedName name="_xlnm.Print_Titles" localSheetId="1">общие!$3:$4</definedName>
    <definedName name="_xlnm.Print_Titles" localSheetId="0">СВОД!$3:$4</definedName>
    <definedName name="_xlnm.Print_Area" localSheetId="2">'КБ+ софин. МБ'!$A$1:$F$138</definedName>
    <definedName name="_xlnm.Print_Area" localSheetId="1">общие!$A$1:$G$453</definedName>
    <definedName name="_xlnm.Print_Area" localSheetId="0">СВОД!$A$1:$F$139</definedName>
  </definedNames>
  <calcPr calcId="162913"/>
</workbook>
</file>

<file path=xl/calcChain.xml><?xml version="1.0" encoding="utf-8"?>
<calcChain xmlns="http://schemas.openxmlformats.org/spreadsheetml/2006/main">
  <c r="D112" i="4" l="1"/>
  <c r="E31" i="1" s="1"/>
  <c r="D428" i="2"/>
  <c r="D427" i="2"/>
  <c r="F31" i="4"/>
  <c r="E222" i="2"/>
  <c r="E221" i="2"/>
  <c r="E219" i="2"/>
  <c r="D219" i="2"/>
  <c r="D222" i="2"/>
  <c r="D221" i="2"/>
  <c r="C31" i="4"/>
  <c r="D32" i="4"/>
  <c r="C32" i="4"/>
  <c r="D31" i="4"/>
  <c r="F203" i="2"/>
  <c r="F202" i="2"/>
  <c r="E31" i="4" l="1"/>
  <c r="E32" i="4"/>
  <c r="E225" i="2" l="1"/>
  <c r="D225" i="2"/>
  <c r="E428" i="2" l="1"/>
  <c r="E427" i="2"/>
  <c r="E162" i="2"/>
  <c r="E161" i="2"/>
  <c r="E159" i="2"/>
  <c r="D162" i="2"/>
  <c r="D161" i="2"/>
  <c r="D79" i="4"/>
  <c r="F76" i="4"/>
  <c r="D77" i="4"/>
  <c r="D81" i="4" s="1"/>
  <c r="D76" i="4"/>
  <c r="C77" i="4"/>
  <c r="C76" i="4"/>
  <c r="C79" i="4"/>
  <c r="F144" i="2"/>
  <c r="F143" i="2"/>
  <c r="C78" i="4" l="1"/>
  <c r="D78" i="4"/>
  <c r="D80" i="4"/>
  <c r="C81" i="4"/>
  <c r="E81" i="4" s="1"/>
  <c r="C80" i="4"/>
  <c r="E76" i="4"/>
  <c r="E77" i="4"/>
  <c r="E78" i="4" l="1"/>
  <c r="E80" i="4"/>
  <c r="E448" i="2"/>
  <c r="E447" i="2"/>
  <c r="E446" i="2"/>
  <c r="D448" i="2"/>
  <c r="D447" i="2"/>
  <c r="D446" i="2"/>
  <c r="F161" i="2"/>
  <c r="F63" i="4"/>
  <c r="D63" i="4"/>
  <c r="C63" i="4"/>
  <c r="F152" i="2"/>
  <c r="E294" i="2"/>
  <c r="E293" i="2"/>
  <c r="E292" i="2"/>
  <c r="D294" i="2"/>
  <c r="D293" i="2"/>
  <c r="D292" i="2"/>
  <c r="F11" i="4"/>
  <c r="D13" i="4"/>
  <c r="D12" i="4"/>
  <c r="D11" i="4"/>
  <c r="C13" i="4"/>
  <c r="C12" i="4"/>
  <c r="C11" i="4"/>
  <c r="F288" i="2"/>
  <c r="F287" i="2"/>
  <c r="F286" i="2"/>
  <c r="E132" i="2"/>
  <c r="E131" i="2"/>
  <c r="E129" i="2"/>
  <c r="D132" i="2"/>
  <c r="D131" i="2"/>
  <c r="D72" i="4"/>
  <c r="F69" i="4"/>
  <c r="D70" i="4"/>
  <c r="D74" i="4" s="1"/>
  <c r="D69" i="4"/>
  <c r="D73" i="4" s="1"/>
  <c r="C70" i="4"/>
  <c r="C74" i="4" s="1"/>
  <c r="C69" i="4"/>
  <c r="C73" i="4" s="1"/>
  <c r="C72" i="4"/>
  <c r="F126" i="2"/>
  <c r="F125" i="2"/>
  <c r="E63" i="4" l="1"/>
  <c r="F131" i="2"/>
  <c r="E12" i="4"/>
  <c r="E11" i="4"/>
  <c r="E74" i="4"/>
  <c r="C71" i="4"/>
  <c r="D71" i="4"/>
  <c r="E73" i="4"/>
  <c r="E69" i="4"/>
  <c r="E70" i="4"/>
  <c r="E71" i="4" l="1"/>
  <c r="F57" i="4" l="1"/>
  <c r="D57" i="4"/>
  <c r="C57" i="4"/>
  <c r="E412" i="2"/>
  <c r="E411" i="2"/>
  <c r="D411" i="2"/>
  <c r="F186" i="2"/>
  <c r="D412" i="2"/>
  <c r="E280" i="2"/>
  <c r="E279" i="2"/>
  <c r="E278" i="2"/>
  <c r="E277" i="2"/>
  <c r="D280" i="2"/>
  <c r="D279" i="2"/>
  <c r="F47" i="4"/>
  <c r="D48" i="4"/>
  <c r="D47" i="4"/>
  <c r="C48" i="4"/>
  <c r="C47" i="4"/>
  <c r="F263" i="2"/>
  <c r="F262" i="2"/>
  <c r="E61" i="1"/>
  <c r="F411" i="2" l="1"/>
  <c r="E57" i="4"/>
  <c r="E48" i="4"/>
  <c r="E47" i="4"/>
  <c r="F145" i="2"/>
  <c r="F59" i="4" l="1"/>
  <c r="D59" i="4"/>
  <c r="D124" i="4" s="1"/>
  <c r="C59" i="4"/>
  <c r="E439" i="2"/>
  <c r="D439" i="2"/>
  <c r="F211" i="2"/>
  <c r="C124" i="4" l="1"/>
  <c r="F439" i="2"/>
  <c r="E59" i="4"/>
  <c r="E64" i="1"/>
  <c r="E124" i="4" l="1"/>
  <c r="F58" i="4"/>
  <c r="D58" i="4"/>
  <c r="C58" i="4"/>
  <c r="E431" i="2"/>
  <c r="D431" i="2"/>
  <c r="F206" i="2"/>
  <c r="F431" i="2" l="1"/>
  <c r="C116" i="4"/>
  <c r="E58" i="4"/>
  <c r="D116" i="4"/>
  <c r="E407" i="2"/>
  <c r="D407" i="2"/>
  <c r="E347" i="2"/>
  <c r="D347" i="2"/>
  <c r="E60" i="1"/>
  <c r="D60" i="1"/>
  <c r="F313" i="2"/>
  <c r="F407" i="2" l="1"/>
  <c r="F60" i="1"/>
  <c r="E116" i="4"/>
  <c r="F183" i="2"/>
  <c r="E420" i="2" l="1"/>
  <c r="E419" i="2"/>
  <c r="E390" i="2"/>
  <c r="E387" i="2"/>
  <c r="D390" i="2"/>
  <c r="E378" i="2"/>
  <c r="E375" i="2"/>
  <c r="D378" i="2"/>
  <c r="E363" i="2"/>
  <c r="D363" i="2"/>
  <c r="F347" i="2"/>
  <c r="E348" i="2"/>
  <c r="E346" i="2"/>
  <c r="E345" i="2"/>
  <c r="D348" i="2"/>
  <c r="D346" i="2"/>
  <c r="E309" i="2"/>
  <c r="E306" i="2"/>
  <c r="D309" i="2"/>
  <c r="E291" i="2"/>
  <c r="F279" i="2"/>
  <c r="D278" i="2"/>
  <c r="E258" i="2"/>
  <c r="E255" i="2"/>
  <c r="D258" i="2"/>
  <c r="D255" i="2"/>
  <c r="E246" i="2"/>
  <c r="E243" i="2"/>
  <c r="E237" i="2"/>
  <c r="E236" i="2"/>
  <c r="E235" i="2"/>
  <c r="E234" i="2"/>
  <c r="D234" i="2"/>
  <c r="D237" i="2"/>
  <c r="D236" i="2"/>
  <c r="D235" i="2"/>
  <c r="E176" i="2"/>
  <c r="E179" i="2"/>
  <c r="D179" i="2"/>
  <c r="E113" i="2"/>
  <c r="D113" i="2"/>
  <c r="E81" i="2"/>
  <c r="D81" i="2"/>
  <c r="E68" i="2"/>
  <c r="D68" i="2"/>
  <c r="F236" i="2" l="1"/>
  <c r="F346" i="2"/>
  <c r="F235" i="2"/>
  <c r="F278" i="2"/>
  <c r="F339" i="2"/>
  <c r="D291" i="2"/>
  <c r="D7" i="4"/>
  <c r="D6" i="4"/>
  <c r="D5" i="4"/>
  <c r="C7" i="4"/>
  <c r="C6" i="4"/>
  <c r="C5" i="4"/>
  <c r="F228" i="2"/>
  <c r="F60" i="4"/>
  <c r="D62" i="4"/>
  <c r="D67" i="4" s="1"/>
  <c r="D61" i="4"/>
  <c r="D66" i="4" s="1"/>
  <c r="D60" i="4"/>
  <c r="C62" i="4"/>
  <c r="C61" i="4"/>
  <c r="C60" i="4"/>
  <c r="F338" i="2"/>
  <c r="F337" i="2"/>
  <c r="F336" i="2"/>
  <c r="F49" i="4"/>
  <c r="D51" i="4"/>
  <c r="D55" i="4" s="1"/>
  <c r="D50" i="4"/>
  <c r="D54" i="4" s="1"/>
  <c r="D49" i="4"/>
  <c r="C51" i="4"/>
  <c r="C50" i="4"/>
  <c r="C49" i="4"/>
  <c r="E13" i="4" l="1"/>
  <c r="C66" i="4"/>
  <c r="C67" i="4"/>
  <c r="C54" i="4"/>
  <c r="D64" i="4"/>
  <c r="D65" i="4"/>
  <c r="C55" i="4"/>
  <c r="C65" i="4"/>
  <c r="C64" i="4"/>
  <c r="C52" i="4"/>
  <c r="D53" i="4"/>
  <c r="D52" i="4"/>
  <c r="E6" i="4"/>
  <c r="E7" i="4"/>
  <c r="E61" i="4"/>
  <c r="E62" i="4"/>
  <c r="E51" i="4"/>
  <c r="C53" i="4"/>
  <c r="E49" i="4"/>
  <c r="E50" i="4"/>
  <c r="E55" i="4" l="1"/>
  <c r="E54" i="4"/>
  <c r="E65" i="4"/>
  <c r="E53" i="4"/>
  <c r="F274" i="2" l="1"/>
  <c r="F273" i="2"/>
  <c r="F272" i="2"/>
  <c r="E436" i="2" l="1"/>
  <c r="E437" i="2" s="1"/>
  <c r="D436" i="2"/>
  <c r="D420" i="2"/>
  <c r="D437" i="2" l="1"/>
  <c r="F142" i="2"/>
  <c r="D419" i="2"/>
  <c r="D64" i="1"/>
  <c r="F224" i="2"/>
  <c r="F40" i="4"/>
  <c r="D41" i="4"/>
  <c r="D105" i="4" s="1"/>
  <c r="D40" i="4"/>
  <c r="D104" i="4" s="1"/>
  <c r="C41" i="4"/>
  <c r="C40" i="4"/>
  <c r="C104" i="4" l="1"/>
  <c r="C105" i="4"/>
  <c r="F64" i="1"/>
  <c r="E41" i="4"/>
  <c r="E40" i="4"/>
  <c r="D61" i="1" l="1"/>
  <c r="F187" i="2"/>
  <c r="F61" i="1" l="1"/>
  <c r="E432" i="2"/>
  <c r="D432" i="2"/>
  <c r="F39" i="2"/>
  <c r="D102" i="4" l="1"/>
  <c r="E416" i="2" l="1"/>
  <c r="D416" i="2"/>
  <c r="E408" i="2" l="1"/>
  <c r="D408" i="2"/>
  <c r="F261" i="2"/>
  <c r="F260" i="2"/>
  <c r="F408" i="2" l="1"/>
  <c r="E424" i="2"/>
  <c r="D424" i="2"/>
  <c r="F368" i="2"/>
  <c r="E423" i="2"/>
  <c r="E422" i="2"/>
  <c r="E450" i="2" s="1"/>
  <c r="D422" i="2"/>
  <c r="D423" i="2"/>
  <c r="F194" i="2"/>
  <c r="E451" i="2" l="1"/>
  <c r="F423" i="2"/>
  <c r="F422" i="2"/>
  <c r="F21" i="4"/>
  <c r="D23" i="4"/>
  <c r="D22" i="4"/>
  <c r="D21" i="4"/>
  <c r="C23" i="4"/>
  <c r="C22" i="4"/>
  <c r="C21" i="4"/>
  <c r="F321" i="2"/>
  <c r="F38" i="4"/>
  <c r="D39" i="4"/>
  <c r="D45" i="4" s="1"/>
  <c r="D38" i="4"/>
  <c r="C39" i="4"/>
  <c r="C38" i="4"/>
  <c r="C45" i="4" l="1"/>
  <c r="D107" i="4"/>
  <c r="D25" i="4"/>
  <c r="C44" i="4"/>
  <c r="C42" i="4"/>
  <c r="D42" i="4"/>
  <c r="D44" i="4"/>
  <c r="C107" i="4"/>
  <c r="C25" i="4"/>
  <c r="D108" i="4"/>
  <c r="D109" i="4"/>
  <c r="C108" i="4"/>
  <c r="C109" i="4"/>
  <c r="F213" i="2"/>
  <c r="E107" i="4" l="1"/>
  <c r="E44" i="4"/>
  <c r="E45" i="4"/>
  <c r="E444" i="2"/>
  <c r="D444" i="2"/>
  <c r="E404" i="2" l="1"/>
  <c r="D404" i="2"/>
  <c r="D375" i="2" l="1"/>
  <c r="D176" i="2"/>
  <c r="F323" i="2" l="1"/>
  <c r="F322" i="2"/>
  <c r="F29" i="4"/>
  <c r="F8" i="4" l="1"/>
  <c r="D10" i="4"/>
  <c r="D9" i="4"/>
  <c r="D132" i="4" s="1"/>
  <c r="D8" i="4"/>
  <c r="C10" i="4"/>
  <c r="C9" i="4"/>
  <c r="C8" i="4"/>
  <c r="F285" i="2"/>
  <c r="F284" i="2"/>
  <c r="F283" i="2"/>
  <c r="C132" i="4" l="1"/>
  <c r="C17" i="4"/>
  <c r="C133" i="4"/>
  <c r="D15" i="4"/>
  <c r="D83" i="4" s="1"/>
  <c r="D131" i="4"/>
  <c r="D14" i="4"/>
  <c r="D16" i="4"/>
  <c r="D17" i="4"/>
  <c r="D133" i="4"/>
  <c r="C16" i="4"/>
  <c r="C131" i="4"/>
  <c r="C14" i="4"/>
  <c r="C15" i="4"/>
  <c r="C83" i="4" s="1"/>
  <c r="F292" i="2"/>
  <c r="F293" i="2"/>
  <c r="E9" i="4"/>
  <c r="E10" i="4"/>
  <c r="E8" i="4"/>
  <c r="E15" i="4" l="1"/>
  <c r="F318" i="2" l="1"/>
  <c r="F392" i="2" l="1"/>
  <c r="F386" i="2"/>
  <c r="F385" i="2"/>
  <c r="F384" i="2"/>
  <c r="F383" i="2"/>
  <c r="F382" i="2"/>
  <c r="F381" i="2"/>
  <c r="F380" i="2"/>
  <c r="F372" i="2"/>
  <c r="F370" i="2"/>
  <c r="F369" i="2"/>
  <c r="F359" i="2"/>
  <c r="F358" i="2"/>
  <c r="F357" i="2"/>
  <c r="F356" i="2"/>
  <c r="F355" i="2"/>
  <c r="F354" i="2"/>
  <c r="F353" i="2"/>
  <c r="F351" i="2"/>
  <c r="F350" i="2"/>
  <c r="F344" i="2"/>
  <c r="F343" i="2"/>
  <c r="F342" i="2"/>
  <c r="F341" i="2"/>
  <c r="F340" i="2"/>
  <c r="F335" i="2"/>
  <c r="F334" i="2"/>
  <c r="F333" i="2"/>
  <c r="F332" i="2"/>
  <c r="F331" i="2"/>
  <c r="F330" i="2"/>
  <c r="F329" i="2"/>
  <c r="F328" i="2"/>
  <c r="F327" i="2"/>
  <c r="F326" i="2"/>
  <c r="F325" i="2"/>
  <c r="F324" i="2"/>
  <c r="F319" i="2"/>
  <c r="F317" i="2"/>
  <c r="F316" i="2"/>
  <c r="F315" i="2"/>
  <c r="F314" i="2"/>
  <c r="F312" i="2"/>
  <c r="F311" i="2"/>
  <c r="F305" i="2"/>
  <c r="F304" i="2"/>
  <c r="F303" i="2"/>
  <c r="F302" i="2"/>
  <c r="F301" i="2"/>
  <c r="F300" i="2"/>
  <c r="F299" i="2"/>
  <c r="F298" i="2"/>
  <c r="F297" i="2"/>
  <c r="F296" i="2"/>
  <c r="F282" i="2"/>
  <c r="F275" i="2"/>
  <c r="F271" i="2"/>
  <c r="F269" i="2"/>
  <c r="F268" i="2"/>
  <c r="F267" i="2"/>
  <c r="F266" i="2"/>
  <c r="F265" i="2"/>
  <c r="F254" i="2"/>
  <c r="F252" i="2"/>
  <c r="F251" i="2"/>
  <c r="F250" i="2"/>
  <c r="F242" i="2"/>
  <c r="F240" i="2"/>
  <c r="F239" i="2"/>
  <c r="F233" i="2"/>
  <c r="F232" i="2"/>
  <c r="F230" i="2"/>
  <c r="F229" i="2"/>
  <c r="F227" i="2"/>
  <c r="F226" i="2"/>
  <c r="F225" i="2"/>
  <c r="F218" i="2"/>
  <c r="F217" i="2"/>
  <c r="F214" i="2"/>
  <c r="F212" i="2"/>
  <c r="F210" i="2"/>
  <c r="F209" i="2"/>
  <c r="F208" i="2"/>
  <c r="F207" i="2"/>
  <c r="F205" i="2"/>
  <c r="F204" i="2"/>
  <c r="F201" i="2"/>
  <c r="F200" i="2"/>
  <c r="F199" i="2"/>
  <c r="F198" i="2"/>
  <c r="F197" i="2"/>
  <c r="F196" i="2"/>
  <c r="F195" i="2"/>
  <c r="F193" i="2"/>
  <c r="F192" i="2"/>
  <c r="F190" i="2"/>
  <c r="F188" i="2"/>
  <c r="F184" i="2"/>
  <c r="F182" i="2"/>
  <c r="F181" i="2"/>
  <c r="F175" i="2"/>
  <c r="F174" i="2"/>
  <c r="F173" i="2"/>
  <c r="F172" i="2"/>
  <c r="F171" i="2"/>
  <c r="F170" i="2"/>
  <c r="F169" i="2"/>
  <c r="F168" i="2"/>
  <c r="F167" i="2"/>
  <c r="F166" i="2"/>
  <c r="F165" i="2"/>
  <c r="F158" i="2"/>
  <c r="F157" i="2"/>
  <c r="F156" i="2"/>
  <c r="F153" i="2"/>
  <c r="F150" i="2"/>
  <c r="F149" i="2"/>
  <c r="F148" i="2"/>
  <c r="F147" i="2"/>
  <c r="F146" i="2"/>
  <c r="F141" i="2"/>
  <c r="F140" i="2"/>
  <c r="F139" i="2"/>
  <c r="F138" i="2"/>
  <c r="F136" i="2"/>
  <c r="F135" i="2"/>
  <c r="F134" i="2"/>
  <c r="F127" i="2"/>
  <c r="F124" i="2"/>
  <c r="F123" i="2"/>
  <c r="F122" i="2"/>
  <c r="F120" i="2"/>
  <c r="F119" i="2"/>
  <c r="F118" i="2"/>
  <c r="F117" i="2"/>
  <c r="F116" i="2"/>
  <c r="F115" i="2"/>
  <c r="F107" i="2"/>
  <c r="F106" i="2"/>
  <c r="F105" i="2"/>
  <c r="F104" i="2"/>
  <c r="F103" i="2"/>
  <c r="F102" i="2"/>
  <c r="F101" i="2"/>
  <c r="F100" i="2"/>
  <c r="F99" i="2"/>
  <c r="F98" i="2"/>
  <c r="F97" i="2"/>
  <c r="F96" i="2"/>
  <c r="F95" i="2"/>
  <c r="F94" i="2"/>
  <c r="F93" i="2"/>
  <c r="F92" i="2"/>
  <c r="F91" i="2"/>
  <c r="F90" i="2"/>
  <c r="F89" i="2"/>
  <c r="F88" i="2"/>
  <c r="F87" i="2"/>
  <c r="F86" i="2"/>
  <c r="F85" i="2"/>
  <c r="F84" i="2"/>
  <c r="F83" i="2"/>
  <c r="F77" i="2"/>
  <c r="F76" i="2"/>
  <c r="F75" i="2"/>
  <c r="F74" i="2"/>
  <c r="F73" i="2"/>
  <c r="F72" i="2"/>
  <c r="F71" i="2"/>
  <c r="F70" i="2"/>
  <c r="F64" i="2"/>
  <c r="F63" i="2"/>
  <c r="F62" i="2"/>
  <c r="F61" i="2"/>
  <c r="F60" i="2"/>
  <c r="F59" i="2"/>
  <c r="F58" i="2"/>
  <c r="F57" i="2"/>
  <c r="F56" i="2"/>
  <c r="F55" i="2"/>
  <c r="F54" i="2"/>
  <c r="F53" i="2"/>
  <c r="F52" i="2"/>
  <c r="F51" i="2"/>
  <c r="F50" i="2"/>
  <c r="F49" i="2"/>
  <c r="F48" i="2"/>
  <c r="F47" i="2"/>
  <c r="F46" i="2"/>
  <c r="F45" i="2"/>
  <c r="F44" i="2"/>
  <c r="F43" i="2"/>
  <c r="F42" i="2"/>
  <c r="F41" i="2"/>
  <c r="F40" i="2"/>
  <c r="F38" i="2"/>
  <c r="F37" i="2"/>
  <c r="F36" i="2"/>
  <c r="F35" i="2"/>
  <c r="F34" i="2"/>
  <c r="F33" i="2"/>
  <c r="F32" i="2"/>
  <c r="F31" i="2"/>
  <c r="F30" i="2"/>
  <c r="F29" i="2"/>
  <c r="F28" i="2"/>
  <c r="F27" i="2"/>
  <c r="F26" i="2"/>
  <c r="F25" i="2"/>
  <c r="F24" i="2"/>
  <c r="F23" i="2"/>
  <c r="F22" i="2"/>
  <c r="F21" i="2"/>
  <c r="F19" i="2"/>
  <c r="F18" i="2"/>
  <c r="F17" i="2"/>
  <c r="F16" i="2"/>
  <c r="F15" i="2"/>
  <c r="F14" i="2"/>
  <c r="F13" i="2"/>
  <c r="F12" i="2"/>
  <c r="F11" i="2"/>
  <c r="F10" i="2"/>
  <c r="F9" i="2"/>
  <c r="F8" i="2"/>
  <c r="F7" i="2"/>
  <c r="E69" i="1"/>
  <c r="D69" i="1"/>
  <c r="F69" i="1" l="1"/>
  <c r="F446" i="2"/>
  <c r="F447" i="2"/>
  <c r="F132" i="2"/>
  <c r="E131" i="4" l="1"/>
  <c r="F436" i="2" l="1"/>
  <c r="F412" i="2" l="1"/>
  <c r="F448" i="2" l="1"/>
  <c r="E440" i="2" l="1"/>
  <c r="E452" i="2" s="1"/>
  <c r="E453" i="2" s="1"/>
  <c r="D440" i="2"/>
  <c r="F440" i="2" l="1"/>
  <c r="F19" i="4"/>
  <c r="D20" i="4"/>
  <c r="D19" i="4"/>
  <c r="D96" i="4" s="1"/>
  <c r="C20" i="4"/>
  <c r="C19" i="4"/>
  <c r="C96" i="4" l="1"/>
  <c r="C97" i="4"/>
  <c r="D27" i="4"/>
  <c r="D97" i="4"/>
  <c r="C27" i="4"/>
  <c r="C24" i="4"/>
  <c r="C26" i="4"/>
  <c r="D26" i="4"/>
  <c r="D24" i="4"/>
  <c r="E19" i="4"/>
  <c r="E20" i="4"/>
  <c r="E97" i="4" l="1"/>
  <c r="F428" i="2"/>
  <c r="E96" i="4"/>
  <c r="F404" i="2" l="1"/>
  <c r="F432" i="2" l="1"/>
  <c r="E405" i="2"/>
  <c r="E360" i="2" l="1"/>
  <c r="D345" i="2"/>
  <c r="E110" i="2" l="1"/>
  <c r="E78" i="2"/>
  <c r="E65" i="2"/>
  <c r="F221" i="2" l="1"/>
  <c r="F222" i="2"/>
  <c r="F5" i="4"/>
  <c r="E16" i="4" l="1"/>
  <c r="E17" i="4"/>
  <c r="E52" i="4" l="1"/>
  <c r="F427" i="2" l="1"/>
  <c r="F444" i="2" l="1"/>
  <c r="F424" i="2" l="1"/>
  <c r="E60" i="4"/>
  <c r="E66" i="4" l="1"/>
  <c r="E64" i="4"/>
  <c r="E67" i="4"/>
  <c r="E22" i="4" l="1"/>
  <c r="E21" i="4"/>
  <c r="E23" i="4"/>
  <c r="F420" i="2" l="1"/>
  <c r="F419" i="2"/>
  <c r="E26" i="4"/>
  <c r="E27" i="4"/>
  <c r="E24" i="4"/>
  <c r="E39" i="4"/>
  <c r="E38" i="4"/>
  <c r="E25" i="4"/>
  <c r="E83" i="4" l="1"/>
  <c r="E42" i="4"/>
  <c r="F416" i="2" l="1"/>
  <c r="F6" i="2"/>
  <c r="D246" i="2"/>
  <c r="F179" i="2"/>
  <c r="D398" i="2" l="1"/>
  <c r="F390" i="2"/>
  <c r="F294" i="2"/>
  <c r="F258" i="2"/>
  <c r="F246" i="2"/>
  <c r="F237" i="2"/>
  <c r="F378" i="2"/>
  <c r="E398" i="2"/>
  <c r="F280" i="2"/>
  <c r="F348" i="2"/>
  <c r="F363" i="2"/>
  <c r="F113" i="2"/>
  <c r="F162" i="2"/>
  <c r="F81" i="2"/>
  <c r="F68" i="2"/>
  <c r="E399" i="2"/>
  <c r="D399" i="2"/>
  <c r="F398" i="2" l="1"/>
  <c r="F399" i="2"/>
  <c r="F345" i="2" l="1"/>
  <c r="E133" i="4" l="1"/>
  <c r="E132" i="4"/>
  <c r="C135" i="4"/>
  <c r="D135" i="4"/>
  <c r="D30" i="4" l="1"/>
  <c r="D36" i="4" s="1"/>
  <c r="D85" i="4" s="1"/>
  <c r="D29" i="4"/>
  <c r="C30" i="4"/>
  <c r="C29" i="4"/>
  <c r="D35" i="4" l="1"/>
  <c r="D84" i="4" s="1"/>
  <c r="D33" i="4"/>
  <c r="D82" i="4" s="1"/>
  <c r="C36" i="4"/>
  <c r="C113" i="4"/>
  <c r="C112" i="4"/>
  <c r="C35" i="4"/>
  <c r="C84" i="4" s="1"/>
  <c r="C33" i="4"/>
  <c r="C82" i="4" s="1"/>
  <c r="D113" i="4"/>
  <c r="C85" i="4"/>
  <c r="E29" i="4"/>
  <c r="E30" i="4"/>
  <c r="E113" i="4" l="1"/>
  <c r="E35" i="4"/>
  <c r="E112" i="4"/>
  <c r="E36" i="4"/>
  <c r="E33" i="4"/>
  <c r="E121" i="1" l="1"/>
  <c r="D121" i="1"/>
  <c r="F121" i="1" l="1"/>
  <c r="D277" i="2"/>
  <c r="F277" i="2" l="1"/>
  <c r="C126" i="4" l="1"/>
  <c r="C94" i="4" l="1"/>
  <c r="E5" i="4" l="1"/>
  <c r="D126" i="4"/>
  <c r="E126" i="4" l="1"/>
  <c r="E104" i="4"/>
  <c r="E105" i="4"/>
  <c r="C136" i="4"/>
  <c r="E109" i="4"/>
  <c r="E108" i="4"/>
  <c r="D136" i="4"/>
  <c r="D137" i="4"/>
  <c r="D90" i="4"/>
  <c r="C106" i="4"/>
  <c r="C90" i="4"/>
  <c r="E14" i="4"/>
  <c r="D98" i="4"/>
  <c r="E441" i="2"/>
  <c r="E120" i="1"/>
  <c r="D120" i="1"/>
  <c r="E119" i="1"/>
  <c r="E122" i="1" s="1"/>
  <c r="D119" i="1"/>
  <c r="D122" i="1" l="1"/>
  <c r="E136" i="4"/>
  <c r="E85" i="4"/>
  <c r="E82" i="4"/>
  <c r="E84" i="4"/>
  <c r="D138" i="4"/>
  <c r="D445" i="2"/>
  <c r="E429" i="2"/>
  <c r="D441" i="2"/>
  <c r="E449" i="2"/>
  <c r="D429" i="2"/>
  <c r="D449" i="2"/>
  <c r="D425" i="2"/>
  <c r="E425" i="2"/>
  <c r="E433" i="2"/>
  <c r="D433" i="2"/>
  <c r="C98" i="4"/>
  <c r="E445" i="2"/>
  <c r="F449" i="2" l="1"/>
  <c r="F425" i="2"/>
  <c r="F437" i="2"/>
  <c r="F445" i="2"/>
  <c r="F433" i="2"/>
  <c r="F429" i="2"/>
  <c r="F441" i="2"/>
  <c r="E98" i="4"/>
  <c r="D421" i="2"/>
  <c r="E421" i="2"/>
  <c r="F421" i="2" l="1"/>
  <c r="E417" i="2"/>
  <c r="D417" i="2"/>
  <c r="F417" i="2" l="1"/>
  <c r="E413" i="2"/>
  <c r="D413" i="2"/>
  <c r="D405" i="2"/>
  <c r="D452" i="2"/>
  <c r="D409" i="2"/>
  <c r="E409" i="2"/>
  <c r="E396" i="2"/>
  <c r="D396" i="2"/>
  <c r="E393" i="2"/>
  <c r="D393" i="2"/>
  <c r="D387" i="2"/>
  <c r="F413" i="2" l="1"/>
  <c r="F409" i="2"/>
  <c r="F393" i="2"/>
  <c r="F396" i="2"/>
  <c r="F387" i="2"/>
  <c r="F375" i="2"/>
  <c r="F452" i="2"/>
  <c r="F405" i="2"/>
  <c r="D360" i="2" l="1"/>
  <c r="F360" i="2" l="1"/>
  <c r="D306" i="2" l="1"/>
  <c r="D400" i="2" l="1"/>
  <c r="F291" i="2"/>
  <c r="F306" i="2"/>
  <c r="E400" i="2"/>
  <c r="F309" i="2"/>
  <c r="F400" i="2" l="1"/>
  <c r="D243" i="2" l="1"/>
  <c r="F255" i="2" l="1"/>
  <c r="F243" i="2"/>
  <c r="F234" i="2"/>
  <c r="F219" i="2"/>
  <c r="D159" i="2"/>
  <c r="F159" i="2" l="1"/>
  <c r="E397" i="2"/>
  <c r="F176" i="2"/>
  <c r="D129" i="2"/>
  <c r="D110" i="2"/>
  <c r="F129" i="2" l="1"/>
  <c r="F110" i="2"/>
  <c r="D78" i="2"/>
  <c r="F78" i="2" l="1"/>
  <c r="D65" i="2"/>
  <c r="D397" i="2" l="1"/>
  <c r="F65" i="2"/>
  <c r="E133" i="1"/>
  <c r="D133" i="1"/>
  <c r="E132" i="1"/>
  <c r="D132" i="1"/>
  <c r="E131" i="1"/>
  <c r="D131" i="1"/>
  <c r="E129" i="1"/>
  <c r="D129" i="1"/>
  <c r="E128" i="1"/>
  <c r="D128" i="1"/>
  <c r="E127" i="1"/>
  <c r="D127" i="1"/>
  <c r="E125" i="1"/>
  <c r="D125" i="1"/>
  <c r="E124" i="1"/>
  <c r="D124" i="1"/>
  <c r="E123" i="1"/>
  <c r="D123" i="1"/>
  <c r="F124" i="1" l="1"/>
  <c r="F127" i="1"/>
  <c r="F125" i="1"/>
  <c r="F128" i="1"/>
  <c r="F133" i="1"/>
  <c r="F129" i="1"/>
  <c r="F397" i="2"/>
  <c r="D130" i="1"/>
  <c r="E126" i="1"/>
  <c r="D126" i="1"/>
  <c r="E134" i="1"/>
  <c r="E117" i="1"/>
  <c r="D117" i="1"/>
  <c r="D116" i="1"/>
  <c r="E113" i="1"/>
  <c r="D113" i="1"/>
  <c r="E112" i="1"/>
  <c r="D112" i="1"/>
  <c r="E111" i="1"/>
  <c r="D111" i="1"/>
  <c r="F113" i="1" l="1"/>
  <c r="F112" i="1"/>
  <c r="F126" i="1"/>
  <c r="F117" i="1"/>
  <c r="E114" i="1"/>
  <c r="D134" i="1"/>
  <c r="D114" i="1"/>
  <c r="D109" i="1"/>
  <c r="D108" i="1"/>
  <c r="E107" i="1"/>
  <c r="D107" i="1"/>
  <c r="F134" i="1" l="1"/>
  <c r="F114" i="1"/>
  <c r="E105" i="1"/>
  <c r="D105" i="1"/>
  <c r="E104" i="1"/>
  <c r="D104" i="1"/>
  <c r="E103" i="1"/>
  <c r="D103" i="1"/>
  <c r="E101" i="1"/>
  <c r="D101" i="1"/>
  <c r="E100" i="1"/>
  <c r="D100" i="1"/>
  <c r="E99" i="1"/>
  <c r="D99" i="1"/>
  <c r="E97" i="1"/>
  <c r="D97" i="1"/>
  <c r="E96" i="1"/>
  <c r="D96" i="1"/>
  <c r="E95" i="1"/>
  <c r="D95" i="1"/>
  <c r="E93" i="1"/>
  <c r="D93" i="1"/>
  <c r="E92" i="1"/>
  <c r="D92" i="1"/>
  <c r="E91" i="1"/>
  <c r="D91" i="1"/>
  <c r="F92" i="1" l="1"/>
  <c r="F93" i="1"/>
  <c r="F97" i="1"/>
  <c r="F105" i="1"/>
  <c r="F96" i="1"/>
  <c r="F101" i="1"/>
  <c r="F104" i="1"/>
  <c r="D94" i="1"/>
  <c r="D106" i="1"/>
  <c r="E94" i="1"/>
  <c r="E106" i="1"/>
  <c r="E102" i="1"/>
  <c r="E89" i="1"/>
  <c r="D89" i="1"/>
  <c r="E88" i="1"/>
  <c r="D88" i="1"/>
  <c r="E87" i="1"/>
  <c r="D87" i="1"/>
  <c r="B85" i="1"/>
  <c r="F94" i="1" l="1"/>
  <c r="F89" i="1"/>
  <c r="F106" i="1"/>
  <c r="D90" i="1"/>
  <c r="E90" i="1"/>
  <c r="D137" i="1"/>
  <c r="D102" i="1"/>
  <c r="F102" i="1" l="1"/>
  <c r="F90" i="1"/>
  <c r="D71" i="1" l="1"/>
  <c r="E71" i="1" l="1"/>
  <c r="F71" i="1" s="1"/>
  <c r="D51" i="1"/>
  <c r="E50" i="1"/>
  <c r="D50" i="1"/>
  <c r="E44" i="1"/>
  <c r="D44" i="1"/>
  <c r="D82" i="1" s="1"/>
  <c r="E82" i="1" l="1"/>
  <c r="F82" i="1" s="1"/>
  <c r="E43" i="1"/>
  <c r="D43" i="1"/>
  <c r="E42" i="1"/>
  <c r="D42" i="1"/>
  <c r="D39" i="1"/>
  <c r="E38" i="1"/>
  <c r="E36" i="1"/>
  <c r="D35" i="1"/>
  <c r="E30" i="1"/>
  <c r="D30" i="1"/>
  <c r="E28" i="1"/>
  <c r="D28" i="1"/>
  <c r="D27" i="1"/>
  <c r="E26" i="1"/>
  <c r="D26" i="1"/>
  <c r="D22" i="1"/>
  <c r="E18" i="1"/>
  <c r="F43" i="1" l="1"/>
  <c r="F28" i="1"/>
  <c r="D38" i="1"/>
  <c r="D18" i="1"/>
  <c r="D78" i="1"/>
  <c r="D36" i="1"/>
  <c r="E80" i="1"/>
  <c r="D29" i="1"/>
  <c r="E45" i="1"/>
  <c r="D45" i="1"/>
  <c r="F45" i="1" l="1"/>
  <c r="D80" i="1"/>
  <c r="F80" i="1" s="1"/>
  <c r="E16" i="1"/>
  <c r="D16" i="1"/>
  <c r="F16" i="1" l="1"/>
  <c r="E75" i="1"/>
  <c r="D75" i="1"/>
  <c r="E15" i="1"/>
  <c r="D15" i="1"/>
  <c r="E14" i="1"/>
  <c r="D14" i="1"/>
  <c r="E12" i="1"/>
  <c r="D12" i="1"/>
  <c r="E11" i="1"/>
  <c r="D11" i="1"/>
  <c r="E10" i="1"/>
  <c r="D10" i="1"/>
  <c r="E8" i="1"/>
  <c r="D8" i="1"/>
  <c r="E7" i="1"/>
  <c r="D7" i="1"/>
  <c r="E6" i="1"/>
  <c r="D6" i="1"/>
  <c r="E109" i="1"/>
  <c r="D110" i="1"/>
  <c r="F15" i="1" l="1"/>
  <c r="F75" i="1"/>
  <c r="E78" i="1"/>
  <c r="F78" i="1" s="1"/>
  <c r="E74" i="1"/>
  <c r="D13" i="1"/>
  <c r="D17" i="1"/>
  <c r="E13" i="1"/>
  <c r="E9" i="1"/>
  <c r="E73" i="1"/>
  <c r="E17" i="1"/>
  <c r="D73" i="1"/>
  <c r="D74" i="1"/>
  <c r="D9" i="1"/>
  <c r="E137" i="1"/>
  <c r="F137" i="1" l="1"/>
  <c r="F17" i="1"/>
  <c r="F74" i="1"/>
  <c r="F73" i="1"/>
  <c r="E40" i="1"/>
  <c r="E81" i="1" s="1"/>
  <c r="D32" i="1"/>
  <c r="D79" i="1" s="1"/>
  <c r="E19" i="1"/>
  <c r="E20" i="1"/>
  <c r="E24" i="1"/>
  <c r="E22" i="1"/>
  <c r="F22" i="1" s="1"/>
  <c r="E27" i="1"/>
  <c r="F27" i="1" s="1"/>
  <c r="E32" i="1"/>
  <c r="E35" i="1"/>
  <c r="F35" i="1" s="1"/>
  <c r="E39" i="1"/>
  <c r="E47" i="1"/>
  <c r="E48" i="1"/>
  <c r="E46" i="1"/>
  <c r="E51" i="1"/>
  <c r="E52" i="1"/>
  <c r="E108" i="1"/>
  <c r="E34" i="1"/>
  <c r="D115" i="1"/>
  <c r="D135" i="1" s="1"/>
  <c r="E98" i="1"/>
  <c r="D98" i="1"/>
  <c r="E116" i="1"/>
  <c r="F116" i="1" s="1"/>
  <c r="E115" i="1"/>
  <c r="B135" i="1"/>
  <c r="E130" i="1"/>
  <c r="D94" i="4"/>
  <c r="D130" i="4"/>
  <c r="F130" i="1" l="1"/>
  <c r="F32" i="1"/>
  <c r="F98" i="1"/>
  <c r="D46" i="1"/>
  <c r="F46" i="1" s="1"/>
  <c r="D47" i="1"/>
  <c r="F47" i="1" s="1"/>
  <c r="D40" i="1"/>
  <c r="D20" i="1"/>
  <c r="D34" i="1"/>
  <c r="D23" i="1"/>
  <c r="D19" i="1"/>
  <c r="D52" i="1"/>
  <c r="D48" i="1"/>
  <c r="D83" i="1" s="1"/>
  <c r="D31" i="1"/>
  <c r="D33" i="1" s="1"/>
  <c r="D24" i="1"/>
  <c r="E135" i="1"/>
  <c r="E110" i="1"/>
  <c r="E37" i="1"/>
  <c r="D114" i="4"/>
  <c r="D118" i="4"/>
  <c r="C130" i="4"/>
  <c r="D106" i="4"/>
  <c r="C122" i="4"/>
  <c r="E83" i="1"/>
  <c r="D134" i="4"/>
  <c r="E118" i="1"/>
  <c r="D118" i="1"/>
  <c r="D122" i="4"/>
  <c r="F122" i="1"/>
  <c r="D136" i="1"/>
  <c r="D138" i="1" s="1"/>
  <c r="D110" i="4"/>
  <c r="C118" i="4"/>
  <c r="C114" i="4"/>
  <c r="C102" i="4"/>
  <c r="E53" i="1"/>
  <c r="E84" i="1"/>
  <c r="C137" i="4"/>
  <c r="E79" i="1"/>
  <c r="F79" i="1" s="1"/>
  <c r="E23" i="1"/>
  <c r="C134" i="4"/>
  <c r="C110" i="4"/>
  <c r="E49" i="1"/>
  <c r="E29" i="1"/>
  <c r="F29" i="1" s="1"/>
  <c r="E33" i="1"/>
  <c r="E21" i="1"/>
  <c r="E54" i="1"/>
  <c r="E41" i="1"/>
  <c r="E77" i="1"/>
  <c r="E56" i="1"/>
  <c r="E76" i="1"/>
  <c r="E118" i="4" l="1"/>
  <c r="D41" i="1"/>
  <c r="D81" i="1"/>
  <c r="F81" i="1" s="1"/>
  <c r="F110" i="1"/>
  <c r="F135" i="1"/>
  <c r="F33" i="1"/>
  <c r="F23" i="1"/>
  <c r="E110" i="4"/>
  <c r="E134" i="4"/>
  <c r="E137" i="4"/>
  <c r="E106" i="4"/>
  <c r="F118" i="1"/>
  <c r="E114" i="4"/>
  <c r="F31" i="1"/>
  <c r="F48" i="1"/>
  <c r="F83" i="1"/>
  <c r="F24" i="1"/>
  <c r="D55" i="1"/>
  <c r="D56" i="1"/>
  <c r="F56" i="1" s="1"/>
  <c r="D54" i="1"/>
  <c r="F54" i="1" s="1"/>
  <c r="D25" i="1"/>
  <c r="D53" i="1"/>
  <c r="D84" i="1"/>
  <c r="F84" i="1" s="1"/>
  <c r="D76" i="1"/>
  <c r="F76" i="1" s="1"/>
  <c r="D37" i="1"/>
  <c r="F37" i="1" s="1"/>
  <c r="D21" i="1"/>
  <c r="D49" i="1"/>
  <c r="F49" i="1" s="1"/>
  <c r="E25" i="1"/>
  <c r="E135" i="4"/>
  <c r="E136" i="1"/>
  <c r="F136" i="1" s="1"/>
  <c r="E55" i="1"/>
  <c r="C138" i="4"/>
  <c r="E85" i="1"/>
  <c r="E138" i="1" l="1"/>
  <c r="F138" i="1" s="1"/>
  <c r="F25" i="1"/>
  <c r="D57" i="1"/>
  <c r="E138" i="4"/>
  <c r="F55" i="1"/>
  <c r="D85" i="1"/>
  <c r="F85" i="1" s="1"/>
  <c r="E57" i="1"/>
  <c r="D451" i="2"/>
  <c r="D450" i="2"/>
  <c r="D453" i="2" l="1"/>
  <c r="F57" i="1"/>
  <c r="F450" i="2"/>
  <c r="F451" i="2"/>
  <c r="F453" i="2" l="1"/>
</calcChain>
</file>

<file path=xl/sharedStrings.xml><?xml version="1.0" encoding="utf-8"?>
<sst xmlns="http://schemas.openxmlformats.org/spreadsheetml/2006/main" count="1524" uniqueCount="595">
  <si>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</si>
  <si>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</si>
  <si>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</si>
  <si>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</si>
  <si>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</si>
  <si>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</si>
  <si>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</si>
  <si>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</si>
  <si>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</si>
  <si>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</si>
  <si>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</si>
  <si>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</si>
  <si>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</si>
  <si>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</si>
  <si>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</si>
  <si>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</si>
  <si>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</si>
  <si>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</si>
  <si>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</si>
  <si>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</si>
  <si>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</si>
  <si>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</si>
  <si>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</si>
  <si>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</si>
  <si>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</si>
  <si>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</si>
  <si>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</si>
  <si>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</si>
  <si>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</si>
  <si>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</si>
  <si>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</si>
  <si>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</si>
  <si>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</si>
  <si>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</si>
  <si>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</si>
  <si>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</si>
  <si>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</si>
  <si>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</si>
  <si>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</si>
  <si>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</si>
  <si>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</si>
  <si>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</si>
  <si>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</si>
  <si>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</si>
  <si>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</si>
  <si>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</si>
  <si>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</si>
  <si>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</si>
  <si>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</si>
  <si>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</si>
  <si>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</si>
  <si>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</si>
  <si>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</si>
  <si>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</si>
  <si>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</si>
  <si>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</si>
  <si>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</si>
  <si>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</si>
  <si>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</si>
  <si>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</si>
  <si>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</si>
  <si>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</si>
  <si>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</si>
  <si>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</si>
  <si>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</si>
  <si>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</si>
  <si>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</si>
  <si>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</si>
  <si>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</si>
  <si>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</si>
  <si>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</si>
  <si>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</si>
  <si>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</si>
  <si>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</si>
  <si>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</si>
  <si>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</si>
  <si>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</si>
  <si>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</si>
  <si>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</si>
  <si>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</si>
  <si>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</si>
  <si>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</si>
  <si>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</si>
  <si>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</si>
  <si>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</si>
  <si>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</si>
  <si>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</si>
  <si>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</si>
  <si>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</si>
  <si>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</si>
  <si>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</si>
  <si>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</si>
  <si>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</si>
  <si>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</si>
  <si>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</si>
  <si>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</si>
  <si>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</si>
  <si>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</si>
  <si>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</si>
  <si>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</si>
  <si>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</si>
  <si>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</si>
  <si>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</si>
  <si>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</si>
  <si>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</si>
  <si>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</si>
  <si>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</si>
  <si>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Муниципальная программа "Развитие сети автомобильных дорог Голубицкого сельского поселения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</si>
  <si>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</si>
  <si>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жилищно-коммунального хозяйства» Сенного сельского поселения Темрюкского района</t>
  </si>
  <si>
    <t>-</t>
  </si>
  <si>
    <t>Исполнение программ поселениями, в %</t>
  </si>
  <si>
    <t xml:space="preserve">ИТОГО </t>
  </si>
  <si>
    <t>ВСЕГО ПО ГОСУДАРСТВЕННЫМ ПРОГРАММАМ</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</si>
  <si>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</si>
  <si>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</si>
  <si>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</si>
  <si>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</si>
  <si>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</si>
  <si>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</si>
  <si>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</si>
  <si>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</si>
  <si>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</si>
  <si>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</si>
  <si>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</si>
  <si>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</si>
  <si>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</si>
  <si>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</si>
  <si>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</si>
  <si>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</si>
  <si>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</si>
  <si>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федеральный бюджет</t>
  </si>
  <si>
    <t xml:space="preserve">федеральный бюджет </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</si>
  <si>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</si>
  <si>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</si>
  <si>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</si>
  <si>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</si>
  <si>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</si>
  <si>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</si>
  <si>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</si>
  <si>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</si>
  <si>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</si>
  <si>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</si>
  <si>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</si>
  <si>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</si>
  <si>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</si>
  <si>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</si>
  <si>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</si>
  <si>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</si>
  <si>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</si>
  <si>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</si>
  <si>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</si>
  <si>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</si>
  <si>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</si>
  <si>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</si>
  <si>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</si>
  <si>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</si>
  <si>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</si>
  <si>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</si>
  <si>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</si>
  <si>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</si>
  <si>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</si>
  <si>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</si>
  <si>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краевой бюджет</t>
  </si>
  <si>
    <t>Муниципальная программа «Формирование комфортной городской среды Запорожского сельского поселения Темрюкского района»</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</si>
  <si>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</si>
  <si>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</si>
  <si>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</si>
  <si>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</si>
  <si>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</si>
  <si>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</si>
  <si>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</si>
  <si>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ежемесячная выплата за выслугу лет - 3 человека</t>
  </si>
  <si>
    <t>выплаты руководителям ТОС -3 человека</t>
  </si>
  <si>
    <t>ежемесячная выплата за выслугу лет - 1 человеку</t>
  </si>
  <si>
    <t>выплаты руководителям ТОС - 8 человек</t>
  </si>
  <si>
    <t>выплаты руководителям ТОС -5 человек</t>
  </si>
  <si>
    <t>ежемесячная выплата за выслугу лет - 2 человека</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</si>
  <si>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</si>
  <si>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</si>
  <si>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</si>
  <si>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</si>
  <si>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</si>
  <si>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</si>
  <si>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выплаты руководителям ТОС - 5 человек</t>
  </si>
  <si>
    <t>Освоено за отчетный период,                 тыс. руб.</t>
  </si>
  <si>
    <t>Муниципальная программа «Поддержка малого и среднего предпринимательства на территории Сенного сельского поселения Темрюкского района"</t>
  </si>
  <si>
    <t>Муниципальная программа "Формирование комфортной городской среды Ахтанизовского сельского поселения Темрюкского района на 2018 -2024 годы"</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</si>
  <si>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</si>
  <si>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</si>
  <si>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2. Государственная программа Краснодарского края «Развитие культуры»</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</si>
  <si>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</si>
  <si>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оказана финансовая поддержка некоммерческим организациям (Темрюкская районная организация ветеранов, Всероссийское общество инвалидов)</t>
  </si>
  <si>
    <t>ИТОГО по государственным и муниципальным программам</t>
  </si>
  <si>
    <t>ИТОГО ПО ПОСЕЛЕНИЯМ ТЕМРЮКСКОГО РАЙОНА</t>
  </si>
  <si>
    <t>Итого  по программам</t>
  </si>
  <si>
    <t xml:space="preserve">Муниципальная программа "Формирование комфортной городской (сельской) среды" на 2018-2024 годы </t>
  </si>
  <si>
    <t xml:space="preserve"> </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</si>
  <si>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</si>
  <si>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</si>
  <si>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 xml:space="preserve">Муниципальная программа "Обеспечение жильем молодых семей" </t>
  </si>
  <si>
    <t>Муниципальная программа "Развитие культуры  Таманского сельского поселения Темрюкского района"</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</si>
  <si>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2020-2022 годы"</t>
  </si>
  <si>
    <t>Муниципальная программа "Развитие жилищно-коммунального хозяйства" Вышестеблиевского сельского поселения Темрюкского района</t>
  </si>
  <si>
    <t xml:space="preserve">ежемесячная выплата за выслугу лет - 1 человек.  </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</si>
  <si>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Сенного сельского поселения Темрюкского района»</t>
  </si>
  <si>
    <t>Муниципальная программа «Формирование комфортной городской среды Сенного сельского поселения Темрюкского района»</t>
  </si>
  <si>
    <t>Муниципальная программа «Обеспечение функций муниципальных казенных учреждений» в Старотитаровском сельском поселении Темрюкского района</t>
  </si>
  <si>
    <t xml:space="preserve">Муниципальная программа «Муниципальная политика и развитие гражданского общества»  в Старотитаровском сельском поселении Темрюкского района </t>
  </si>
  <si>
    <t xml:space="preserve">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t>
  </si>
  <si>
    <t xml:space="preserve">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t>
  </si>
  <si>
    <t xml:space="preserve">Муниципальная программа «Обеспечение безопасности населения  в Старотитаровском сельском поселении Темрюкского района» </t>
  </si>
  <si>
    <t xml:space="preserve">Муниципальная  программа «Противодействие коррупции в Старотитаровском сельском поселении Темрюкского района» </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</si>
  <si>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t>
  </si>
  <si>
    <t>Муниципальная программа  «Комплексное развитие сельских территорий в  Старотитаровском сельском поселении Темрюкского района"</t>
  </si>
  <si>
    <t>Муниципальная программа  «Комплексное развитие системы благоустройства на территории Старотитаровского сельского поселения Темрюкского района"</t>
  </si>
  <si>
    <t>Муниципальная программа «Развитие культуры Старотитаровского сельского поселения Темрюкского района»</t>
  </si>
  <si>
    <t>Муниципальная программа «Развитие физической культуры и массового спорта на территории  Старотитаровского сельского поселения Темрюкского района"</t>
  </si>
  <si>
    <t xml:space="preserve">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</si>
  <si>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</si>
  <si>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"Формирование современной городской среды на 2018-2024 годы" Краснострельского сельского поселения Темрюкского района </t>
  </si>
  <si>
    <t>Муниципальная программа «Мероприятия праздничных дней и памятных дат, проводимых администрацией Краснострельского сельского поселения Темрюкского района»</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</si>
  <si>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Фонталовского сельского поселения Темрюкского района</t>
  </si>
  <si>
    <t>Муниципальная программа Запорожского  сельского поселения Темрюкского района "Эффективное муниципальное управление Запорожского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</si>
  <si>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</si>
  <si>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t>
  </si>
  <si>
    <t>Муниципальная  программа "Обеспечение информационного освещения деятельности администрации Запорожского  сельского поселения Темрюкского района"</t>
  </si>
  <si>
    <t>Муниципальная программа "Обеспечение безопасности населения в Запорожском  сельском поселении Темрюкского района"</t>
  </si>
  <si>
    <t xml:space="preserve">Муниципальная программа "Капитальный и текущий ремонт здания администрации Запорожского  сельского поселения Темрюкского района"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</si>
  <si>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</si>
  <si>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t>
  </si>
  <si>
    <t>Муниципальная программа "Развитие земельных и имущественных отношений Запорожского сельского поселения Темрюкского района"</t>
  </si>
  <si>
    <t>Муниципальная программа "Капитальный ремонт и ремонт автомобильных дорог на территории  Запорожского  сельского поселения Темрюкского района"</t>
  </si>
  <si>
    <t>Муниципальная программа "Повышение безопасности дорожного движения на территории Запорожского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</si>
  <si>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t>
  </si>
  <si>
    <t>Муниципальная программа "Комплексное развитие систем коммунальной инфраструктуры Запорожского сельского поселения Темрюкского района"</t>
  </si>
  <si>
    <t>Муниципальная программа "Энергосбережение и повышение энергетической эффективности  Запорожского сельского поселения Темрюкского района"</t>
  </si>
  <si>
    <t>Муниципальная программа "Жилище"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</si>
  <si>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</si>
  <si>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t>
  </si>
  <si>
    <t>Муниципальная программа "Развитие культуры Запорожского сельского поселения Темрюкского района"</t>
  </si>
  <si>
    <t>Муниципальная программа "Создание доступной среды для инвалидов и других маломобильных групп населения в Запорожском сельском поселении"</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</si>
  <si>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t>
  </si>
  <si>
    <t>Муниципальная программа "Эффективное муниципальное управление на 2021-2023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</si>
  <si>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2021 -2023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</si>
  <si>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2021 - 2023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</si>
  <si>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2021 - 2023 годы"</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</si>
  <si>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2021-2023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</si>
  <si>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2021-2023 годы"</t>
  </si>
  <si>
    <t>Муниципальная программа "Поддержка малого и среднего предпринимательство в Новотаманском сельском поселении Темрюкского района" на 2021-2023 годы</t>
  </si>
  <si>
    <t>Муниципальная программа "Благоустройство территории Новотаманского сельского поселения Темрюкского района на 2021-2023 годы"</t>
  </si>
  <si>
    <t>Муниципальный программа "Социально-культурное развитие Новотаманского сельского поселения Темрюкского района на 2021-2023 годы"</t>
  </si>
  <si>
    <t xml:space="preserve">Муниципальная программа "Решение социально-значимых задач Новотаманского сельского поселения Темрюкского района на 2021-2023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</si>
  <si>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2021-2023  годы"</t>
  </si>
  <si>
    <t>Муниципальная программа "Развитие массового спорта на Тамани" на 2021-2023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</si>
  <si>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2021-2023 годы"</t>
  </si>
  <si>
    <t>Муниципальная программа "Формирование комфортной городской среды" Новотаманского сельского поселения Темрюкского района на 2018 -2024 годы"</t>
  </si>
  <si>
    <t>ежемесячная выплата за выслугу лет -4 человекам</t>
  </si>
  <si>
    <t>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t>
  </si>
  <si>
    <t xml:space="preserve">Голубицкое          </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</si>
  <si>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</si>
  <si>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Муниципальная программа «Благоустройство территории Сенного сельского поселения Темрюкского района»</t>
  </si>
  <si>
    <t>Муниципальная программа «Формирование комфортной городской среды Голубицкого сельского поселения Темрюкского района»</t>
  </si>
  <si>
    <t>Всего по государственным и поселенческим программам</t>
  </si>
  <si>
    <t>Муниципальная программа "Поддержка малого и среднего предпринимательства в Запорожском сельском поселении Темрюкского района»</t>
  </si>
  <si>
    <t>трудоустройство несовершеннолетних в период весенних каникул (45 чел.)</t>
  </si>
  <si>
    <t>Муниципальная программа «О подготовке землеустроительной документации на территории  Старотитаровского сельского поселения Темрюкского района"</t>
  </si>
  <si>
    <t>приобретены канц. товары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</si>
  <si>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2020-2022 годы"</t>
  </si>
  <si>
    <t>Муниципальная программа "Развитие жилищно-коммунального хозяйства Новотаманского сельского поселения Темрюкского района на 2020-2022 годы"</t>
  </si>
  <si>
    <t>осуществлено 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</si>
  <si>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МБУК "Сенная ЦКС" предоставлена субсидия на на выполнение муниципального задания</t>
  </si>
  <si>
    <t>Муниципальная программа «Развитие информационного общества Ахтанизовском сельском поселении Темрюкского района»</t>
  </si>
  <si>
    <t>Муниципальная программа "Комплексное развитие территории Ахтанизовского сельского поселения Темрюкского района на 2022 год"</t>
  </si>
  <si>
    <t>осуществлены расходы на проведение спортивных мероприятий</t>
  </si>
  <si>
    <t xml:space="preserve">Ахтанизовское сельское поселение                      </t>
  </si>
  <si>
    <t xml:space="preserve">Муниципальная программа «Поддержка малого и среднего предпринимательства и самозанятых граждан в Голубицком сельском поселении Темрюкского района" </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</si>
  <si>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</si>
  <si>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t>
  </si>
  <si>
    <t xml:space="preserve">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t>
  </si>
  <si>
    <t>Муниципальная программа "Содержание и материально-техническое обеспечение администрации Фонталовского сельского поселения Темрюкского района"</t>
  </si>
  <si>
    <t xml:space="preserve"> финансовое обеспечение администрации поселения, МУ "Фонталовское ЦБ" (заработная плата, налоги, коммунальные платежи, получение технических условий), взносы на кап. ремонт многоквартирного дома</t>
  </si>
  <si>
    <t>информационное освещение нормативно-правовых актов  администрации в газете "Тамань"</t>
  </si>
  <si>
    <t xml:space="preserve">осуществлено информационно-техническое сопровождение программных продуктов </t>
  </si>
  <si>
    <t xml:space="preserve">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t>
  </si>
  <si>
    <t>Муниципальная программа "Обеспечение первичных мер пожарной безопасности на территории Фонталовского сельского поселения Темрюкского района"</t>
  </si>
  <si>
    <t xml:space="preserve">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t>
  </si>
  <si>
    <t xml:space="preserve">Муниципальная программа "Капитальный ремонт и ремонт автомобильных дорог на территории Фонталовского сельского поселения Темрюкского района" </t>
  </si>
  <si>
    <t xml:space="preserve">Муниципальная программа "Повышение безопасности дорожного движения в Фонталовском сельском поселении Темрюкского района" </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</si>
  <si>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t>
  </si>
  <si>
    <t xml:space="preserve">Муниципальная программа "Благоустройство территории Фонталовского сельского поселения Темрюкского района" </t>
  </si>
  <si>
    <t xml:space="preserve">Муниципальная программа "Водоснабжение Фонталовского сельского поселения Темрюкского района" </t>
  </si>
  <si>
    <t xml:space="preserve"> Муниципальная программа "Газификация Фонталовского сельского поселения Темрюкского района" </t>
  </si>
  <si>
    <t>выполнено: ТО, ремонт, аварийно-диспечерское обслуживание сетей газораспределения/газопотребления</t>
  </si>
  <si>
    <t xml:space="preserve">Муниципальная программа "Развитие систем наружного освещения в Фонталовском сельском поселении Темрюкского района" </t>
  </si>
  <si>
    <t xml:space="preserve">Муниципальная программа "Формирование комфортной городской среды Фонталовского сельского поселения Темрюкского района" </t>
  </si>
  <si>
    <t xml:space="preserve">Муниципальная программа "Реализации государственной молодежной политики в Фонталовском сельском поселении Темрюкского района "Молодежь Тамани" </t>
  </si>
  <si>
    <t xml:space="preserve">Муниципальная программа "Развитие культуры Фонталовского сельского поселения Темрюкского района" </t>
  </si>
  <si>
    <t xml:space="preserve"> финансовое обеспечение деятельности МБУ "Фонталовский КСЦ" для  выполнения муниципального задания, пополнение бибилиотечного фонда</t>
  </si>
  <si>
    <t xml:space="preserve">Муниципальная программа "Кадровое обеспечение сферы культуры и искусства Фонталовского сельского поселения Темрюкского района" </t>
  </si>
  <si>
    <t>осуществлены выплаты работникам МБУ "Фонталовский КСЦ"</t>
  </si>
  <si>
    <t xml:space="preserve">Муниципальная программа "Поддержка клубных учреждений Фонталовского сельского поселения Темрюкского района" </t>
  </si>
  <si>
    <t>Муниципальная программа "Развитие массового спорта в Фонталовском сельском поселении Темрюкского района"</t>
  </si>
  <si>
    <t>Муниципальная программа "Формирование доступной среды жизнедеятельности для инвалидов в Фонталовском сельском поселении Темрюкского района"</t>
  </si>
  <si>
    <t xml:space="preserve">Фонталовское сельское поселение                             </t>
  </si>
  <si>
    <t xml:space="preserve">информационно-технологическое обеспечение программного сопровождения </t>
  </si>
  <si>
    <t>повышение квалификации сотрудников (2 чел.)</t>
  </si>
  <si>
    <t>выплаты руководителям органов ТОС - 9 человек</t>
  </si>
  <si>
    <t>содержание сетей уличного освещения, оплата электроэнергии</t>
  </si>
  <si>
    <t>Муниципальная программа «Молодежь Тамани в Таманском сельском поселении Темрюкского района»</t>
  </si>
  <si>
    <t xml:space="preserve">финансовое обеспечение деятельности МБУ Таманский КСЦ в рамках выполнения муниципального задания </t>
  </si>
  <si>
    <t>оказана финансовая поддержка 1 социально ориентированной некоммерческой организации (Совету ветеранов)</t>
  </si>
  <si>
    <t xml:space="preserve">финансовое обеспечение  МБУ "Спортивный клуб-Тамань" в рамках выполнения муниципального задания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</si>
  <si>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Краснострельского сельского поселения Темрюкского района в рамках реализации муниципальной программы "Развитие жилищно-коммунального хозяйства Краснострельского сельского поселения Темрюкского района"</t>
  </si>
  <si>
    <t xml:space="preserve">Государственная программа Краснодарского края  "Развитие культуры" с участием Краснострельского сельского поселения Темрюкского района в рамках реализации муниципальной программы "Развитие культуры Краснострельского сельского поселения Темрюкского района" </t>
  </si>
  <si>
    <t xml:space="preserve"> финансовое обеспечение деятельности подведомственных учреждений МКУ "ЦБ"", МКУ "МТО"</t>
  </si>
  <si>
    <t>ежемесячная выплата за выслугу лет - 2 человекам</t>
  </si>
  <si>
    <t>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</si>
  <si>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 Темрюкского района"</t>
  </si>
  <si>
    <t xml:space="preserve">Муниципальная программа "Эффективное муниципальное управление" </t>
  </si>
  <si>
    <t xml:space="preserve">Муниципальная программа "Социальная поддержка граждан" </t>
  </si>
  <si>
    <t>Муниципальная программа "Развитие, эксплуатация и обслуживание информационно-коммуникационных технологий"</t>
  </si>
  <si>
    <t>Муниципальная программа "Обеспечение безопасности"</t>
  </si>
  <si>
    <t xml:space="preserve">Муниципальная программа «Комплексное развитие в сфере строительства, архитектуры и дорожного хозяйства» </t>
  </si>
  <si>
    <t>Муниципальная программа Вышестеблиевского сельского поселения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</si>
  <si>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Муниципальная программа "Молодежь"</t>
  </si>
  <si>
    <t>Муниципальная программа "Развитие культуры"</t>
  </si>
  <si>
    <t>Муниципальная программа "Развитие  физической культуры и массового спорта"</t>
  </si>
  <si>
    <t>Муниципальная программа «Поддержка социально ориентированных некоммерческих организаций»</t>
  </si>
  <si>
    <t xml:space="preserve">Вышестеблиевское сельское поселение                                                                                </t>
  </si>
  <si>
    <t>проведена топографическая съёмка</t>
  </si>
  <si>
    <t>сопровождение Электронного периодического справочника "Система Гарант", Проведение еженедельных профилакт. Работ с ПО, поддержка БПО и устранение сбоев,  сопровождение "1С",Сопровождение ПО для ведения похозяйственного учета,ТО оф. Сайта Администрации Новотаманского сельского поселения ,Заправки картриджей, замена фоторецепторного барабана картриджа, пусконаладочные работы локальной сети, сопровождение 1С:ИТСааС.</t>
  </si>
  <si>
    <t>финансовое обеспечение деятельности администрации поселения,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</si>
  <si>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освещение деятельности администрации и Совета Сенного сельского поселения в средствах массовой информации (газета "Тамань") и на официальном сайте, приобретена информационная табличка (1 шт.)</t>
  </si>
  <si>
    <t>организация и проведение праздничных мероприятий</t>
  </si>
  <si>
    <t xml:space="preserve"> 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</si>
  <si>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проведение праздничных мероприятий</t>
  </si>
  <si>
    <t>финансовое обеспечение деятельности МБУК "Ильичевская ЦКС", Запорожская библиотечная система для выполнения муниципального задания</t>
  </si>
  <si>
    <t xml:space="preserve">Запорожское сельское поселение                          </t>
  </si>
  <si>
    <t xml:space="preserve">осуществлено финансовое обеспечение деятельности администрации поселения </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</si>
  <si>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</si>
  <si>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эксплуатации и обслуживанию информационно-телекоммуникационной инфраструктуры</t>
  </si>
  <si>
    <t>финансовое обеспечение деятельности администрации поселения и подведомственных учреждений: МКУ "Запорожская ЦБ", МКУ "Материально-техническое обеспечение администрации Запорожского сельского поселения", МБУК "Ильчевская ЦКС", МБУК "Запорожская библиотечная система", МБУ "Благоустройство  и озеленение Запорожского сельского поселения Темрюкского района</t>
  </si>
  <si>
    <t>осуществлено финансовое обеспечение деятельности администрации поселения, МБУ "Голубицкая ЦБ"; тех.обслуживание, ремонт, услуги по ликвидации аварий газопровода.  Приобретены: канцтовары, картриджи, марки, системнный блок, отрытки и конверты</t>
  </si>
  <si>
    <t xml:space="preserve">финансовое обеспечение деятельности: администрации поселений и подведомственных  учреждений (МКУ "Новотаманская ПЭС, МКУ «Новотаманская ЦБ» ) </t>
  </si>
  <si>
    <t>Муниципальная программа "Противодействие коррупции в Новотаманском сельском поселении Темрюкского района на 2021- 2023 годы"</t>
  </si>
  <si>
    <t>Муниципальная программа "Пожарная безопасность в Новотаманском сельском поселении Темрюкского района на 2021-2023 годы"</t>
  </si>
  <si>
    <t>Муниципальная программа "Оформление прав на объекты недвижимости Новотаманского сельского поселения Темрюкского района" на 2021-2022 годы</t>
  </si>
  <si>
    <t xml:space="preserve">финансовое обеспечение деятельности учреждения для  выполнения муниципального задания МБУК "Новотаманский КСЦ"   </t>
  </si>
  <si>
    <t xml:space="preserve">Муниципальная программа "Реализация муниципальных функций, связанных с муниципальным управлением на 2022-2024 годы"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</si>
  <si>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2022-2024 годы"</t>
  </si>
  <si>
    <t>Муниципальная программа "Благоустройство территории Курчанского сельского поселения Темрюкского района на 2022-2024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</si>
  <si>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2022-2024 годы"</t>
  </si>
  <si>
    <t>выполнено обслуживание ПО</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</si>
  <si>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2022-2024 годы"</t>
  </si>
  <si>
    <t xml:space="preserve">  сопровождение сайта</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</si>
  <si>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2022-2024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</si>
  <si>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2022-2024 годы"</t>
  </si>
  <si>
    <t>Муниципальная программа "Защита населения и территорий Курчанского сельского поселения Темрюкского района от чрезвычайных ситуаций на 2022-2024 годы"</t>
  </si>
  <si>
    <t>Муниципальная программа "Обеспечение первичных мер пожарной безопасности в Курчанском сельском поселении Темрюкского района на 2022-2024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</si>
  <si>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2022-2024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</si>
  <si>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2022-2024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</si>
  <si>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2022-2024 годы"</t>
  </si>
  <si>
    <t>Муниципальная программа "Повышение безопасности дорожного движения на территории Курчанского сельского поселения Темрюкского района на 2022-2024 годы"</t>
  </si>
  <si>
    <t>Муниципальная программа «Поддержка малого и среднего предпринимательства в Курчанском сельском поселении Темрюкского района на 2022-2024 годы»</t>
  </si>
  <si>
    <t>Муниципальная программа "Развитие водоснабжения населенных пунктов Курчанского сельского поселения Темрюкского района на 2022-2024 годы"</t>
  </si>
  <si>
    <t>составлена сметная документация по замене водопроводных сетей и осуществление тех. контроля (западный микрорайон)</t>
  </si>
  <si>
    <t>Муниципальная программа "Газификация Курчанского сельского поселения Темрюкского района на 2022-2024 годы"</t>
  </si>
  <si>
    <t>Муниципальная программа "Развитие систем наружного освещения Курчанского сельского поселения Темрюкского района на 2022-2024 годы"</t>
  </si>
  <si>
    <t>Муниципальная программа "Формирование современной городской среды Курчанского сельского поселения Темрюкского района на 2022 -2024 годы"</t>
  </si>
  <si>
    <t>Муниципальная программа "Молодежь Курчанского сельского поселения Темрюкского района на 2022-2024 годы"</t>
  </si>
  <si>
    <t>Муниципальная программа "Развитие сферы культуры в Курчанском сельском поселении Темрюкского района на 2022-2024 годы"</t>
  </si>
  <si>
    <t xml:space="preserve">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2022-2024 годы" </t>
  </si>
  <si>
    <t>Муниципальная программа "Развитие массового спорта в Курчанском сельском поселении Темрюкского района на 2022-2024 года"</t>
  </si>
  <si>
    <t>Муниципальная программа "Формирование доступной среды жизнедеятельности для инвалидов в Курчанском сельском поселении Темрюкского района на 2022-2024 годы"</t>
  </si>
  <si>
    <t>Муниципальная программа "Капитальный ремонт и ремонт автомобильных дорог на территории Курчанского сельского поселения Темрюкского района на 2022-2024 годы"</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</si>
  <si>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t>
  </si>
  <si>
    <t xml:space="preserve">финансовое обеспечение деятельности подведомственных учреждений: МКУ "Централизованаая бухгалтерия",  МКУ "ПЭЦ", МКУ "Центр муниципального заказа" </t>
  </si>
  <si>
    <t xml:space="preserve">Муниципальная программа  «Развитие жилищно-коммунального хозяйства в Старотитаровском сельском поселении Темрюкского района" </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</si>
  <si>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Старотиатровского сельского поселения Темрюкского района"</t>
  </si>
  <si>
    <t xml:space="preserve"> финансовое обеспечение деятельности МБУ ФОСК "Виктория", проведение  спортивно-массовые меропрития</t>
  </si>
  <si>
    <t>Муниципальная программа «Формирование доступной среды жизнедеятельности для инвалидов в Старотитаровском сельском поселении Темрюкского района"</t>
  </si>
  <si>
    <t>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</si>
  <si>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t>
  </si>
  <si>
    <t xml:space="preserve">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"Развитие сферы культуры" </t>
  </si>
  <si>
    <t>3. Государственная программа Краснодарского края «Развитие санаторно-курортного  и туристского комплекса»</t>
  </si>
  <si>
    <t>4.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</si>
  <si>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 xml:space="preserve">5. Государственная программа Краснодарского края "Формирование современной городской среды" </t>
  </si>
  <si>
    <t>6. Государственная программа Краснодарского края "Региональная политика и развитие гражданского общества"</t>
  </si>
  <si>
    <t>Темрюкское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</si>
  <si>
    <t>осуществлено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МБУ "Чистый город"</t>
  </si>
  <si>
    <t>расходы на развитие, эксплуатация и обслуживание информационно-коммуникационных технологий</t>
  </si>
  <si>
    <t>приобретено: рециркуляторы (15 шт.), антисептики (250 шт.), маски медицинские (200 шт.), термометры (2 шт.)</t>
  </si>
  <si>
    <t xml:space="preserve">осуществлено финансирование деятельности МКУ "Молодежный досуговый центр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</si>
  <si>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материально-техническое обеспечение МКУ «Городское объединение культуры»</t>
  </si>
  <si>
    <t>финансирование деятельности: МКУ "Городское библиотечное объединение", МКУ "Городское объединение культуры",  МАУ "Кинодосуговый центр Тамань" для выполнения муниципального задания</t>
  </si>
  <si>
    <t>финансирование МБУ "Спортивный клуб "Барс" для выполнения муниципального задания</t>
  </si>
  <si>
    <t>оказана финансовая поддержка 1 социально ориентированной некоммерческой организации</t>
  </si>
  <si>
    <t>местный  бюджет</t>
  </si>
  <si>
    <t>краевой           бюджет</t>
  </si>
  <si>
    <t xml:space="preserve">краевой  бюджет </t>
  </si>
  <si>
    <t xml:space="preserve">краевой      бюджет </t>
  </si>
  <si>
    <t>краевой  бюджет</t>
  </si>
  <si>
    <t xml:space="preserve">краевой           бюджет </t>
  </si>
  <si>
    <t>краевой        бюджет</t>
  </si>
  <si>
    <t>краевой      бюджет</t>
  </si>
  <si>
    <t>краевой         бюджет</t>
  </si>
  <si>
    <t>содержание сайта, публикация в СМИ</t>
  </si>
  <si>
    <t>выплаты руководителям ТОС - 3 человека</t>
  </si>
  <si>
    <t>финансовое обеспечение деятельности МБУК "Ахтанизовский КСЦ"  для выполнения муниципального задания. Выполнен ремонт ступенек, прилегающих к зданию ДК  ст. Ахтанизовской</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</si>
  <si>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капитальный и текущий ремонт здания СДК пос. Виноградный</t>
  </si>
  <si>
    <t>финансовое обеспечение деятельности МБУК «Вышестеблиевская Централизованная Клубная Система" в рамках выполнения муниципального задания; выполнено техприсоединение к сети газораспределения (Вечный огонь)</t>
  </si>
  <si>
    <t>приобретено и установлено дорожные знаки (18 шт.), обновлены  дорожные разметки согласно дислокации, изготовлены искуственные неровности (4 шт.)</t>
  </si>
  <si>
    <t>приобретены баннеры (4 шт.)</t>
  </si>
  <si>
    <t>приобретено и заменено линий уличного освещения на  СИП (230 м), ламп уличного освещения (50 шт.); изготовлено ограждение парка в ст-це Запорожская; финансовое обеспечение деятельности МБУ "Благоустройство и озеленение Запорожского сельского поселения Темрюкского района" для выполнения муниципального задания</t>
  </si>
  <si>
    <t>выполнен ремонт памятника в пос. Ильич (1 шт.)</t>
  </si>
  <si>
    <t>приобретены листовки (57 шт.)</t>
  </si>
  <si>
    <t>приобретены листовки (40 шт.)</t>
  </si>
  <si>
    <t xml:space="preserve">Сенное   </t>
  </si>
  <si>
    <t>техническое обслуживание газопровода к пер. Юность, выполнение кадастровых работ</t>
  </si>
  <si>
    <t xml:space="preserve"> проведены инженерно-геологические, инженерно-гидрометеорологические, инженерно-геодезические (топографические) изыскания по объекту: "Отведение ливневых сточных вод в пос.Кучугуры"</t>
  </si>
  <si>
    <t>финансовое обеспечение деятельности МБУ "Благоустройство и озеленение Сенное" в рамках выполнения муниципального задания; произведены расходы по содержанию уличного освещения. Приобретен самосвал. Благоустройство зоны отдыха  ул. Набережная/ пер. Таманский - 40 м2</t>
  </si>
  <si>
    <t>трудоустроены несовершеннолетние дети (8 чел.)</t>
  </si>
  <si>
    <t>выполнено: монтаж наружного и внутреннего освещения, устройство перильных ограждений, установка дверей, устройство подвесных потолков, монтаж кровельного покрытия, подшивка козырька, устройство потолка зрительного зала, устройство навесов, кондиционирование, вентиляция, оплата за приобретение корпусной мебели, одежды сцены по объекту: Капитальный ремонт здания ДК в п. Кучугуры; текущий ремонт в ДК п.Юбилейный</t>
  </si>
  <si>
    <t>составлена сметная документация по объекту: "Ремонт объекта, ремонт тротуаров на объекте культурного наследия: "Братская могила 699 советских воинов" в ст. Фонталовская</t>
  </si>
  <si>
    <t>приобретены спорт. товары: сетки гандбольные (4 шт.), баскетбольные (1 шт.)</t>
  </si>
  <si>
    <t>осуществлено техническое обслуживание тревожной и пожарной сигнализации и системы оповещения и управления эвакуацией людей при пожаре, охрана объекта с КТС - ежемесячно;  заправка картриджей, приобретение картриджа, изготовление фотоальбома, подшивка документов, оплата почтовых расходов</t>
  </si>
  <si>
    <t xml:space="preserve">осуществлено финансовое обеспечение деятельности администрации поселения, оплата телефонной связи и доступ интернет, коммунальных услуг, приобретение канц. товаров, геральдической продукции, комплектующих материалов к ПК; обслуживание пож. сигнализации; ТО газового оборудования; приобретение конвертов (180 шт.); подписка на периодические издания; прошивка документов для сдачи в архив; уплата иных платежей; повышение квалификации (1 чел.) </t>
  </si>
  <si>
    <t>выполнено: осуществлены расходы за абонентское обслуживание по уличному освещению; содержание мемориала "Вечный огонь"; уборка стихийных свалок; работы на территории кладбищ; ремонт и покраска детских площадок, ограждений, перил, малых архитектурных форм и др. элементов благоустройства; покос сорной растительности, работы на территории кладбища, дезинсекция прочие работы; отлов безнадзорных животных (20 ед.); приобретено: строительный и покрасочный материал, бочка для полива (1 шт.)</t>
  </si>
  <si>
    <t>приобретение материалов: лампы светодиодные (221 шт.), кронштейн (47 шт.), переходник (46 шт.), счетчик (4 шт.); пломбиратор (3 шт.)</t>
  </si>
  <si>
    <t>приобретение спортивного инвентаря: мяч (7 шт.), сетка гандбольная (2 шт.), сетка футбольная (2 шт.), ворота футбольные (2 шт.)</t>
  </si>
  <si>
    <t>финансовое обеспечение администрации поселения, МКУ "Таманская ЦБ", МКУ "Материально-техническое обеспечение Таманского сельского поселения Темрюкского района", МКУ "Управление муниципальными закупками. Услуги: страхование транспортных средств (1 единица), оплата сети интернет, телефонной связи, медосмотра сотрудников ЦБ (6 чел.),  изготовление полиграфической продукции (бланки 1000 шт). Приобретено: ГСМ, канцтовары</t>
  </si>
  <si>
    <t>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"Благоустройство территории Сенного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</si>
  <si>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Таманского сельского поселения Темрюкского района в рамках реализации муниципальной программы "Благоустройство территории Таманского сельского поселения Темрюкского района"</t>
  </si>
  <si>
    <t xml:space="preserve">Таманское   </t>
  </si>
  <si>
    <t xml:space="preserve">Таманское сельское поселение                                (ГП КК «Региональная политика и развитие гражданского общества»)                                                                    </t>
  </si>
  <si>
    <t>осуществлено информационное освещение нормативно-правовых актов администрации Новотаманского сельского поселения Темрюкского района газета «Тамань» на основании выставленных счетов на оплату</t>
  </si>
  <si>
    <t>выполнено: уличное освещение (оплата за электроэнергию), озеленение территории (содержание парков, скверов;сбор и вывоз веток; обрезка деревьев; ),  текущее содержание территории (уборка территории, тротуаров, дорожек; вывоз мусора), дератизация парковых зон и мест захоронений, услуги по организации и выполнению мероприятий по отлову, транспортировке, содержанию в приюте, стерилизации (кастрации), безнадзорных животных (собак) на территории Новотаманского сельского поселения.</t>
  </si>
  <si>
    <t>Государственная программа Краснодарского края «Формирование современной городской среды» с участием Голубицкого сельского поселения Темрюкского района в рамках реализации муниципальной программы Формирование комфортной городской среды Голубицкого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</si>
  <si>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программы Голубицкого сельского поселения Темрюкского "Развитие жилищно-коммунального хозяйства"</t>
  </si>
  <si>
    <t>финансовое обеспечение деятельности администрации; проведение оценки недвижимости помещения администрации - 1 ед.; ремонт аварийного освещения в здании администрации - 1 ед.; ремонт архива в здании администрации - 1 ед., приобретены материалы для ремонта</t>
  </si>
  <si>
    <t>приобретены: открытки (186 шт.), буклеты (83 шт.)</t>
  </si>
  <si>
    <t>осуществлено информационное освещение документации в пермодических изданиях</t>
  </si>
  <si>
    <t>приобретен стенд (1 шт.)</t>
  </si>
  <si>
    <t>проведены топографо-геодезические работы (1 услуга)</t>
  </si>
  <si>
    <t>приобретен баннер (1 шт.)</t>
  </si>
  <si>
    <t>оказана финансовая поддержка некоммерческим организациям (Темрюкская районная организация ветеранов (пенсионеров, инвалидов) войны, труда, Вооруженных сил и правоохранительных органов (первичная ветеранская организация п.Стрелка)</t>
  </si>
  <si>
    <t>оказаны услуги по проведению курса повышения квалификации, принято участие в вебинаре</t>
  </si>
  <si>
    <t>мероприятие выполнено.                                                                                   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(муниципальный контракт заключен на сумму 969,0 тыс.рублей, и расторгнут 30.06.2022 года на сумму 107,2 тыс. рублей).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В результате фактического выполнения мероприятия потребность в средствах в сумме 1,6 тыс. рублей отсутствовала</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</si>
  <si>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Темрюкского городского поселения Темрюкского района в рамках реализации муниципальной программы "Обеспечение земельных участков, предоставленных многодетным семьям, инженерной инфраструктурой в целях жилищного строительства"</t>
  </si>
  <si>
    <t>7. Государственная программа Краснодарского края "Комплексное и устойчивое развитие Краснодарского края в сфере строительства и архитектуры"</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</si>
  <si>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"Формирование муниципального жилищного фонда"</t>
  </si>
  <si>
    <t>Темрюкское (Национальный проект "Жилье и городская среда", Федеральный проект "Обеспечение устойчивого сокращения непригодного для проживания жилищного фонда", Региональный проект "Обеспечение устойчивого сокращения непригодного для проживания жилищного фонда")</t>
  </si>
  <si>
    <r>
      <t xml:space="preserve">Темрюкское городское поселение                          </t>
    </r>
    <r>
      <rPr>
        <i/>
        <sz val="12"/>
        <rFont val="Times New Roman"/>
        <family val="1"/>
        <charset val="204"/>
      </rPr>
      <t>(ГП КК "Развитие жилищно-коммунального хозяйства" в рамках Национального проекта "Жилье и городская среда", Федерального проекта "Чистая вода", Регионального проекта "Качество питевой воды";                         ГП КК "Развитие жилищно-коммунального хозяйства" в рамках Национального проекта "Жилье и городская среда", Федерального проекта "Обеспечение устойчивого сокращения непригодного для проживания жилищного фонда", Регионального проекта "Обеспечение устойчивого сокращения непригодного для проживания жилищного фонда" ;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ГП КК "Комплексное и устойчивое развитие Краснодарского края в сфере строительства и архитектуры" )</t>
    </r>
  </si>
  <si>
    <t>Государственная программа Краснодарского края «Развитие сети автомобильных дорог Краснодарского края»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2021-2023 годы"</t>
  </si>
  <si>
    <t>8. Государственная программа Краснодарского края "Развитие сети автомобильных дорог Краснодарского края"</t>
  </si>
  <si>
    <r>
      <t>Новотаманское сельское поселение                       (</t>
    </r>
    <r>
      <rPr>
        <i/>
        <sz val="12"/>
        <rFont val="Times New Roman"/>
        <family val="1"/>
        <charset val="204"/>
      </rPr>
      <t>ГП КК "Развитие санаторно-курортного и туристкого комплекса" ,                                 Развитие сети автомобильных дорог Краснодарского кра)</t>
    </r>
  </si>
  <si>
    <t>приобретены антикоррупционные брошюры (100 шт.)</t>
  </si>
  <si>
    <t xml:space="preserve">приобретены информационные таблички (4 шт.) </t>
  </si>
  <si>
    <t>приобретены буклеты (10 шт.)</t>
  </si>
  <si>
    <t>субсидия перечислена в МБУК "Новотаманский КСЦ" для выполнения муниципального задания</t>
  </si>
  <si>
    <t>выполнен перерасчет сметы по строительству водопроводной сети в х. Белом</t>
  </si>
  <si>
    <t>Темрюкское (Национальный проект "Жилье и городская среда", Федеральный проект "Чистая вода", Региональный проект "Качество питьевой воды")</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</si>
  <si>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01.10.2022 года              </t>
  </si>
  <si>
    <t xml:space="preserve">Информация об исполнении государственных программ Краснодарского края, реализуемых на территории поселений Темрюкского района  по состоянию на 01.10.2022 года </t>
  </si>
  <si>
    <t>оплата услуг связи, интернет, информац-технолог. обеспечение АРМ «Муниципал»;  программное обеспечение Крипто Про, ООО "Компания АПИ "Гарант", ООО "Рус-ЭЛКОМ"1 С Предприятие, заправка картриджей; выполнение работы по изготовлению газеты "Станичная газета"; обслуживание сайта администрации, приобретен программно-аппаратный комплекс Рутокен Lite 64Кб ФСТЭК</t>
  </si>
  <si>
    <t>проведение оценки имущества (12 шт.); компенсационные выплаты ТОС (13 чел.); прибретено лампы светодиодные (30 шт.)</t>
  </si>
  <si>
    <t>приобретение флагов (10 шт.), приобретение баннеров (4 шт.), приобретение наклеек и плакатов (50 шт.), подарочные карты (9 шт.), проведение траурных мероприятий</t>
  </si>
  <si>
    <t>выплата материального стимулирования народным дружинникам за участие в охране общественного порядка; приобретено: стенд ПБ в здании администрация;   ранцы для обеспечения ДПО (3 шт.); спец обувь для ДПО (5 пар)</t>
  </si>
  <si>
    <t>выполнено: установка дорожных знаков (29 шт.); ремонт тротуара и парковки к ДС №24, осуществление стройконтроля; содержание внутрипоселковых дорог; приобретено: песчано-соляная смесь (10 тонн), щебень фракции 20х40 (205 м³), 40х70 (320 м³), работа катка и грейдера</t>
  </si>
  <si>
    <t>Муниципальная программа "Капитальный ремонт и ремонт автомобильных дорог местного значения Новотаманского сельского поселения Темрюкского района на 2021-2023 годы"</t>
  </si>
  <si>
    <t>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«Повышение безопасности дорожного движения»</t>
  </si>
  <si>
    <t xml:space="preserve">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Старотитаровском сельском поселении  Темрюкского района»   </t>
  </si>
  <si>
    <t>финансовое обеспечение деятельности подведомственного учреждения МБУ "Организация системы благоустройства", отлов и иммобилизация безнадзорных животных, тех. обслуживание мемориала, содержание мест захоронения; приобретено: забор для администрации, выполнена замена светильников уличного освещения (65 шт.), лапм (150 шт.), расходные материалы (клип-зажм, патрон фарфоровый, пускатель), сигнальнын конусы (10 шт.), система полива сквер; информационная табличка в сквер</t>
  </si>
  <si>
    <t>Муниципальная программа "Формирование комфортной городской среды Старотитаровского сельского поселения Темрюкского района"</t>
  </si>
  <si>
    <t xml:space="preserve"> финансовое обеспечение деятельности МБУ "Старотитаровский КСЦ"  для обеспечения выполнения муниципального задания, проведение культурно-массовых мероприятий</t>
  </si>
  <si>
    <t>выполнен косметический ремонт памятников (2 шт.)</t>
  </si>
  <si>
    <t xml:space="preserve">финансовое обеспечение деятельности: МКУ "Производственный Эксплутационный Центр", МКУ "Централизованной бухгалтерии"; покупка стеллажей в архив;оказаны услуги по переплету; компенсационные выплаты членам территориального общественного самоуправления (ТОСЫ - 6 чел.), покупка брошюр
</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</si>
  <si>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</si>
  <si>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оказаны услуги по проверке сметы обводных каналов, благоустройство обводных каналов</t>
  </si>
  <si>
    <t>выполнено: очистка снега, покраска пешеходных переходов; составление сметы на ремонт дороги, спил и обрезка аварийных деревьев в зоне полосы дорог местного значения, грейдирование ям на дорогах , ремонт дорог в п.Виноградный и ст.Вышестеблиевская; ликвидация просадок; поставка Фапа; услуги фрезы; строительный контроль ремонта дорожного покрытия; услуги по выдаче архивной документации</t>
  </si>
  <si>
    <t>Мероприятие выполнено.                                                                                 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приобретение и установку детского игрового комплекса пос. Виноградный</t>
  </si>
  <si>
    <t>выполнено: организация сбора и вывоза мусора, обслуживание уличного освещения , взносы на кап.ремонт, работы по планировке, отсыпка площадки для установки детского спорткомплекса, планировка, отсыпка площадки для установки детского спорткомплекса, монтажные работы по установке детского игрового комплекса, мягкое покрытие площадки под детский игровой комплекс,  экспертизы, пробы радиации, услуги по проверке сметы, получено экспертное заключение радиационного обследования блочно-модульной котельной; дератизация и дезинсекция парков, скверов; оказание услуг по топосьемке, изьятию хищных животных, скашиванию сорной растительности, скашиванию газонов, составлению сметы на тротуары, разработке проектно-сметной документации спортивной площадки в пос. Виноградном; аренда автовышки; инжиринговые услуги по проектной документации и инженерно-изыскательных работ; услуги по гос.экспертизе проверки сметы по стоимости блочно-модульной котельной; услуги по выдаче техзаключения по состоянию центральной канализации пос. Виноградный. Приобретено: гимнастический комплекс, светодиодные лампы (100 шт), светодиодные светильники (46 шт.), таймеры на динрейку (12 шт.), замочки (5 шт.), счетчик (1 шт.), светильник (3 шт.), кабель (40 м),  изоленты, зажимы анкерные</t>
  </si>
  <si>
    <t>приобретено: флаги (81 шт.), бумаги (9 уп.), диски (58 шт.), папки (85 шт.), файлы (10 уп.), ручки (25 шт.), книги учета (5 шт.); трудоустройство несовершеннолетних граждан</t>
  </si>
  <si>
    <t>приобретены спортивные товары: мяч (1 шт.), гантели (6 шт.), диск.обр. (2 шт), грамоты (12 шт.), кубки (2 шт.); питание спортсменов</t>
  </si>
  <si>
    <t>приобретены баннеры (3 шт.), организация проведения праздничных мероприятий</t>
  </si>
  <si>
    <t>отсутствует потребность, средства перераспределены на другие муниципальные программы</t>
  </si>
  <si>
    <t>выполнено: приобретение и отсыпка щебнем дорог в станице Фонталовская (9 дорог), посыпка дорожного полотна солью, песком в пос.Кучугуры, станице Фонталовская, услуги катка, автогрейдера, экскаватора-погрузчика, составление сметной документации по ямочному ремонту автодорог Фонталовского с/п (7 объектов), ямочные (7 объектов) и текущие (4 объекта) ремонты автодорог Фонталовского с/п, услуги автогрейдера для чистки каналов (траншей) в п.Кучугуры, пос.Юбилейный, п.Волна Революции, составление сметной документации и НМЦК по ремонту автодорог Фонталовского с/п (3 объекта). Ремонт автодороги в пос.Кучугуры (3 объекта, 830м), прибордюрная отсыпка щебнем</t>
  </si>
  <si>
    <t xml:space="preserve">выполнено: составление сметной документации, устройство тротуара по об-ту: "Строительство тротуара по ул.Ленина от ул.Дружба до ул. Азовская в пос. Кучугуры" (длина 617м,ширина 1,50).  Установлены исскуственные неровности-29 шт., дорожных знаков-29шт, стойки для дорожных знаков-10 шт. на автомобильной дорогах местного значения в п.Кучугуры, ст.Фонталовская, п. Волна революции.  Нанесение линий разметки пешеходных переходов в пос.Кучугуры, в ст.Фонталовская, в пос.Юбилейный.   Составление сметной документации и устройство тротуаров в п.Юбилейном, в п.Кучугуры (2 объекта-длина 500 м, ширина-1,50 м). </t>
  </si>
  <si>
    <t>выполнено: уборка, вывоз ТКО, благоустройство, дератизация мест захоронений-4 объекта.Очистка улиц от снега Фонталовского с/п.                 Изъятие синатропных (хищных) животных-30 ед. Ремонт спортивной площадки в ст.Фонталовская. Ремонт ограждения в ст.Фонталовская.                      Оплаты по дог.ГПХ (уборка улиц в п.Юбилейный, в п.Кучугуры).                                                                        Акарацидная обработка мест общего пользоания: детская площадка-3шт.                                           Разработана проектно-сметной документации по объекту: "Благоустройство общественной территории по адресу: пос.Кучугуры, по ул. Береговая от ул.Красная до ул.Ленина." Услуги экскаватора-погрузчика для благоустройства территории мест захоронений в пос.Кучугуры</t>
  </si>
  <si>
    <t>выполнено: оплата электроэнергии ежемесячно, текущий ремонт (обслуживание уличного освещения) в ст.Фонталовская, в п. Кучугуры, в пос. Юбилейный. Приобретена электротехническая продукция: светодиодные светильники - 62 шт., лампы накаливания, кронштейны -72 шт., кабеля, крепления, зажимы-100 шт., электрокабель-100 м. Разработана проектно-сметной документация по объекту: "пос.Кучугуры, по ул. Береговая от ул.Красная до ул.Ленина."</t>
  </si>
  <si>
    <t>приобретено: фоторамки  (150 шт.), поздравительные буклеты (30 шт.), цветов (1365 шт.), футболки (56 шт.)</t>
  </si>
  <si>
    <t>изготовление похозяйственных книг, сшив архивных документов</t>
  </si>
  <si>
    <t>изготовлены листовки (2,0 тыс. шт.)</t>
  </si>
  <si>
    <t>поставка и установка камер видеонаблюдения (13 шт.), приобретение: комутатора  для камер видонаблюдений; информационных стендов по безопасности (2 шт.)</t>
  </si>
  <si>
    <t>приобретены товары пожарной принадлежности (лом, багор, ведро…); замена гидрантов; устройство водопроводных колодцев и установка пожарных гидрантов; строительный контроль (установка пож. Гидрантов); строительный контроль (установка пож. Гидрантов); устройство водопроводных колодцев и установка пожарных гидрантов на ул. Мичурина 3а, 8 Гвардейская 15</t>
  </si>
  <si>
    <t xml:space="preserve">выполнено: кадастровые работы (дороги), кадастровые работы "бюст Ф.Ф. Ушаков", "Бюст А.В. Суворов",кадастровые работы газопровод 2ед., ШРПЗ Волна, 463м; ГРП-1 ул.8я Гвардейская ст.Тамань,оплата водоснабжения Пушкина 4"А" (МБУ Благоустройство),Кадастровая съёмка ул.Марата 89,91а,95,97,утилизация ТС (2 трактора)экспертиза  технического состояния предметов личного потребления и бытовых товаров КБО, оценка арендной платы за пользование движимого имущества (мусоровозы),Тех.состояние мусоровозов,Оценка рыночной стоимости арендной платы, ОСАГО (мусоровозы 3ед), предметов личного потребления и бытовых товаров КБО,Вынос опорных точек на местности
запчасти для ремонта мусоровозов, изготовление схемы и подготовка межевого плана земельного участка для постановки на кадастровый учет, изготовление схемы и подготовка межевого плана ЗУ 23:30:0601000, Топографическая съёмка ул.К.Маркса от ул.Косоногова до ул.Мичурина, Топографическая съёмка ул. 8-й Гвардейской Дивизии от ул.Пушкина до ул. Победы,Топографическая съёмка ул.К.Маркса/100, Инженерно-геологические изыскания по ул.Возрождения от К.М. до Калинина, Инженерно-геодезические изыскания ул.Возрождения от ул.К.М. до ул.Калинина, Инженерно-геологические изыскания ул.К.М. от ул.Косоногова до ул.Мичурина, Инженерно-геодезические изыскания ул.К.М. от ул.Косоногова до ул.Мичурина, Инженерно-геодезические изыскания ул.8-й Гвардейской Дивизии от ул.Пушкина до ул.Победы, Вынос опорных точек на местности
</t>
  </si>
  <si>
    <t>выполнено: ремонт и содержание дорог, тротуаров, составление сметной документации. Ремонт тротуаров в пос.Волна. Демонтаж бетонных конструкций. Кап.рем. тротуаров. Поул.Таманской, Набережной, Ленина, Школьной в п.Волна. Переукладка люков. Кап.рем. тротуаров. Поул.Таманской, Набережной, Ленина, Школьной в п.Волна. Укладка геотекстиля. Кап.рем. тротуаров. Поул.Таманской, Набережной, Ленина, Школьной в п.Волна. Строительный контроль по кап.рем.тротуаров за работами ООО"ГорЗеленСтрой". Отсыпка щебнем ул.Марата от д.31 до ул.К.Либкнехта. Отсыпка дорог, ул.Островского от улМарата до ул.Косоногова. Отсыпка дорог, ул.Островского от улМарата до ул.Косоногова. Смета ремонт тротара по ул.Октябрьская. ПСД "Устройство тротуара по ул.Марата от ул.К.Либкнехта до 8-й Гвардейской". Подготовка основания на автостоянке по ул.Лермонтова №2. Устройство дорожной одежды на автостоянке по ул. Лермонтова №2.  ;  капит.ремонт ул.Первомайская от ул.Пролетарская до ул.Карла Маркса . (Общая протяжённость дорог отсыпанных щебнем дорог  4,63км, ремонт тротуара ул.Октябрьская 429м, общая площадь отремонтированных тротуаров пос.Волна 2,52км, ямочный ремонт 2,78 км)</t>
  </si>
  <si>
    <t>приобретены листовки (5,0 тыс. шт.)</t>
  </si>
  <si>
    <t xml:space="preserve">мероприятие выполнено.                                                                          Приобретены лавочки с навесом и урной  (2 шт.) с последующей установкой в ст.Тамань по ул.Мичурина </t>
  </si>
  <si>
    <t>предоставлена субсидиия МБУ Тамань-Благоустройство" для выполнения муниципального задания. Вывоз ТКО с территории мест захоронения. Услуги по содержанию и отлову бездомных  животных. Дератизация</t>
  </si>
  <si>
    <t>мероприятие выполнено.                                                                                приобретение дисковой бороны (1 ед.)</t>
  </si>
  <si>
    <t>проведение анализа воды набережной. Актуализация схем водоснабжения, Строительство сетей водоснабжения в пос.Волна, Строительный контроль (строительство водоснабжения)</t>
  </si>
  <si>
    <t>экспертиза промышлен. безопасности ШГРП</t>
  </si>
  <si>
    <t>благоустройство  набережной им. Ушакова (сборка и монтаж инсталяций). Благоустройство сквера им.Лермонтова, изготовление проектной документации Благоустройство территории в ст.Тамань ЗУ 23:30:0603018:665,сметная документация Благоустройство территории в ст.Тамань ЗУ 23:30:0603018:665,эскизный проект Благоустройство парка Головатого</t>
  </si>
  <si>
    <t>трудоустройство несовершеннолетних  (на перод весенних каникул трудоустроено 4 человека, на период летних каникул 26 человек)</t>
  </si>
  <si>
    <t>выполнено техническое обследование конструкций здания "Постоялого двора", Оплата транспортировки  газа к "Вечному огню". Техобслуживание газоснабжения "Мемориал боевой Славы" Вечный огонь. Ремонт памятника "Памятный знак на месте захоронения сов.десантников"</t>
  </si>
  <si>
    <t>оказана финансовая поддержка 1 социально ориентированной некоммерческой организации (Совету ветеранов), НКО  (казаки)</t>
  </si>
  <si>
    <t>услуги по подворому обходу (3 чел.)</t>
  </si>
  <si>
    <t>обслуживание системы видеонаблюдения,  приобретено: баннер (1 шт.), пожарные щиты, агитационный материал, камера видеонаблюдения уличная; изготовлены таблички (10 шт.); разработка паспорта безопасности; обучение по пожарной безопасности</t>
  </si>
  <si>
    <t>приобретен рециклер асфальтобетона (1 шт.), асфальтобетонная смесь -8т., установка бетонных бордюров - 1000 м3, благоустройство зоны отдыха на ул. Набережная/пер. Таманский в п. Сенной, ремонт авт.дороги по ул. Мира от д.62 до д.54(15м), по ул. Мира от д.52 до д. 66 (98м), пер Первомайский (130м) в п. Сенной. укреп.дорож.полотна пер. Азовский от ул. Мира до ул.Степной (340м), ул. Виноградная (350м), ул. Степная от д.15 до д.33 и по ул. Полевая д.2 до пер. Азовский (260м)</t>
  </si>
  <si>
    <t>приобретены дорожные знаки (52 шт.) приоб. основн. средств ( автономный светофор GE T7.1)</t>
  </si>
  <si>
    <t>приобретены трубы (600 п.м)</t>
  </si>
  <si>
    <t>мероприятие выполнено.                                                                                 Приобретен парклета в пос. Сенной</t>
  </si>
  <si>
    <t>проектно-сметная документация (изготовление проектов, составление смет, изготовление топосъёмок, прохождение госэкспертизы)</t>
  </si>
  <si>
    <t xml:space="preserve">финансовое обеспечение  МБУК "Сенная ЦКС" в рамках выполнения муниципального задания,  комплектование книжного фонда, приобретение электрооборудования </t>
  </si>
  <si>
    <t>мероприятие выполнено.                                                                                      Услуги по составлению сметной документации, произведен текущий ремонт памятников в п. Сенной (2 шт.)</t>
  </si>
  <si>
    <t xml:space="preserve">  приобретен воркаут комплекс</t>
  </si>
  <si>
    <t>13 публикаций в газете "Тамань", техническое сопровождение WEB сайта администрации Запорожского сельского поселения</t>
  </si>
  <si>
    <t xml:space="preserve">Муниципальная программа «Развитие информационного общества» в Старотитаровском сельском поселении Темрюкского района </t>
  </si>
  <si>
    <t>заправлены огнетушители (10 шт.)</t>
  </si>
  <si>
    <t xml:space="preserve">проведено межевание объектов (5 шт.), выполнение кадастровых работ по безхозяйным объектам </t>
  </si>
  <si>
    <t>выполнено: текущий ремонт дороги по ул.Фестивальной в пос.Батарека (0,250 км); ямочный ремонт дорог в ст-це Запорожская</t>
  </si>
  <si>
    <t>ежемесячная выплата за выслугу лет -2 человека</t>
  </si>
  <si>
    <t>выполнено: оплата коммунальных услуг здания КБО; обслуживание сетей газораспределения, кадастровые работы по формированию зем. участков; приобретен насос (2 шт.), косилка ротационная (1 шт.), лампа светодиодная (12 шт.), светильники (20 шт.); изготовлен экологический паспорт (1 шт.)</t>
  </si>
  <si>
    <t>выполнено: изготовление сметной документации и оплата услуг тех. надзора,  работы по содержанию дорог поселения, топосьемка ул. Школьной, ямочный ремонт ул. Красной и ул. Кирова, ул. Октябрьская; приобретено: дорожные знаки (221 шт.), песок (20 м3), соль техническая (5 т), краска дорожная (140 кг)</t>
  </si>
  <si>
    <t>выполнен ремонт ул. Молодежной в пос. Светлый путь, ремонт ул. Школьная в ст. Курчанская</t>
  </si>
  <si>
    <t>мероприятие выполнено.                                                                                  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t>
  </si>
  <si>
    <t>мероприятие выполнено.                                                                                 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ремонт арт скважины № 78942 (район кирпичного завода в ст. Курчанской), составлена сметная документация по заменен водопроводных сетей (на общую сумму 2813,6 тыс. рублей, из них 13,6 тыс. рублей  дополнительно выделены за счет средств местного бюджета, которые не предусмотрены соглашением о выделении поселению субсидии)</t>
  </si>
  <si>
    <t>приобретены светодиодные светильники (32  шт.)</t>
  </si>
  <si>
    <t>составлена сметная документация и осуществление стройконтроля, топографическая съемка объекта "Парк ст. Курчанская"</t>
  </si>
  <si>
    <t>приобретено:  фоторамки (25 шт.), чернила цветные (6 шт.), фотобумага (1 шт.); оказаны транспортные услуги; трудоустройство несовершеннолетних (9 чел.)</t>
  </si>
  <si>
    <t>финансовое обеспечение деятельности МАУ "Культура плюс" для выполнения муниципального задания; изготовлен баннер (7 шт.); приобретено: фоторамки (20 шт.), ватман (15 шт.), открытки (110 шт.); комплектование книжного фонда; выступление концкртной группы; приобретение фейерверочной продукции</t>
  </si>
  <si>
    <t>для проведения праздничных мероприятий: приобретены открытки (51 шт.),   цветы, баннеры (4 шт.), венки (3 шт.), флаги (13 шт.); расходы на проведение мероприятий</t>
  </si>
  <si>
    <t>агитационный материал (11 знаков, 20 табличек, 2000 листовок, 1 баннер на противопожарную тематику), информационные таблички (8 шт.), пожарный щит, лом, ведро, канцелярские товары для членов ДНД</t>
  </si>
  <si>
    <t>выполнено: грейдирование, рытье ливневок, перевозка щебня, отсыпка щебнем, проверка ПСД; приобретено: щебень (825 куб. м), ремонт дороги по ул. Гервасия</t>
  </si>
  <si>
    <t>выполнено: содержание подведомственного учреждения МКУ «Ахтанизовская ПЭС», отлов безнадзорных животных, услуги мехруки, откачка ливневых вод, перевозка труб, ремонт светодиодного экрана, осуществлены расходы на абонентскую плату за уличное освещение поселения, услуги по газоснабжению (Вечный огонь), дератизация, дезинсекция. Разработано: проектно-сметной документации для реализации инициативного проекта "Устройство детской игровой и спортивной площадки в станице Ахтанизовской на пересечении ул.Таманская и пер. Комсомольский", стройконтроль водопровода, схема газоснабжения ст. Ахтанизовской. Приобретено: зажимы (116 шт.), лента (150 м), клеммы (350 шт.), выключатель (27 шт.), провод (1 шт.), зажимы (57 шт.), кабель (200 м), светильники (283 шт.), скрепа (100 шт.), датчик феррон (5 шт.), стройматериалы для благоустройства, материальные запасы для замены крана, строительные материалы для благоустройства</t>
  </si>
  <si>
    <t>приобретено: сувенирная продукция (37 шт. термокружек) для впервые голосующих; проведены мероприятия ко дню закрытия детской площадки; трудоустройство несовершеннолетних (3 чел.)</t>
  </si>
  <si>
    <t>составлена сметная документация на ремонт памятников в ст. Ахтанизовской (3 шт.), приобретены стройматериалы для ремонта памятников</t>
  </si>
  <si>
    <t>изготовлено 14 выпусков газеты "Голубицкий Вестник", содержание WEB- сайта, выплаты руководителям ТОС (5 чел.)</t>
  </si>
  <si>
    <t>выполнено: разработка инструкции о мерах пожарной безопасности, установка противопожарных дверей, изготовление знаков безопасности (19 шт.), подставки под огнетушители (2 шт.), замена КПП, информационный материал (30 шт.); приобретены огнетушители (2 шт.), листовки (745 шт.)</t>
  </si>
  <si>
    <t xml:space="preserve"> выполнено: текущий ремонт дорог:  ул.Восточная, ул. Курортной, ул. Набережной, ул. Школьной, ул. Высотной, ул. Спортивной, пер. Азовскому, пер. Песчаному, ул. Восточной, ул. Чайкинской, ул. Степной, ул. Прибрежной, ул. Красной, пер Приморский, пер. Клубному, пер. Лиманному, пул.Советская, ул.Школьная, ул.Зеленая (4,2 КМ); оплачены услуги техники по содержанию дорог (чистка ливневок, перевозка песка и щебня, планировка). Приобретено: песок (50м3), песок (20м3), щебень (50м3),  щебень (800 м3), щебень 20/40 (50 м3), 70/150 (120 м3), трубы для прокладки ливневой канализации (50 м). Пройдена экспертиза ПСД "Капитальный ремонт дорог"; разработка проектной и рабочей документации по объекту: «Капитальный ремонт сети автомобильных дорог (ул. Северная от ул. Спортивной до пер. Базарный, пер. Базарный от ул. Северной до ул. Советской, ул.Советская от пер.Базарный до пер.Песчаный, пер. Песчаный от ул.Советская до ул.Набережная, ул.Школьная от д.№58 до пер.Базарный). Нанесена горизонтальная дорожная разметка на ул. Красная, ул. Курортная, ул. Восточная, пер.Приморский, ул. Советская, пер. Клубный, пер. Садовый. Установлены ливневые трубы а/ц 300 (5 м) по ул.Российской, приобретено 60шт. знаков; приобретено: соль (8 т), дорожные знаки (87 шт.), трубы для знаков; выполнен ремонт 10 элементов на 2 искусственных неровностях</t>
  </si>
  <si>
    <t xml:space="preserve">Мероприятие выполнено.                                                                                 Выполнен покос травы на территории поселения, приобретены: остановки (6 шт.), бензокосилка (1 шт.), бензопила (1 шт.), триммер (1 шт.)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</si>
  <si>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обустройство тротуара по ул. Красная (3,2 км) - исполнено 2,7 км; Установлен памп-трэк в рамках инициативного бюджетирования и заасфальтирован вьезд на стадион;  дизайн проект Благоустройство пер.Светлого, в рамках текущего ремонта; приобретено светильники 50шт. и 45 ламп; приобретено 6шт. остановок</t>
  </si>
  <si>
    <t xml:space="preserve"> осуществлено финансовое обеспечение МБУ "Голубицкая ПЭС" на выполнение муниципального задания. Выполнено: дератизация кладбища и администрации, водозабора - 2 раза; аккарицидная обработка территории; отлов животных (10 шт.), перевозка грунта, уборка кладбища, услуги техники: экскаватор, камаз;  покос травы машиной - 157690 м2; благоустройство территории; устройство тротуара ул.Советская, 56 (59 м). Приобретено: электроподстанция к стелле (1 шт.),  бензопила (1 шт.), бензокосилка (1 шт.), косилка (1 шт.), песок (70 м3)  Оказаны услуги манипулятора (перевозка соли); оплата ТКО; проектные работы "Благоустройство стадиона"; приобретена водопроводная труба (416 м); замена ламп уличного освещения (100 шт.), приобретены светильники (53 шт.), щит; выполнено: 1) капитальный ремонт водопроводной сети по ул.Степной (земляные работы, прокладка трубы д.250 (334 м), укладка отвода д.160 (64 м), монтаж колодцев), доп работы; 2) текущий ремонт артскважины 58331 (реагентная обработка, промывка песчаной пробки; приобретение трубы 2,85 т., насосов погружных (8 шт.); гипохлорит натрия (1592 кг); геологиченский отчет; кран, муфта, труба 100 м (ул.Рабочая); счетчик на скважину № 6; 3) текущий ремонт скважины 65914 (промывка песчаной пробки); комплектующие для водоснабжения; 4) текукщий ремонт скважины 58332; 5) капитальный ремонт водопроводной сети по ул.Советской от дома №141 дл №203 (переврезка абонентов) (200 м); приобретен гипохлорит натрия 2000кг; приобретена труба пнд -300м.; приобретена  мотопомпа-1шт.</t>
  </si>
  <si>
    <t>муниципальный контракт на благоустройство прилегающей территриии МБУ "Голубицкий КСЦ" заключен 07.07.2022 года  на общую сумму 12942,7 тыс. рублей (из них 490,2 тыс. рублей дополнительно выделены за счет средств местного бюджета, которые не предусмотрены соглашением о выделении поселению субсидии), срок выполнения работ 15.11.2022 года, срок исполнения обязательств 31.01.2023 года</t>
  </si>
  <si>
    <t>муниципальный контракт на выполнение капитального ремонта здания ДК в ст.Голубицкой, по ул. Красная, 108 заключен 27.04.2021 года, на общую сумму  31994,0 тыс. рублей, со сроком выполнения работ до 31.12.2021 года. со сроком исполнения обязательств - до 31.03.2022 года. Исполнение муниципального контракта выполняется поэтапно: в 2021 году был выполнен 1 этап на сумму 22840,9 тыс. рублей.  2 этап запланирован на 2022 год на 23533,5 тыс. рублей. 1 апреля 2022 года заключен муниципальный контракт на сумму 21998,3 тыс. рублей, со сроком выполнении работ до 15.11.2022 года, со сроком исполнения обязательств - до 20.02.2023 года. 07.06.2022 года заключено доп. соглашение на сумму 27659,6 тыс. рублей (23533,5 тыс.руб. - средства 2022 года, 4125,6 тыс.руб. - средства 2021 года, оплачен аванс в сумме 5531,9 тыс. рублей за счет средств 2021 года). В настоящее время заключены и исполнены муниципальные контракты с единственным поставщиком (подрядчиком) на проведение дополнительных работ и приобретение материалов (5027,5 тыс. рублей)</t>
  </si>
  <si>
    <t>финансовое обеспечение деятельности МБУ "Голубицкий КСЦ" для выполнения муниципального задания (заработная плата с начислениями, коммунальные платежи, оплата налогов; транспортные услуги, содержание имущества и пр.). Выполняются работы по капитальному ремонту здания Голубицкого КСЦ  (приобретение материалов), приобретен банер 1 шт</t>
  </si>
  <si>
    <t>приобретены венки (26 шт.); изготовление банера и информационного материала к 85 летию КК; ремонт территории памятника пер. Мирный (плиточка)</t>
  </si>
  <si>
    <t>подготовка тех.документации</t>
  </si>
  <si>
    <t>приобретены информационные таблички (5 шт.), стенд (1 шт.)</t>
  </si>
  <si>
    <t>выполнено: услуги грейдера (17 часов); услуги по расчистке снега (72 часа); услуги по очистке обочин и кюветов; услуги экскаватора (38 часов); услуги погрузчика; приобретение щебня - 202 куба; восстановительный ремонт ливнеотводов по пер. Кузнечному, ул. Советской, ул. Мира, ул. Мичурина в пос. Стрелка. Изготовление смет - 5. Ямочный ремонт - 548,2 тыс.руб. Нанесение дорожной разметки - 277 кв.м. Проведение строительного конроля - 3. Приобретение дорожных знаков - 17 штук. Текущий ремонт дороги с щебеночным покрытием по пер. Западный от ул. Таманской до ул. Молодежной в пос. Стрелка - 998,9 тыс.руб.</t>
  </si>
  <si>
    <t>мероприятие выполнено.                                                                              Выполнены работы по ремонту тротуара по ул. Ленина поселка Стрелка, Темрюкского района, Краснодарского края от здания № 8 "В" до ул. Зои Космодемьянской (протяженностью 1572 м²) (на общую сумму 2568,8 тыс.рублей, работы выполнены с нарушением срока). В результате проведения процедуры торгов сложилась экономия средств в сумме 19,6 тыс. рублей</t>
  </si>
  <si>
    <t>осуществлено финансовое обеспечение деятельности подведомственного  учреждения МБУ "ЖКХ-Комбытсервис"; Выполнено: произведена оплата за уличное освещение; приобретено электротоваров - 65 ед.; вывоз ТБО с кладбищ за 6 месяцев; спил и вывоз деревьев (48ч/ч, 24 часа работа трактора); обслуживание системы видеонаблюдения за 9 месяцев; изготовление табличек и аншлагов; приобретена снегоуборочная техника - 1 ед.; подготовка смет по благоустройству - 2 шт.; подготовка проекта визуализации - 1 шт.</t>
  </si>
  <si>
    <t>Приобретение подарков 4 шт.; трудоустройство педагога организатора - 1 чел.; приобретение спорттоваров и игр - 9 шт.</t>
  </si>
  <si>
    <t>мероприятие выполнено.                                                                      Приобретено: кресла в зрительный зал (1071,8 тыс. рублей), видеопроэкционное оборудование (экран настенного с электроприводом и растяжками) (592,7 тыс. рублей), мультимедийное оборудование для зрительного зала (598,7 тыс. рублей), одежда сцены (ткань) (598,8 тыс. рублей), звукоусиливающая аппаратура (двухантенное головное устройство)(90,2 тыс. рублей), световое оборудование (166,4 тыс. рублей); оказаны услуги по пошиву одежды сцены из ткани заказчика (551,2 тыс. рублей).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t>
  </si>
  <si>
    <t xml:space="preserve"> финансовое обеспечение деятельности МБУК "Краснострельский КСЦ" для обеспечения выполнения муниципального задания. Выполнено оснащение СДК х.Белый: приобретено:   звукоусиливающая аппартура (1 комплект),  световое оборудование (1 комплект), видеопроекцион-ное оборудование (1 комплект),  мультимедийное оборудование, приобретение ткани для пошива одежды сцены,  кресла в зрительный зал (320 шт.), изготовлена одежда сцены из материалов заказчика. </t>
  </si>
  <si>
    <t>выполнен ремонт памятников истории и культуры (2 шт.), разработка сметы (1 шт.)</t>
  </si>
  <si>
    <t>приобретены информационные таблички "купание запрещено"(5 шт.) Закупка 3-х видеорегистраторов, на выборы главы с/п.</t>
  </si>
  <si>
    <t>Выполнено: геодезические работы, разработка документации в отношении земельного участка в п. Прогресс: вынос точек и установка межевых знаков, акт выноса границ, разработка схемы размещения границ земельного участка на кадастровом плане территории; Топографичесеские услуги съемок участков дорог на территории Новотаманского с.п. Экологич. исследования з. уч. - 54,0 т.р.</t>
  </si>
  <si>
    <t>субсидия предоставлена на выполнение капитального ремонта автомобильной  дороги от пос. Таманский до а/д «ст-ца Тамань п. Веселовка» (протяженностью 1,33 км).  В соответствии с Протоколом расширенного заседания межведомственного штаба (рабочей группы) по оперативному содействию инвесторам в Краснодарском крае при комиссии по улучшению инвестиционного климата в Краснодарском крае от 23.09.2022 года поселению рекомендовано внести требуемые изменения в проектную документацию по объекту и принять повторное участие в 2023 году в отборе муниципальных образований Краснодарского края на предоставление бюджетных субсидий на эти цели</t>
  </si>
  <si>
    <t>выполнено: ливневая канализация по ул. Черноморская, ул. Юбилейная (переходы через автодороги) в пос. Таманский. Тротуар п. Веселовка (ул. Босфорская-ул. Советская) 325,8 т.р. Провал дорожного полотк п. Веселовка-268,3 т.р. Дорожная разметка-55,6 т.р. Стройконтроль - 25,4 т.р. Технадзор - 24,5 т.р. Дор. знаки - 27,0 т.р.</t>
  </si>
  <si>
    <t>выполнено: текущий дороги к кладбищу в щебеночном исполнении в п. Прогресс ( протяженность - 780 м, ширина - 4 м); ямочный ремонт асфальтового покрытия улиц в поселке Таманский. Ремонт дорожного покрытия п. Веселовка  - ул. Босфорская.</t>
  </si>
  <si>
    <t>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 30.08.2022 года были получены новые замечания по гос. экспертизе. 04.10.2022 года документы загружены на сайт госэкспертизы</t>
  </si>
  <si>
    <t>субсидия предоставлена поселению на выполнение проектно-изыскательских работ по объекту: "Строительство канализационного коллектора с очистными сооружениями в пос. Веселовка"</t>
  </si>
  <si>
    <t>выполнено: характеристика рыбхозяйственной деятельности, актуализация сетей газоснабжения-360т.т. Актуализация схем газоснабжения - 1100 т.р. Лабораторные исследования вод -248,6 т.р. БТИ - 22,9 т.р. Ислед. Воды под кнс - 9,9 т.р.</t>
  </si>
  <si>
    <t>приобретены таблички на Братские могилы (3 шт.), тактильные ленты, тактильные таблички.  Тактильные полосы - 20,3</t>
  </si>
  <si>
    <t xml:space="preserve">публикация нормативно-правовых актов и информационных сообщений о деятельности органов местного самоуправления Темрюкского городского поселения Темрюкского района  (115 095 см2 информационных материалов).  Расходование бюджетных средств производится в соответствии с фактически заявленной протребностью. </t>
  </si>
  <si>
    <t>приобретено: открыток - 950 шт., приглашений - 100 шт., подарочных сертификатов - 45 шт., букетов цветов - 266 шт., подарочных наборов - 36 шт. Расходование бюджетных средств производилось в соответствии с фактически заявленной протребностью.</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</si>
  <si>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за 4 квартал 2021 года, 1, 2 кварталы 2022 года</t>
  </si>
  <si>
    <t>проведена рыночная оценка объектов муниципального имущества (21 ед.); подготовлены тех. планы (21 ед.)</t>
  </si>
  <si>
    <t>выполнены работы по разработке местных нормативов градостроительного проектирования Темрюкского городского поселения Темрюкского района на сумму 290,0 тыс. рублей</t>
  </si>
  <si>
    <t>выполнены работы по подготовке схемы расположения земельного участка и межевого плана по образованию земельного участка – 18 шт.; по подготовке схемы расположения земельного участка на кадастровом плане территории-ситуационного плана и координированию границ земельных участков – 7 шт.; по выносу характерных точек границ объекта недвижимости в натуру в отношении земельных участков - 2 шт., по проведению оценки рыночной ставки арендной платы за пользование земельным участком – 2 шт.</t>
  </si>
  <si>
    <t>мероприятие выполнено.                                                                              Выполнено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(на общую сумму 2466,1 тыс. рублей, из них 330,8 тыс. рублей средства поселения)</t>
  </si>
  <si>
    <t>Планируется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Заключен муниципальный контракт № 0318300008821000418 от 15.10.2021 года, на общую сумму 2 507,9 тыс. рублей (из них 372,6 тыс. рублей - собственные средства), со сроком выполнения работ с момента заключения контракта по 20 декабря 2021 года, со сроком действия контракта до полного исполнения сторонами своих обязательств по контракту.  Нарушен срок исполнения обязательств Подрядчиком. Из-за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 Работы выполнены 18.07.2022г. 27.09.2022 г. расторгнут муниципальный контракт на сумму 41,8 тыс. рублей (за счет собственных средств). Заключен контракт на оказание услуг осуществлению строительного контроля за выполнением работ по объекту: "Строительство КТПН-250 кВА, ул.Привольная, строительство ВЛЗ-10 кВ от фидера Т-7, ул.Бувина-Семеноводческий (инв.№160) опора №181/10 до проектируемой КТПН, г.Темрюк" на сумму 22,9 тыс. рублей, работы выполнены</t>
  </si>
  <si>
    <t xml:space="preserve">мероприятие выполнено.                                                                            Приобретены лотки и плиты для ремонта ливневой канализации (по 28 шт. каждого) (на общую сумму 318,0 тыс.рублей). Заключен муниципальный контракт на приобретение асфальтобетонной смеси (0,11 т) от 29.08.2022 года на сумму 2189,2 тыс. руб. (из них 2188,5 тыс. руб. собственные средства), срок поставки по 30.11.2022 года, со сроком полного исполнения обязательств до 20.01.2023 года. Контракт находится на исполнении, произведена предоплата,  0,7 тыс. рублей освоены) </t>
  </si>
  <si>
    <t>приобретено: щебень в количестве 3000 м3 на сумму 4 133,3 тыс. рублей; асфальтобетонная смесь в количестве 468,9 т. на сумму 1 952,2 тыс. рублей; битумная эмульсия в количестве 1,033 т. на сумму 31,6 тыс. рублей; лотки в количестве 23 шт. на сумму 229,6 тыс. рублей; плиты в количестве 40,6 тыс. рублей, дорожные знаки и крепежи к ним в количестве 498 шт. на сумму 1 066,8 тыс. рублей. Оплачено нанесение горизонтальной дорожной разметки в количестве 13 228,46 м2 на сумму 4 054,5 тыс. рублей; текущий ремонт автомобильной дороги по ул. Таманской от ул. Кирова до дома №5 по ул. Таманской в г. Темрюке на сумму 293,5 тыс. рублей; текущий ремонт автомобильных дорог в г. Темрюке на сумму 6 359,9 тыс. рублей; строительный контроль по объекту: "Текущий ремонт автомобильных дорог в г. Темрюке" на сумму 63,6 тыс. рублей, транспортные услуги (доставка готовой щебеночно-песчаной смеси С0) на сумму 200,0 тыс. рублей, текущий ремонт автомобильной дороги по ул. Ленина от ул. Кирова до ул. Володарского в г. Темрюке на сумму 2 588,5 тыс. рублей, текущий ремонт автомобильной дороги по ул. К. Маркса от ул. Декабристов до ул. Островского в г. Темрюке на сумму 1 997,1 тыс. рублей, текущий ремонт автомобильной дороги по ул. Бувина от ул. Мичурина до ул. Матвеева в г. Темрюке (дополнительные работы) на сумму 315,0 тыс. рублей; текущий ремонт автомобильной дороги по ул. Мира от ул. Матвеева до ул. Макарова в г. Темрюке (дополнительные работы) на сумму 599,0 тыс. рублей; строительный контроль по объекту "Текущий ремонт автомобильной дороги ул. К. Маркса от ул. Декабристов до ул. Островского в г. Темрюке на сумму 20,0 тыс. рублей; строительный контроль по объекту "Текущий ремонт автомобильной дороги ул. Ленина от ул. Кирова до ул. Володарского в г. Темрюке на сумму 25,9 тыс. рублей; устройство тротуара по ул. Муравьева от ул. Бувина до ул. Мира в г. Темрюке на сумму 691,4 тыс. рублей, строительный контроль по объекту "Устройство тротуара по ул. Муравьева от ул. Бувина до ул. Мира в г. Темрюке" на сумму 6,9 тыс. рублей.
Заключены контракты на: капитальный ремонт автомобильной дороги по ул. Карла Маркса (от ул. Куйбышева до ул. Макарова) в г. Темрюке на сумму 2 596,8 тыс. рублей (срок исполнения 31.10.22г.); капитальный ремонт автомобильной дороги по ул. Макарова (от ул. Труда до ул. Энгельса) в г. Темрюке на сумму 2 822,8 тыс. рублей (срок исполнения 31.10.22г.); строительный контроль по объекту "Капитальный ремонт автомобильной дороги по ул. Карла Маркса (от ул. Куйбышева до ул. Макарова) в г. Темрюке" на сумму 26,0 тыс. рублей; строительный контроль по объекту "Капитальный ремонт автомобильной дороги по ул. Макарова (от ул. Труда до ул. Энгельса) в г. Темрюке" на сумму 28,2 тыс. рублей; текущий ремонт автомобильной дороги по ул. Ленина от ул. Горького до дома №92 по ул. Ленина в г. Темрюке на сумму 1 946,8 тыс. рублей (срок исполнения 10.10.22г.); текущий ремонт автомобильной дороги по ул. Анджиевского от ул. Анджиевского между домами №51 и №55"А" корпус 1 к северо-востоку до ул. Юбилейной в г. Темрюке на сумму 1 852,9 тыс. рублей (срок исполнения 31.08.22г.); приобретение опор металлических для установки дорожных знаков) на сумму 1 315,5 тыс. рублей.</t>
  </si>
  <si>
    <t>1) Обеспечение бесперебойного электроснабжения уличного освещения - 100%; 2) Оказание услуг по ликвидации несанкционированных мест размещения твердых коммунальных отходов- 100%; 3) Услуги по изъятию с территории ТГП ТР синантропных хищных животных представляющих угрозу жизни, здоровью и имуществу граждан - 375 шт.; 4) Бесперебойное газоснабжение Братского кладбища - 100 %. 5) Выполнены работы по текущему ремонту благоустройства территории по адресу г.Темрюк, ул.Розы Люксембург, зем.участок 6 Б на сумму 1 565,8 тыс. рублей; дератизация территории сквера им.Ленина на сумму 6,9 тыс. рублей; проведению мероприятий по предупреждению возникновения заболеваний лихорадкой Зика, западного Нила, малярией и других паразитарных болезней на территории Темрюкского городского поселения Темрюкского района на сумму 571,6 тыс. рублей; мероприятий по обработке общественных территорий Темрюкского городского поселения Темрюкского района от иксодового клеща на сумму 25,0 тыс. рублей, от белой американской бабочки на сумму 100 тыс. рублей; изготовлены скамейки в кол-ве 28 шт. на сумму 1486,0 тыс. рублей., урны в количестве 6 шт. на сумму 189,0 тыс. рублей. Заключены контракты на техническое обслуживание, ремонт, услуги по локализации и ликвидации аварий, аварийно-диспетчерское обслуживание сетей газораспределения/газопотребления Братского кладбища советских воинов погибших в боях с фашисткими захватчиками, 1942-1943 годы, г.Темрюк,ул.Бувина,мемориал вечный огонь в сумме 2,9 тыс. рублей; на осуществление строительного контроля за выполнением работ по объекту "Строительство наружного освещения по ул.Шапова в г.Темрюке" в сумме 17,7 тыс. рублей; на осуществление строительного контроля по объекту "Строительство наружного освещения по ул.Мороза в г.Темрюке"в сумме 46,4 тыс. рублей; на строительство наружного освещения по ул. Шапова в г. Темрюке в сумме 1773,4 тыс. рублей; на строительство наружного освещения по ул. Мороза в г. Темрюке в сумме 4638,1 тыс. рублей; на благоустройство территории по адресу: г. Темрюк, ул. Ленина, 63 в сумме 7 946,2 тыс. рублей; на осуществление строительного контроля за выполнением работ по объекту: "Благоустройство территории по адресу: г.Темрюк, ул.Ленина, 63 в сумме 79,5 тыс. рублей; на приобретение светодиодных гирлянд в кол-ве 30 шт. на сумму 80,5 тыс. рублей; текущий ремонт по "Благоустройству общественной территории на пересечении улиц Таманской и Степана Разина в г.Темрюке на сумму 3 050,5 тыс. рублей; благоустройство территории по адресу: Краснодарский край, Темрюкский район, г. Темрюк, ул.Карла Маркса на сумму 4 136,9 тыс. рублей, приобретение оборудования электрического осветительного на сумму 1 780,4 тыс. рублей.</t>
  </si>
  <si>
    <t xml:space="preserve">заключен контракт на организацию ритуальных услуг в кол-ве 15 ед. (срок исполнения до 31.12.2022 года), захоронено безродных - 8 чел.                                                   </t>
  </si>
  <si>
    <t>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Перечислен авансовый платеж в размере 50% в соответствии с условиями муниципального контракта</t>
  </si>
  <si>
    <t>выполнены разбивочные работы и внутренняя разбивочная сеть на объекте: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ул.Первомайской, д.39/1 в г.Темрюке (Чистая вода, строительство и реконструкция (модернизация) объекта питьевого водоснабжения и водоподготовки, 2022, Администрация Темрюкского городского поселения Темрюкского района,Темрюкский район,Краснодарский край) на сумму 201,2 тыс. рублей.                                                                 Заключены контракты на: оказание услуг по проведению строительного контроля за строительством объекта: "Строительство системы водоподготовки для Курчанского водозабора и водовода от насосной станции 2-го подъема Курчанского водозабора до распредилительной камеры на ул.Первомайской д39/1 в г.Темрюке (Чистая вода, строительство и реконструкция (модернизация) объекта питьевого водоснабжения и водоподготовки, 2022,Администрация Темрюкского городского поселения Темрюкского района,Темрюкский район,Краснодарский край) на сумму 3 413,0 тыс. рублей; оказание услуг по осуществлению авторского надзора за строительством объекта: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по ул. Первомайской, д.39/1 в г.Темрюке (Чистая вода, строительство и реконструкция (модернизация) объекта питьевого водоснабжения и водоподготовки, 2022 Администрация Темрюкского городского поселения Темрюкского района, Темрюкский район, Крапснодарский край)" на сумму 197,4 тыс. рублей</t>
  </si>
  <si>
    <t>оказаны услуги по приему поверхностных дождевых и талых сточных вод на территории ТГП ТР в кол-ве 60 697,54 м3 на сумму 2 533,4 тыс. руб. Заключен контракт на оказание услуг по приему поверхностных дождевых и талых сточных вод на территории ТГП ТР на сумму 3999,4 тыс. руб. (срок исполнения по 31.12.22)</t>
  </si>
  <si>
    <t>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  Контракт расторгнут 29.07.2022 года на сумму 13 302,2 тыс. рублей. Заключен муниципальный контракт от 19.08.2022 года, на общую сумму 21 528,4 тыс.руб. (из них 8226,2 тыс. руб. за счет средств местного бюджета), срок выполнения работ - с даты заключения контракта по 31 октября 2022 года, со сроком полного исполнения обязательств МК по 15.12.2022 года. Перечислен авансовый платеж в соответствии с соглашением.</t>
  </si>
  <si>
    <t xml:space="preserve">предоставлена субсидия МБУ "ОСЦ" на благоустройство парка им. А.С. Пушкина по адресу: Краснодарский край, Темрюкский район, г.Темрюк, ул.Розы Люксембург в сумме 476,0 тыс. рублей; заключен контракт на осуществление строительного контроля по объекту "Благоустройство общественной территории по адресу г.Темрюк парк им.Куемжиева в рамках реализации регионального проэкта "Формирование комфортной городской среды"в 2022г" на сумму 347,2 тыс. рублей. </t>
  </si>
  <si>
    <t>мероприятие выполнено.                                                                         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В результате фактического выполнения мероприятия потребность в средствах в сумме 5,5 тыс. рублей (из них за счет средств федерального бюджета - 0,8 тыс. рублей, краевого бюджета - 2,1 тыс. рублей) отсутствовала</t>
  </si>
  <si>
    <t>гражданам, подлежащим переселению (5 человек, расселяемая площадь 56,5 кв.м), направлены на подписание соглашения о выкупе жилых помещений, признанных непригодными для проживания, и земельных участков под ними. В настоящее время соглашения не подписаны, подан иск в суд о принудительном выселении граждан из аварийного жилого помещения. 25 января 2022 года состоялось судебное заседание, иск администрации Темрюкского городского поселения Темрюкского района о понуждении заключить соглашения о выкупе жилых помещений, признанных непригодными для проживания, и земельных участков под ними, удовлетворен. Собственники подали апелляцию на указанное решение Темрюкского районного суда. Апелляционным определением Краснодарского краевого суда от 26 июля 2022 года решение Темрюкского районного суда оставлено без изменений, аппелляционная жалоба собственников - без удовлетворения. Соглашения о выкупе жилых помещений, признанных непригодными для проживания, и земельных участков под ними, заключены 31.08.2022 года, отправлены на регистрацию в Росреестр. Направлена заявка на софинансирование в Министерство топливно-энергетического комплекса и жилищно-коммунального хозяйства Краснодарского края</t>
  </si>
  <si>
    <t xml:space="preserve">оказана материальная помощь гражданам, попавшим в трудную жизненную ситуацию (16 чел.)                                                                                                                                                                   </t>
  </si>
  <si>
    <t xml:space="preserve">Сводная информация об исполнении муниципальных программ поселениями Темрюкского района                                                                                по состоянию на 01.10.2022 года       </t>
  </si>
  <si>
    <r>
      <t>Краснострельское сельское поселение                  (</t>
    </r>
    <r>
      <rPr>
        <i/>
        <sz val="12"/>
        <rFont val="Times New Roman"/>
        <family val="1"/>
        <charset val="204"/>
      </rPr>
      <t xml:space="preserve">ГП КК  «Развитие культуры»,                                                           ГП КК «Развитие сельского хозяйства и регулирование рынков сельскохозяйственной продукции, сырья и продовольствия»)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</si>
  <si>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t>
    </r>
  </si>
  <si>
    <r>
      <t xml:space="preserve">Сенное сельское поселение                                         </t>
    </r>
    <r>
      <rPr>
        <i/>
        <sz val="12"/>
        <rFont val="Times New Roman"/>
        <family val="1"/>
        <charset val="204"/>
      </rPr>
      <t xml:space="preserve">(ГП КК «Региональная политика и развитие гражданского общества»)                   </t>
    </r>
  </si>
  <si>
    <r>
      <t xml:space="preserve">Старотитаровское сельское поселение                    </t>
    </r>
    <r>
      <rPr>
        <i/>
        <sz val="12"/>
        <rFont val="Times New Roman"/>
        <family val="1"/>
        <charset val="204"/>
      </rPr>
      <t xml:space="preserve">    </t>
    </r>
  </si>
  <si>
    <r>
      <t>Муниципальная программа "Развитие  систем наружного освещения Запорожского сельского поселения Темрюкского района</t>
    </r>
    <r>
      <rPr>
        <b/>
        <sz val="20"/>
        <rFont val="Times New Roman"/>
        <family val="1"/>
        <charset val="204"/>
      </rPr>
      <t>"</t>
    </r>
  </si>
  <si>
    <r>
      <t xml:space="preserve">Голубицкое сельское поселение                          </t>
    </r>
    <r>
      <rPr>
        <i/>
        <sz val="12"/>
        <rFont val="Times New Roman"/>
        <family val="1"/>
        <charset val="204"/>
      </rPr>
      <t xml:space="preserve">(ГП КК "Развитие культуры",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            </t>
    </r>
    <r>
      <rPr>
        <sz val="12"/>
        <rFont val="Times New Roman"/>
        <family val="1"/>
        <charset val="204"/>
      </rPr>
      <t xml:space="preserve">                              </t>
    </r>
  </si>
  <si>
    <t>Голубицкое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</si>
</sst>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9"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FF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233">
    <xf numFmtId="0" fontId="0" fillId="0" borderId="0" xfId="0"/>
    <xf numFmtId="164" fontId="2" fillId="2" borderId="1" xfId="0" applyNumberFormat="1" applyFont="1" applyFill="1" applyBorder="1" applyAlignment="1">
      <alignment horizontal="center"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3" fillId="0" borderId="0" xfId="0" applyNumberFormat="1"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center" vertical="top" wrapText="1"/>
    </xf>
    <xf numFmtId="0" fontId="7" fillId="0" borderId="0" xfId="0" applyFont="1" applyFill="1" applyAlignment="1">
      <alignment horizontal="center" vertical="top" wrapText="1"/>
    </xf>
    <xf numFmtId="1" fontId="7"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wrapText="1"/>
    </xf>
    <xf numFmtId="0" fontId="2" fillId="4" borderId="0" xfId="0" applyFont="1" applyFill="1" applyAlignment="1">
      <alignment vertical="top" wrapText="1"/>
    </xf>
    <xf numFmtId="0" fontId="6" fillId="9" borderId="1" xfId="0" applyFont="1" applyFill="1" applyBorder="1" applyAlignment="1">
      <alignment horizontal="center" vertical="top" wrapText="1"/>
    </xf>
    <xf numFmtId="164" fontId="6" fillId="9" borderId="1" xfId="0"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0" fontId="2" fillId="0" borderId="0" xfId="0" applyFont="1" applyAlignment="1">
      <alignment vertical="top" wrapText="1"/>
    </xf>
    <xf numFmtId="164" fontId="2" fillId="4" borderId="0" xfId="0" applyNumberFormat="1" applyFont="1" applyFill="1" applyAlignment="1">
      <alignment vertical="top" wrapText="1"/>
    </xf>
    <xf numFmtId="1" fontId="3" fillId="0" borderId="1" xfId="0" applyNumberFormat="1" applyFont="1" applyBorder="1" applyAlignment="1">
      <alignment horizontal="center" vertical="top" wrapText="1"/>
    </xf>
    <xf numFmtId="0" fontId="4" fillId="0" borderId="0" xfId="0" applyFont="1" applyFill="1" applyAlignment="1">
      <alignment horizontal="center" vertical="top"/>
    </xf>
    <xf numFmtId="1" fontId="4"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164" fontId="4" fillId="0" borderId="0" xfId="0" applyNumberFormat="1" applyFont="1" applyFill="1" applyAlignment="1">
      <alignment horizontal="center" vertical="top"/>
    </xf>
    <xf numFmtId="0" fontId="5" fillId="2" borderId="0" xfId="0" applyFont="1" applyFill="1" applyAlignment="1">
      <alignment horizontal="center" vertical="top"/>
    </xf>
    <xf numFmtId="0" fontId="5" fillId="6" borderId="1" xfId="0" applyFont="1" applyFill="1" applyBorder="1" applyAlignment="1">
      <alignment horizontal="center" vertical="top" wrapText="1"/>
    </xf>
    <xf numFmtId="0" fontId="5" fillId="6"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center" vertical="top" wrapText="1"/>
    </xf>
    <xf numFmtId="166" fontId="5" fillId="0" borderId="0" xfId="0" applyNumberFormat="1" applyFont="1" applyBorder="1" applyAlignment="1">
      <alignment horizontal="center" vertical="top" wrapText="1"/>
    </xf>
    <xf numFmtId="166" fontId="3" fillId="0" borderId="1" xfId="0" applyNumberFormat="1" applyFont="1" applyBorder="1" applyAlignment="1">
      <alignment horizontal="center" vertical="top" wrapText="1"/>
    </xf>
    <xf numFmtId="166" fontId="2" fillId="2"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6" fontId="3" fillId="0" borderId="0" xfId="0" applyNumberFormat="1" applyFont="1" applyAlignment="1">
      <alignment vertical="top" wrapText="1"/>
    </xf>
    <xf numFmtId="1" fontId="3" fillId="0" borderId="0" xfId="0" applyNumberFormat="1" applyFont="1" applyAlignment="1">
      <alignment vertical="top" wrapText="1"/>
    </xf>
    <xf numFmtId="166" fontId="4"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5" fillId="6" borderId="1" xfId="0" applyNumberFormat="1" applyFont="1" applyFill="1" applyBorder="1" applyAlignment="1">
      <alignment horizontal="center" vertical="top" wrapText="1"/>
    </xf>
    <xf numFmtId="166" fontId="4" fillId="0" borderId="0" xfId="0" applyNumberFormat="1" applyFont="1" applyFill="1" applyAlignment="1">
      <alignment horizontal="center" vertical="top"/>
    </xf>
    <xf numFmtId="1" fontId="4" fillId="0" borderId="0" xfId="0" applyNumberFormat="1" applyFont="1" applyFill="1" applyAlignment="1">
      <alignment horizontal="center" vertical="top"/>
    </xf>
    <xf numFmtId="166" fontId="6" fillId="0" borderId="0"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166" fontId="6" fillId="9" borderId="1" xfId="0" applyNumberFormat="1" applyFont="1" applyFill="1" applyBorder="1" applyAlignment="1">
      <alignment horizontal="center" vertical="top" wrapText="1"/>
    </xf>
    <xf numFmtId="166" fontId="6" fillId="6"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66"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0" fontId="4" fillId="2" borderId="0" xfId="0" applyFont="1" applyFill="1" applyAlignment="1">
      <alignment horizontal="center" vertical="top"/>
    </xf>
    <xf numFmtId="0" fontId="2" fillId="3" borderId="1" xfId="0" applyFont="1" applyFill="1" applyBorder="1" applyAlignment="1">
      <alignment horizontal="center" vertical="top" wrapText="1"/>
    </xf>
    <xf numFmtId="166"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0" xfId="0" applyFont="1" applyFill="1" applyAlignment="1">
      <alignment vertical="top" wrapText="1"/>
    </xf>
    <xf numFmtId="166" fontId="7" fillId="7" borderId="1" xfId="0" applyNumberFormat="1" applyFont="1" applyFill="1" applyBorder="1" applyAlignment="1">
      <alignment horizontal="center" vertical="top" wrapText="1"/>
    </xf>
    <xf numFmtId="164" fontId="7" fillId="7" borderId="1" xfId="0" applyNumberFormat="1" applyFont="1" applyFill="1" applyBorder="1" applyAlignment="1">
      <alignment horizontal="center" vertical="top" wrapText="1"/>
    </xf>
    <xf numFmtId="0" fontId="4" fillId="7" borderId="0" xfId="0" applyFont="1" applyFill="1" applyAlignment="1">
      <alignment horizontal="center" vertical="top"/>
    </xf>
    <xf numFmtId="166" fontId="4" fillId="0" borderId="1" xfId="1" applyNumberFormat="1" applyFont="1" applyFill="1" applyBorder="1" applyAlignment="1">
      <alignment horizontal="center" vertical="top" wrapText="1"/>
    </xf>
    <xf numFmtId="0" fontId="7" fillId="0" borderId="0" xfId="0" applyFont="1" applyFill="1" applyAlignment="1">
      <alignment vertical="top" wrapText="1"/>
    </xf>
    <xf numFmtId="1" fontId="7" fillId="0" borderId="0" xfId="0" applyNumberFormat="1" applyFont="1" applyFill="1" applyAlignment="1">
      <alignment horizontal="center" vertical="top" wrapText="1"/>
    </xf>
    <xf numFmtId="1" fontId="7" fillId="0" borderId="0" xfId="0" applyNumberFormat="1" applyFont="1" applyFill="1" applyAlignment="1">
      <alignment vertical="top" wrapText="1"/>
    </xf>
    <xf numFmtId="0" fontId="6" fillId="5" borderId="0" xfId="0" applyFont="1" applyFill="1" applyAlignment="1">
      <alignment horizontal="center" vertical="top" wrapText="1"/>
    </xf>
    <xf numFmtId="0" fontId="6" fillId="5" borderId="0" xfId="0" applyFont="1" applyFill="1" applyAlignment="1">
      <alignment vertical="top" wrapText="1"/>
    </xf>
    <xf numFmtId="164" fontId="7" fillId="0" borderId="0" xfId="0" applyNumberFormat="1"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Alignment="1">
      <alignment horizontal="center" vertical="top" wrapText="1"/>
    </xf>
    <xf numFmtId="0" fontId="7" fillId="5" borderId="0" xfId="0" applyFont="1" applyFill="1" applyAlignment="1">
      <alignment vertical="top" wrapText="1"/>
    </xf>
    <xf numFmtId="0" fontId="7" fillId="5" borderId="0" xfId="0" applyFont="1" applyFill="1" applyAlignment="1">
      <alignment horizontal="center" vertical="top" wrapText="1"/>
    </xf>
    <xf numFmtId="0" fontId="7" fillId="9" borderId="0" xfId="0" applyFont="1" applyFill="1" applyAlignment="1">
      <alignment vertical="top" wrapText="1"/>
    </xf>
    <xf numFmtId="0" fontId="7" fillId="9" borderId="0" xfId="0" applyFont="1" applyFill="1" applyAlignment="1">
      <alignment horizontal="center" vertical="top" wrapText="1"/>
    </xf>
    <xf numFmtId="0" fontId="6" fillId="6" borderId="0" xfId="0" applyFont="1" applyFill="1" applyAlignment="1">
      <alignment vertical="top" wrapText="1"/>
    </xf>
    <xf numFmtId="0" fontId="6" fillId="6" borderId="0" xfId="0" applyFont="1" applyFill="1" applyAlignment="1">
      <alignment horizontal="center" vertical="top" wrapText="1"/>
    </xf>
    <xf numFmtId="0" fontId="7" fillId="2" borderId="0" xfId="0" applyFont="1" applyFill="1" applyAlignment="1">
      <alignment vertical="top" wrapText="1"/>
    </xf>
    <xf numFmtId="0" fontId="7" fillId="2" borderId="0" xfId="0" applyFont="1" applyFill="1" applyAlignment="1">
      <alignment horizontal="center" vertical="top" wrapText="1"/>
    </xf>
    <xf numFmtId="0" fontId="7" fillId="6" borderId="0" xfId="0" applyFont="1" applyFill="1" applyAlignment="1">
      <alignment vertical="top" wrapText="1"/>
    </xf>
    <xf numFmtId="0" fontId="7" fillId="6" borderId="0" xfId="0" applyFont="1" applyFill="1" applyAlignment="1">
      <alignment horizontal="center" vertical="top" wrapText="1"/>
    </xf>
    <xf numFmtId="166" fontId="7" fillId="0" borderId="0" xfId="0" applyNumberFormat="1" applyFont="1" applyFill="1" applyAlignment="1">
      <alignment horizontal="center" vertical="top" wrapText="1"/>
    </xf>
    <xf numFmtId="166" fontId="7" fillId="7" borderId="1" xfId="1" applyNumberFormat="1" applyFont="1" applyFill="1" applyBorder="1" applyAlignment="1">
      <alignment horizontal="center" vertical="top" wrapText="1"/>
    </xf>
    <xf numFmtId="0" fontId="7" fillId="7" borderId="0" xfId="0" applyFont="1" applyFill="1" applyAlignment="1">
      <alignment vertical="top" wrapText="1"/>
    </xf>
    <xf numFmtId="0" fontId="7" fillId="7" borderId="0" xfId="0" applyFont="1" applyFill="1" applyAlignment="1">
      <alignment horizontal="center" vertical="top" wrapText="1"/>
    </xf>
    <xf numFmtId="166" fontId="7" fillId="0" borderId="1" xfId="1" applyNumberFormat="1" applyFont="1" applyFill="1" applyBorder="1" applyAlignment="1">
      <alignment horizontal="center" vertical="top" wrapText="1"/>
    </xf>
    <xf numFmtId="166"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7" borderId="0" xfId="0" applyFont="1" applyFill="1" applyAlignment="1">
      <alignment vertical="top" wrapText="1"/>
    </xf>
    <xf numFmtId="166" fontId="3" fillId="7" borderId="1" xfId="0" applyNumberFormat="1" applyFont="1" applyFill="1" applyBorder="1" applyAlignment="1">
      <alignment horizontal="center"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66" fontId="3" fillId="0" borderId="1" xfId="1" applyNumberFormat="1" applyFont="1" applyBorder="1" applyAlignment="1">
      <alignment horizontal="center" vertical="top" wrapText="1"/>
    </xf>
    <xf numFmtId="0" fontId="7" fillId="0" borderId="1" xfId="0" applyFont="1" applyFill="1" applyBorder="1" applyAlignment="1">
      <alignment vertical="top" wrapText="1"/>
    </xf>
    <xf numFmtId="0" fontId="7" fillId="7" borderId="0" xfId="0" applyFont="1" applyFill="1" applyBorder="1" applyAlignment="1">
      <alignment vertical="top" wrapText="1"/>
    </xf>
    <xf numFmtId="0" fontId="7" fillId="7" borderId="0" xfId="0" applyFont="1" applyFill="1" applyBorder="1" applyAlignment="1">
      <alignment horizontal="center" vertical="top" wrapText="1"/>
    </xf>
    <xf numFmtId="0" fontId="7" fillId="7" borderId="1" xfId="0" applyFont="1" applyFill="1" applyBorder="1" applyAlignment="1">
      <alignment horizontal="left" vertical="top" wrapText="1"/>
    </xf>
    <xf numFmtId="0" fontId="7" fillId="7" borderId="1" xfId="0" applyFont="1" applyFill="1" applyBorder="1" applyAlignment="1">
      <alignment vertical="top" wrapText="1"/>
    </xf>
    <xf numFmtId="0" fontId="7" fillId="0" borderId="2" xfId="0" applyFont="1" applyFill="1" applyBorder="1" applyAlignment="1">
      <alignment vertical="top" wrapText="1"/>
    </xf>
    <xf numFmtId="0" fontId="3" fillId="2" borderId="0" xfId="0" applyFont="1" applyFill="1" applyAlignment="1">
      <alignment vertical="top" wrapText="1"/>
    </xf>
    <xf numFmtId="166" fontId="3" fillId="0" borderId="1" xfId="1" applyNumberFormat="1" applyFont="1" applyFill="1" applyBorder="1" applyAlignment="1">
      <alignment horizontal="center" vertical="top" wrapText="1"/>
    </xf>
    <xf numFmtId="0" fontId="7" fillId="7" borderId="2" xfId="0" applyFont="1" applyFill="1" applyBorder="1" applyAlignment="1">
      <alignment vertical="top" wrapText="1"/>
    </xf>
    <xf numFmtId="0" fontId="7" fillId="0" borderId="2"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justify" vertical="top" wrapText="1"/>
    </xf>
    <xf numFmtId="164" fontId="4" fillId="7" borderId="1" xfId="0" applyNumberFormat="1" applyFont="1" applyFill="1" applyBorder="1" applyAlignment="1">
      <alignment horizontal="center" vertical="top" wrapText="1"/>
    </xf>
    <xf numFmtId="164" fontId="4" fillId="7" borderId="1" xfId="0"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0" xfId="0" applyFont="1" applyBorder="1" applyAlignment="1">
      <alignment horizontal="center" vertical="top" wrapText="1"/>
    </xf>
    <xf numFmtId="0" fontId="7" fillId="7" borderId="2" xfId="0"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0" fontId="7" fillId="7"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7" fillId="0" borderId="1" xfId="0" applyFont="1" applyFill="1" applyBorder="1" applyAlignment="1">
      <alignment horizontal="center" vertical="top" wrapText="1"/>
    </xf>
    <xf numFmtId="0" fontId="7" fillId="7" borderId="4" xfId="0" applyFont="1" applyFill="1" applyBorder="1" applyAlignment="1">
      <alignment horizontal="left" vertical="top" wrapText="1"/>
    </xf>
    <xf numFmtId="166" fontId="7" fillId="0" borderId="2" xfId="0" applyNumberFormat="1" applyFont="1" applyFill="1" applyBorder="1" applyAlignment="1">
      <alignment horizontal="center" vertical="top" wrapText="1"/>
    </xf>
    <xf numFmtId="166" fontId="7" fillId="0" borderId="4"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0" borderId="0" xfId="0" applyFont="1" applyFill="1" applyAlignment="1">
      <alignment horizontal="justify" vertical="top" wrapText="1"/>
    </xf>
    <xf numFmtId="0" fontId="7" fillId="7" borderId="1" xfId="0" applyFont="1" applyFill="1" applyBorder="1" applyAlignment="1">
      <alignment horizontal="justify" vertical="top" wrapText="1"/>
    </xf>
    <xf numFmtId="0" fontId="7" fillId="7" borderId="4" xfId="0" applyFont="1" applyFill="1" applyBorder="1" applyAlignment="1">
      <alignment horizontal="center" vertical="top" wrapText="1"/>
    </xf>
    <xf numFmtId="166" fontId="7" fillId="7" borderId="4"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7" borderId="1" xfId="0"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166" fontId="7" fillId="0" borderId="2" xfId="0" applyNumberFormat="1" applyFont="1" applyFill="1" applyBorder="1" applyAlignment="1">
      <alignment horizontal="center" vertical="top" wrapText="1"/>
    </xf>
    <xf numFmtId="166" fontId="7" fillId="0" borderId="3"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Fill="1" applyBorder="1" applyAlignment="1">
      <alignment horizontal="left" vertical="top" wrapText="1"/>
    </xf>
    <xf numFmtId="164" fontId="7" fillId="0" borderId="2" xfId="0" applyNumberFormat="1" applyFont="1" applyFill="1" applyBorder="1" applyAlignment="1">
      <alignment horizontal="center" vertical="top" wrapText="1"/>
    </xf>
    <xf numFmtId="164" fontId="7" fillId="0" borderId="3"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horizontal="justify" vertical="top" wrapText="1"/>
    </xf>
    <xf numFmtId="0" fontId="7" fillId="7" borderId="2" xfId="0" applyFont="1" applyFill="1" applyBorder="1" applyAlignment="1">
      <alignment horizontal="center" vertical="top" wrapText="1"/>
    </xf>
    <xf numFmtId="0" fontId="7" fillId="7" borderId="3" xfId="0"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166" fontId="7" fillId="7" borderId="3" xfId="0" applyNumberFormat="1" applyFont="1" applyFill="1" applyBorder="1" applyAlignment="1">
      <alignment horizontal="center" vertical="top" wrapText="1"/>
    </xf>
    <xf numFmtId="0" fontId="7" fillId="7" borderId="4" xfId="0" applyFont="1" applyFill="1" applyBorder="1" applyAlignment="1">
      <alignment horizontal="center" vertical="top" wrapText="1"/>
    </xf>
    <xf numFmtId="164" fontId="7" fillId="0" borderId="4" xfId="0" applyNumberFormat="1" applyFont="1" applyFill="1" applyBorder="1" applyAlignment="1">
      <alignment horizontal="center" vertical="top" wrapText="1"/>
    </xf>
    <xf numFmtId="166" fontId="7" fillId="7" borderId="4"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7" fillId="7" borderId="1" xfId="0" applyFont="1" applyFill="1" applyBorder="1" applyAlignment="1">
      <alignment horizontal="justify"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6" borderId="1" xfId="1" applyFont="1" applyFill="1" applyBorder="1" applyAlignment="1">
      <alignment horizontal="center" vertical="top" wrapText="1"/>
    </xf>
    <xf numFmtId="0" fontId="6" fillId="9" borderId="5"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8" xfId="0" applyFont="1" applyFill="1" applyBorder="1" applyAlignment="1">
      <alignment horizontal="left" vertical="top" wrapText="1"/>
    </xf>
    <xf numFmtId="0" fontId="7" fillId="7" borderId="1" xfId="0" applyFont="1" applyFill="1" applyBorder="1" applyAlignment="1">
      <alignment horizontal="center" vertical="top" wrapText="1"/>
    </xf>
    <xf numFmtId="0" fontId="6" fillId="6" borderId="1" xfId="0" applyFont="1" applyFill="1" applyBorder="1" applyAlignment="1">
      <alignment horizontal="justify" vertical="top" wrapText="1"/>
    </xf>
    <xf numFmtId="0" fontId="7" fillId="6"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166" fontId="7" fillId="0" borderId="4" xfId="0" applyNumberFormat="1" applyFont="1" applyFill="1" applyBorder="1" applyAlignment="1">
      <alignment horizontal="center" vertical="top" wrapText="1"/>
    </xf>
    <xf numFmtId="164" fontId="7" fillId="0" borderId="1" xfId="2"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164" fontId="7" fillId="7" borderId="2" xfId="0" applyNumberFormat="1" applyFont="1" applyFill="1" applyBorder="1" applyAlignment="1">
      <alignment horizontal="center" vertical="top" wrapText="1"/>
    </xf>
    <xf numFmtId="164" fontId="7" fillId="7" borderId="3"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164" fontId="4" fillId="7" borderId="2" xfId="0" applyNumberFormat="1" applyFont="1" applyFill="1" applyBorder="1" applyAlignment="1">
      <alignment horizontal="left" vertical="top" wrapText="1"/>
    </xf>
    <xf numFmtId="164" fontId="4" fillId="7" borderId="3" xfId="0" applyNumberFormat="1" applyFont="1" applyFill="1" applyBorder="1" applyAlignment="1">
      <alignment horizontal="left" vertical="top" wrapText="1"/>
    </xf>
    <xf numFmtId="164" fontId="4" fillId="7" borderId="2" xfId="0" applyNumberFormat="1"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4"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5" fillId="8"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5" fillId="6" borderId="1" xfId="0" applyFont="1" applyFill="1" applyBorder="1" applyAlignment="1">
      <alignment horizontal="left" vertical="top" wrapText="1"/>
    </xf>
    <xf numFmtId="164" fontId="5" fillId="6" borderId="1" xfId="0" applyNumberFormat="1" applyFont="1" applyFill="1" applyBorder="1" applyAlignment="1">
      <alignment horizontal="center" vertical="top" wrapText="1"/>
    </xf>
    <xf numFmtId="0" fontId="5" fillId="0" borderId="0" xfId="0"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CCFF33"/>
      <color rgb="FF33CC33"/>
      <color rgb="FF00FFFF"/>
      <color rgb="FFFF0066"/>
      <color rgb="FF3333CC"/>
      <color rgb="FFCCCC00"/>
      <color rgb="FF0099CC"/>
      <color rgb="FFFF66FF"/>
      <color rgb="FF3506BA"/>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view="pageBreakPreview" zoomScaleNormal="75" zoomScaleSheetLayoutView="100" workbookViewId="0">
      <selection activeCell="B139" sqref="B139"/>
    </sheetView>
  </sheetViews>
  <sheetFormatPr defaultRowHeight="15.75" x14ac:dyDescent="0.25"/>
  <cols>
    <col min="1" max="1" width="46.28515625" style="13" customWidth="1"/>
    <col min="2" max="2" width="18.5703125" style="6" customWidth="1"/>
    <col min="3" max="3" width="28.7109375" style="14" customWidth="1"/>
    <col min="4" max="4" width="22.5703125" style="43" customWidth="1"/>
    <col min="5" max="5" width="21.140625" style="43" customWidth="1"/>
    <col min="6" max="6" width="23.7109375" style="12" customWidth="1"/>
    <col min="7" max="7" width="9.5703125" style="6" bestFit="1" customWidth="1"/>
    <col min="8" max="16384" width="9.140625" style="6"/>
  </cols>
  <sheetData>
    <row r="1" spans="1:6" s="2" customFormat="1" ht="39" customHeight="1" x14ac:dyDescent="0.25">
      <c r="A1" s="153" t="s">
        <v>587</v>
      </c>
      <c r="B1" s="153"/>
      <c r="C1" s="153"/>
      <c r="D1" s="153"/>
      <c r="E1" s="153"/>
      <c r="F1" s="153"/>
    </row>
    <row r="2" spans="1:6" s="4" customFormat="1" ht="12.75" customHeight="1" x14ac:dyDescent="0.25">
      <c r="A2" s="3"/>
      <c r="B2" s="123"/>
      <c r="C2" s="123"/>
      <c r="D2" s="38"/>
      <c r="E2" s="38"/>
      <c r="F2" s="123"/>
    </row>
    <row r="3" spans="1:6" ht="63" customHeight="1" x14ac:dyDescent="0.25">
      <c r="A3" s="120" t="s">
        <v>15</v>
      </c>
      <c r="B3" s="120" t="s">
        <v>14</v>
      </c>
      <c r="C3" s="120" t="s">
        <v>16</v>
      </c>
      <c r="D3" s="39" t="s">
        <v>103</v>
      </c>
      <c r="E3" s="39" t="s">
        <v>17</v>
      </c>
      <c r="F3" s="5" t="s">
        <v>20</v>
      </c>
    </row>
    <row r="4" spans="1:6" s="44" customFormat="1" ht="15.75" customHeight="1" x14ac:dyDescent="0.25">
      <c r="A4" s="28">
        <v>1</v>
      </c>
      <c r="B4" s="28">
        <v>2</v>
      </c>
      <c r="C4" s="28">
        <v>3</v>
      </c>
      <c r="D4" s="28">
        <v>4</v>
      </c>
      <c r="E4" s="28">
        <v>5</v>
      </c>
      <c r="F4" s="28">
        <v>6</v>
      </c>
    </row>
    <row r="5" spans="1:6" ht="21" customHeight="1" x14ac:dyDescent="0.25">
      <c r="A5" s="154" t="s">
        <v>101</v>
      </c>
      <c r="B5" s="154"/>
      <c r="C5" s="154"/>
      <c r="D5" s="154"/>
      <c r="E5" s="154"/>
      <c r="F5" s="154"/>
    </row>
    <row r="6" spans="1:6" ht="15.75" customHeight="1" x14ac:dyDescent="0.25">
      <c r="A6" s="151" t="s">
        <v>275</v>
      </c>
      <c r="B6" s="152" t="s">
        <v>110</v>
      </c>
      <c r="C6" s="120" t="s">
        <v>131</v>
      </c>
      <c r="D6" s="39">
        <f>'КБ+ софин. МБ'!C87</f>
        <v>0</v>
      </c>
      <c r="E6" s="39">
        <f>'КБ+ софин. МБ'!D87</f>
        <v>0</v>
      </c>
      <c r="F6" s="5">
        <v>0</v>
      </c>
    </row>
    <row r="7" spans="1:6" ht="15.75" customHeight="1" x14ac:dyDescent="0.25">
      <c r="A7" s="151"/>
      <c r="B7" s="152"/>
      <c r="C7" s="120" t="s">
        <v>18</v>
      </c>
      <c r="D7" s="39">
        <f>'КБ+ софин. МБ'!C88</f>
        <v>0</v>
      </c>
      <c r="E7" s="39">
        <f>'КБ+ софин. МБ'!D88</f>
        <v>0</v>
      </c>
      <c r="F7" s="5">
        <v>0</v>
      </c>
    </row>
    <row r="8" spans="1:6" ht="31.5" customHeight="1" x14ac:dyDescent="0.25">
      <c r="A8" s="151"/>
      <c r="B8" s="152"/>
      <c r="C8" s="120" t="s">
        <v>106</v>
      </c>
      <c r="D8" s="39">
        <f>'КБ+ софин. МБ'!C89</f>
        <v>0</v>
      </c>
      <c r="E8" s="39">
        <f>'КБ+ софин. МБ'!D89</f>
        <v>0</v>
      </c>
      <c r="F8" s="5">
        <v>0</v>
      </c>
    </row>
    <row r="9" spans="1:6" s="7" customFormat="1" ht="15.75" customHeight="1" x14ac:dyDescent="0.25">
      <c r="A9" s="151"/>
      <c r="B9" s="152"/>
      <c r="C9" s="118" t="s">
        <v>21</v>
      </c>
      <c r="D9" s="40">
        <f>D7+D8+D6</f>
        <v>0</v>
      </c>
      <c r="E9" s="40">
        <f>E7+E8+E6</f>
        <v>0</v>
      </c>
      <c r="F9" s="1">
        <v>0</v>
      </c>
    </row>
    <row r="10" spans="1:6" s="97" customFormat="1" ht="15.75" customHeight="1" x14ac:dyDescent="0.25">
      <c r="A10" s="151" t="s">
        <v>329</v>
      </c>
      <c r="B10" s="152" t="s">
        <v>110</v>
      </c>
      <c r="C10" s="120" t="s">
        <v>131</v>
      </c>
      <c r="D10" s="39">
        <f>'КБ+ софин. МБ'!C91</f>
        <v>0</v>
      </c>
      <c r="E10" s="39">
        <f>'КБ+ софин. МБ'!D91</f>
        <v>0</v>
      </c>
      <c r="F10" s="5">
        <v>0</v>
      </c>
    </row>
    <row r="11" spans="1:6" ht="15.75" customHeight="1" x14ac:dyDescent="0.25">
      <c r="A11" s="151"/>
      <c r="B11" s="152"/>
      <c r="C11" s="120" t="s">
        <v>18</v>
      </c>
      <c r="D11" s="39">
        <f>'КБ+ софин. МБ'!C92</f>
        <v>0</v>
      </c>
      <c r="E11" s="39">
        <f>'КБ+ софин. МБ'!D92</f>
        <v>0</v>
      </c>
      <c r="F11" s="5">
        <v>0</v>
      </c>
    </row>
    <row r="12" spans="1:6" ht="33" customHeight="1" x14ac:dyDescent="0.25">
      <c r="A12" s="151"/>
      <c r="B12" s="152"/>
      <c r="C12" s="120" t="s">
        <v>106</v>
      </c>
      <c r="D12" s="39">
        <f>'КБ+ софин. МБ'!C93</f>
        <v>0</v>
      </c>
      <c r="E12" s="39">
        <f>'КБ+ софин. МБ'!D93</f>
        <v>0</v>
      </c>
      <c r="F12" s="5">
        <v>0</v>
      </c>
    </row>
    <row r="13" spans="1:6" s="7" customFormat="1" ht="17.25" customHeight="1" x14ac:dyDescent="0.25">
      <c r="A13" s="151"/>
      <c r="B13" s="152"/>
      <c r="C13" s="118" t="s">
        <v>21</v>
      </c>
      <c r="D13" s="40">
        <f>D11+D12+D10</f>
        <v>0</v>
      </c>
      <c r="E13" s="40">
        <f>E11+E12+E10</f>
        <v>0</v>
      </c>
      <c r="F13" s="1">
        <v>0</v>
      </c>
    </row>
    <row r="14" spans="1:6" s="97" customFormat="1" ht="15.75" customHeight="1" x14ac:dyDescent="0.25">
      <c r="A14" s="151" t="s">
        <v>593</v>
      </c>
      <c r="B14" s="152" t="s">
        <v>110</v>
      </c>
      <c r="C14" s="120" t="s">
        <v>131</v>
      </c>
      <c r="D14" s="98">
        <f>'КБ+ софин. МБ'!C95</f>
        <v>0</v>
      </c>
      <c r="E14" s="39">
        <f>'КБ+ софин. МБ'!D95</f>
        <v>0</v>
      </c>
      <c r="F14" s="5">
        <v>0</v>
      </c>
    </row>
    <row r="15" spans="1:6" ht="15.75" customHeight="1" x14ac:dyDescent="0.25">
      <c r="A15" s="151"/>
      <c r="B15" s="152"/>
      <c r="C15" s="120" t="s">
        <v>18</v>
      </c>
      <c r="D15" s="39">
        <f>'КБ+ софин. МБ'!C96</f>
        <v>34046.300000000003</v>
      </c>
      <c r="E15" s="39">
        <f>'КБ+ софин. МБ'!D96</f>
        <v>4961.6000000000004</v>
      </c>
      <c r="F15" s="5">
        <f>E15/D15*100</f>
        <v>14.573096048616149</v>
      </c>
    </row>
    <row r="16" spans="1:6" ht="33" customHeight="1" x14ac:dyDescent="0.25">
      <c r="A16" s="151"/>
      <c r="B16" s="152"/>
      <c r="C16" s="120" t="s">
        <v>106</v>
      </c>
      <c r="D16" s="39">
        <f>'КБ+ софин. МБ'!C97</f>
        <v>3639.7</v>
      </c>
      <c r="E16" s="39">
        <f>'КБ+ софин. МБ'!D97</f>
        <v>621.29999999999995</v>
      </c>
      <c r="F16" s="5">
        <f>E16/D16*100</f>
        <v>17.070088194081929</v>
      </c>
    </row>
    <row r="17" spans="1:6" s="7" customFormat="1" ht="109.5" customHeight="1" x14ac:dyDescent="0.25">
      <c r="A17" s="151"/>
      <c r="B17" s="152"/>
      <c r="C17" s="118" t="s">
        <v>21</v>
      </c>
      <c r="D17" s="40">
        <f>D15+D16+D14</f>
        <v>37686</v>
      </c>
      <c r="E17" s="40">
        <f>E15+E16+E14</f>
        <v>5582.9000000000005</v>
      </c>
      <c r="F17" s="1">
        <f>E17/D17*100</f>
        <v>14.814254630366715</v>
      </c>
    </row>
    <row r="18" spans="1:6" s="97" customFormat="1" ht="15.75" customHeight="1" x14ac:dyDescent="0.25">
      <c r="A18" s="156" t="s">
        <v>338</v>
      </c>
      <c r="B18" s="152" t="s">
        <v>110</v>
      </c>
      <c r="C18" s="120" t="s">
        <v>131</v>
      </c>
      <c r="D18" s="98">
        <f>'КБ+ софин. МБ'!C99</f>
        <v>0</v>
      </c>
      <c r="E18" s="98">
        <f>'КБ+ софин. МБ'!D99</f>
        <v>0</v>
      </c>
      <c r="F18" s="5">
        <v>0</v>
      </c>
    </row>
    <row r="19" spans="1:6" ht="15.75" customHeight="1" x14ac:dyDescent="0.25">
      <c r="A19" s="156"/>
      <c r="B19" s="152"/>
      <c r="C19" s="120" t="s">
        <v>18</v>
      </c>
      <c r="D19" s="98">
        <f>'КБ+ софин. МБ'!C100</f>
        <v>0</v>
      </c>
      <c r="E19" s="98">
        <f>'КБ+ софин. МБ'!D100</f>
        <v>0</v>
      </c>
      <c r="F19" s="5">
        <v>0</v>
      </c>
    </row>
    <row r="20" spans="1:6" ht="31.5" customHeight="1" x14ac:dyDescent="0.25">
      <c r="A20" s="156"/>
      <c r="B20" s="152"/>
      <c r="C20" s="120" t="s">
        <v>106</v>
      </c>
      <c r="D20" s="98">
        <f>'КБ+ софин. МБ'!C101</f>
        <v>0</v>
      </c>
      <c r="E20" s="98">
        <f>'КБ+ софин. МБ'!D101</f>
        <v>0</v>
      </c>
      <c r="F20" s="5">
        <v>0</v>
      </c>
    </row>
    <row r="21" spans="1:6" s="7" customFormat="1" ht="15.75" customHeight="1" x14ac:dyDescent="0.25">
      <c r="A21" s="156"/>
      <c r="B21" s="152"/>
      <c r="C21" s="118" t="s">
        <v>21</v>
      </c>
      <c r="D21" s="40">
        <f>D19+D20+D18</f>
        <v>0</v>
      </c>
      <c r="E21" s="40">
        <f>E19+E20+E18</f>
        <v>0</v>
      </c>
      <c r="F21" s="1">
        <v>0</v>
      </c>
    </row>
    <row r="22" spans="1:6" s="99" customFormat="1" ht="15.75" customHeight="1" x14ac:dyDescent="0.25">
      <c r="A22" s="151" t="s">
        <v>588</v>
      </c>
      <c r="B22" s="152" t="s">
        <v>110</v>
      </c>
      <c r="C22" s="120" t="s">
        <v>131</v>
      </c>
      <c r="D22" s="98">
        <f>'КБ+ софин. МБ'!C107</f>
        <v>2340</v>
      </c>
      <c r="E22" s="98">
        <f>'КБ+ софин. МБ'!D107</f>
        <v>2340</v>
      </c>
      <c r="F22" s="5">
        <f t="shared" ref="F22:F29" si="0">E22/D22*100</f>
        <v>100</v>
      </c>
    </row>
    <row r="23" spans="1:6" s="8" customFormat="1" ht="15.75" customHeight="1" x14ac:dyDescent="0.25">
      <c r="A23" s="151"/>
      <c r="B23" s="152"/>
      <c r="C23" s="120" t="s">
        <v>18</v>
      </c>
      <c r="D23" s="98">
        <f>'КБ+ софин. МБ'!C108</f>
        <v>2272.6</v>
      </c>
      <c r="E23" s="98">
        <f>'КБ+ софин. МБ'!D108</f>
        <v>2272.6</v>
      </c>
      <c r="F23" s="5">
        <f t="shared" si="0"/>
        <v>100</v>
      </c>
    </row>
    <row r="24" spans="1:6" s="8" customFormat="1" ht="33" customHeight="1" x14ac:dyDescent="0.25">
      <c r="A24" s="151"/>
      <c r="B24" s="152"/>
      <c r="C24" s="120" t="s">
        <v>106</v>
      </c>
      <c r="D24" s="98">
        <f>'КБ+ софин. МБ'!C109</f>
        <v>1346.6</v>
      </c>
      <c r="E24" s="98">
        <f>'КБ+ софин. МБ'!D109</f>
        <v>1327</v>
      </c>
      <c r="F24" s="5">
        <f t="shared" si="0"/>
        <v>98.544482400118824</v>
      </c>
    </row>
    <row r="25" spans="1:6" s="8" customFormat="1" ht="17.25" customHeight="1" x14ac:dyDescent="0.25">
      <c r="A25" s="151"/>
      <c r="B25" s="152"/>
      <c r="C25" s="118" t="s">
        <v>21</v>
      </c>
      <c r="D25" s="40">
        <f>D23+D24+D22</f>
        <v>5959.2</v>
      </c>
      <c r="E25" s="40">
        <f>E23+E24+E22</f>
        <v>5939.6</v>
      </c>
      <c r="F25" s="1">
        <f t="shared" si="0"/>
        <v>99.671096791515652</v>
      </c>
    </row>
    <row r="26" spans="1:6" s="99" customFormat="1" ht="15.75" customHeight="1" x14ac:dyDescent="0.25">
      <c r="A26" s="151" t="s">
        <v>589</v>
      </c>
      <c r="B26" s="152" t="s">
        <v>110</v>
      </c>
      <c r="C26" s="120" t="s">
        <v>131</v>
      </c>
      <c r="D26" s="98">
        <f>'КБ+ софин. МБ'!C103</f>
        <v>0</v>
      </c>
      <c r="E26" s="98">
        <f>'КБ+ софин. МБ'!D103</f>
        <v>0</v>
      </c>
      <c r="F26" s="5">
        <v>0</v>
      </c>
    </row>
    <row r="27" spans="1:6" s="8" customFormat="1" ht="15.75" customHeight="1" x14ac:dyDescent="0.25">
      <c r="A27" s="151"/>
      <c r="B27" s="152"/>
      <c r="C27" s="120" t="s">
        <v>18</v>
      </c>
      <c r="D27" s="98">
        <f>'КБ+ софин. МБ'!C104</f>
        <v>1055.8</v>
      </c>
      <c r="E27" s="98">
        <f>'КБ+ софин. МБ'!D104</f>
        <v>1055.8</v>
      </c>
      <c r="F27" s="5">
        <f t="shared" si="0"/>
        <v>100</v>
      </c>
    </row>
    <row r="28" spans="1:6" s="8" customFormat="1" ht="15.75" customHeight="1" x14ac:dyDescent="0.25">
      <c r="A28" s="151"/>
      <c r="B28" s="152"/>
      <c r="C28" s="120" t="s">
        <v>106</v>
      </c>
      <c r="D28" s="98">
        <f>'КБ+ софин. МБ'!C105</f>
        <v>400.2</v>
      </c>
      <c r="E28" s="98">
        <f>'КБ+ софин. МБ'!D105</f>
        <v>400.2</v>
      </c>
      <c r="F28" s="5">
        <f t="shared" si="0"/>
        <v>100</v>
      </c>
    </row>
    <row r="29" spans="1:6" s="8" customFormat="1" ht="18" customHeight="1" x14ac:dyDescent="0.25">
      <c r="A29" s="151"/>
      <c r="B29" s="152"/>
      <c r="C29" s="118" t="s">
        <v>21</v>
      </c>
      <c r="D29" s="40">
        <f>D27+D28+D26</f>
        <v>1456</v>
      </c>
      <c r="E29" s="40">
        <f>E27+E28+E26</f>
        <v>1456</v>
      </c>
      <c r="F29" s="1">
        <f t="shared" si="0"/>
        <v>100</v>
      </c>
    </row>
    <row r="30" spans="1:6" s="99" customFormat="1" ht="15.75" customHeight="1" x14ac:dyDescent="0.25">
      <c r="A30" s="151" t="s">
        <v>456</v>
      </c>
      <c r="B30" s="152" t="s">
        <v>110</v>
      </c>
      <c r="C30" s="120" t="s">
        <v>131</v>
      </c>
      <c r="D30" s="98">
        <f>'КБ+ софин. МБ'!C111</f>
        <v>0</v>
      </c>
      <c r="E30" s="98">
        <f>'КБ+ софин. МБ'!D111</f>
        <v>0</v>
      </c>
      <c r="F30" s="5">
        <v>0</v>
      </c>
    </row>
    <row r="31" spans="1:6" s="8" customFormat="1" ht="15.75" customHeight="1" x14ac:dyDescent="0.25">
      <c r="A31" s="151"/>
      <c r="B31" s="152"/>
      <c r="C31" s="120" t="s">
        <v>18</v>
      </c>
      <c r="D31" s="98">
        <f>'КБ+ софин. МБ'!C112</f>
        <v>63072.399999999994</v>
      </c>
      <c r="E31" s="98">
        <f>'КБ+ софин. МБ'!D112</f>
        <v>0</v>
      </c>
      <c r="F31" s="5">
        <f>E31/D31*100</f>
        <v>0</v>
      </c>
    </row>
    <row r="32" spans="1:6" s="8" customFormat="1" ht="35.25" customHeight="1" x14ac:dyDescent="0.25">
      <c r="A32" s="151"/>
      <c r="B32" s="152"/>
      <c r="C32" s="120" t="s">
        <v>106</v>
      </c>
      <c r="D32" s="98">
        <f>'КБ+ софин. МБ'!C113</f>
        <v>2093</v>
      </c>
      <c r="E32" s="98">
        <f>'КБ+ софин. МБ'!D113</f>
        <v>0</v>
      </c>
      <c r="F32" s="5">
        <f>E32/D32*100</f>
        <v>0</v>
      </c>
    </row>
    <row r="33" spans="1:6" s="8" customFormat="1" ht="17.25" customHeight="1" x14ac:dyDescent="0.25">
      <c r="A33" s="151"/>
      <c r="B33" s="152"/>
      <c r="C33" s="118" t="s">
        <v>21</v>
      </c>
      <c r="D33" s="40">
        <f>D31+D32+D30</f>
        <v>65165.399999999994</v>
      </c>
      <c r="E33" s="40">
        <f>E31+E32+E30</f>
        <v>0</v>
      </c>
      <c r="F33" s="1">
        <f>E33/D33*100</f>
        <v>0</v>
      </c>
    </row>
    <row r="34" spans="1:6" s="99" customFormat="1" ht="15.75" customHeight="1" x14ac:dyDescent="0.25">
      <c r="A34" s="151" t="s">
        <v>590</v>
      </c>
      <c r="B34" s="152" t="s">
        <v>110</v>
      </c>
      <c r="C34" s="120" t="s">
        <v>131</v>
      </c>
      <c r="D34" s="98">
        <f>'КБ+ софин. МБ'!C115</f>
        <v>0</v>
      </c>
      <c r="E34" s="98">
        <f>'КБ+ софин. МБ'!D115</f>
        <v>0</v>
      </c>
      <c r="F34" s="5">
        <v>0</v>
      </c>
    </row>
    <row r="35" spans="1:6" ht="15.75" customHeight="1" x14ac:dyDescent="0.25">
      <c r="A35" s="151"/>
      <c r="B35" s="152"/>
      <c r="C35" s="120" t="s">
        <v>18</v>
      </c>
      <c r="D35" s="98">
        <f>'КБ+ софин. МБ'!C116</f>
        <v>531.1</v>
      </c>
      <c r="E35" s="98">
        <f>'КБ+ софин. МБ'!D116</f>
        <v>531.1</v>
      </c>
      <c r="F35" s="5">
        <f>E35/D35*100</f>
        <v>100</v>
      </c>
    </row>
    <row r="36" spans="1:6" ht="35.25" customHeight="1" x14ac:dyDescent="0.25">
      <c r="A36" s="151"/>
      <c r="B36" s="152"/>
      <c r="C36" s="120" t="s">
        <v>106</v>
      </c>
      <c r="D36" s="98">
        <f>'КБ+ софин. МБ'!C117</f>
        <v>0</v>
      </c>
      <c r="E36" s="98">
        <f>'КБ+ софин. МБ'!D117</f>
        <v>0</v>
      </c>
      <c r="F36" s="5">
        <v>0</v>
      </c>
    </row>
    <row r="37" spans="1:6" s="7" customFormat="1" ht="15.75" customHeight="1" x14ac:dyDescent="0.25">
      <c r="A37" s="151"/>
      <c r="B37" s="152"/>
      <c r="C37" s="118" t="s">
        <v>21</v>
      </c>
      <c r="D37" s="40">
        <f>D35+D36+D34</f>
        <v>531.1</v>
      </c>
      <c r="E37" s="40">
        <f>E35+E36+E34</f>
        <v>531.1</v>
      </c>
      <c r="F37" s="1">
        <f>E37/D37*100</f>
        <v>100</v>
      </c>
    </row>
    <row r="38" spans="1:6" s="110" customFormat="1" ht="15.75" customHeight="1" x14ac:dyDescent="0.25">
      <c r="A38" s="151" t="s">
        <v>591</v>
      </c>
      <c r="B38" s="152" t="s">
        <v>110</v>
      </c>
      <c r="C38" s="100" t="s">
        <v>131</v>
      </c>
      <c r="D38" s="98">
        <f>'КБ+ софин. МБ'!C119</f>
        <v>0</v>
      </c>
      <c r="E38" s="98">
        <f>'КБ+ софин. МБ'!D119</f>
        <v>0</v>
      </c>
      <c r="F38" s="5">
        <v>0</v>
      </c>
    </row>
    <row r="39" spans="1:6" ht="15.75" customHeight="1" x14ac:dyDescent="0.25">
      <c r="A39" s="151"/>
      <c r="B39" s="152"/>
      <c r="C39" s="120" t="s">
        <v>18</v>
      </c>
      <c r="D39" s="39">
        <f>'КБ+ софин. МБ'!C120</f>
        <v>0</v>
      </c>
      <c r="E39" s="39">
        <f>'КБ+ софин. МБ'!D120</f>
        <v>0</v>
      </c>
      <c r="F39" s="5">
        <v>0</v>
      </c>
    </row>
    <row r="40" spans="1:6" ht="33" customHeight="1" x14ac:dyDescent="0.25">
      <c r="A40" s="151"/>
      <c r="B40" s="152"/>
      <c r="C40" s="120" t="s">
        <v>106</v>
      </c>
      <c r="D40" s="39">
        <f>'КБ+ софин. МБ'!C121</f>
        <v>0</v>
      </c>
      <c r="E40" s="39">
        <f>'КБ+ софин. МБ'!D121</f>
        <v>0</v>
      </c>
      <c r="F40" s="5">
        <v>0</v>
      </c>
    </row>
    <row r="41" spans="1:6" s="7" customFormat="1" ht="15.75" customHeight="1" x14ac:dyDescent="0.25">
      <c r="A41" s="151"/>
      <c r="B41" s="152"/>
      <c r="C41" s="118" t="s">
        <v>21</v>
      </c>
      <c r="D41" s="40">
        <f>D39+D40+D38</f>
        <v>0</v>
      </c>
      <c r="E41" s="40">
        <f>E39+E40+E38</f>
        <v>0</v>
      </c>
      <c r="F41" s="1">
        <v>0</v>
      </c>
    </row>
    <row r="42" spans="1:6" s="99" customFormat="1" ht="15.75" customHeight="1" x14ac:dyDescent="0.25">
      <c r="A42" s="151" t="s">
        <v>435</v>
      </c>
      <c r="B42" s="152" t="s">
        <v>110</v>
      </c>
      <c r="C42" s="100" t="s">
        <v>131</v>
      </c>
      <c r="D42" s="98">
        <f>'КБ+ софин. МБ'!C123</f>
        <v>0</v>
      </c>
      <c r="E42" s="98">
        <f>'КБ+ софин. МБ'!D123</f>
        <v>0</v>
      </c>
      <c r="F42" s="5">
        <v>0</v>
      </c>
    </row>
    <row r="43" spans="1:6" ht="15.75" customHeight="1" x14ac:dyDescent="0.25">
      <c r="A43" s="151"/>
      <c r="B43" s="152"/>
      <c r="C43" s="120" t="s">
        <v>18</v>
      </c>
      <c r="D43" s="98">
        <f>'КБ+ софин. МБ'!C124</f>
        <v>212.5</v>
      </c>
      <c r="E43" s="98">
        <f>'КБ+ софин. МБ'!D124</f>
        <v>212.5</v>
      </c>
      <c r="F43" s="5">
        <f>E43/D43*100</f>
        <v>100</v>
      </c>
    </row>
    <row r="44" spans="1:6" ht="15.75" customHeight="1" x14ac:dyDescent="0.25">
      <c r="A44" s="151"/>
      <c r="B44" s="152"/>
      <c r="C44" s="120" t="s">
        <v>106</v>
      </c>
      <c r="D44" s="98">
        <f>'КБ+ софин. МБ'!C125</f>
        <v>0</v>
      </c>
      <c r="E44" s="98">
        <f>'КБ+ софин. МБ'!D125</f>
        <v>0</v>
      </c>
      <c r="F44" s="5">
        <v>0</v>
      </c>
    </row>
    <row r="45" spans="1:6" s="7" customFormat="1" ht="18" customHeight="1" x14ac:dyDescent="0.25">
      <c r="A45" s="151"/>
      <c r="B45" s="152"/>
      <c r="C45" s="118" t="s">
        <v>21</v>
      </c>
      <c r="D45" s="40">
        <f>D43+D44+D42</f>
        <v>212.5</v>
      </c>
      <c r="E45" s="40">
        <f>E43+E44+E42</f>
        <v>212.5</v>
      </c>
      <c r="F45" s="1">
        <f t="shared" ref="F45" si="1">E45/D45*100</f>
        <v>100</v>
      </c>
    </row>
    <row r="46" spans="1:6" s="7" customFormat="1" ht="15.75" customHeight="1" x14ac:dyDescent="0.25">
      <c r="A46" s="151" t="s">
        <v>453</v>
      </c>
      <c r="B46" s="152" t="s">
        <v>110</v>
      </c>
      <c r="C46" s="100" t="s">
        <v>131</v>
      </c>
      <c r="D46" s="101">
        <f>'КБ+ софин. МБ'!C131</f>
        <v>104633.5</v>
      </c>
      <c r="E46" s="101">
        <f>'КБ+ софин. МБ'!D131</f>
        <v>49956.399999999994</v>
      </c>
      <c r="F46" s="5">
        <f t="shared" ref="F46:F49" si="2">E46/D46*100</f>
        <v>47.744173711096344</v>
      </c>
    </row>
    <row r="47" spans="1:6" ht="15.75" customHeight="1" x14ac:dyDescent="0.25">
      <c r="A47" s="151"/>
      <c r="B47" s="152"/>
      <c r="C47" s="102" t="s">
        <v>18</v>
      </c>
      <c r="D47" s="101">
        <f>'КБ+ софин. МБ'!C132</f>
        <v>8576.3000000000011</v>
      </c>
      <c r="E47" s="101">
        <f>'КБ+ софин. МБ'!D132</f>
        <v>4850.7</v>
      </c>
      <c r="F47" s="5">
        <f t="shared" si="2"/>
        <v>56.559355432995574</v>
      </c>
    </row>
    <row r="48" spans="1:6" ht="36.75" customHeight="1" x14ac:dyDescent="0.25">
      <c r="A48" s="151"/>
      <c r="B48" s="152"/>
      <c r="C48" s="120" t="s">
        <v>106</v>
      </c>
      <c r="D48" s="101">
        <f>'КБ+ софин. МБ'!C133</f>
        <v>8039.4000000000005</v>
      </c>
      <c r="E48" s="101">
        <f>'КБ+ софин. МБ'!D133</f>
        <v>4244.6000000000004</v>
      </c>
      <c r="F48" s="5">
        <f t="shared" si="2"/>
        <v>52.79747244819265</v>
      </c>
    </row>
    <row r="49" spans="1:6" s="26" customFormat="1" ht="363.75" customHeight="1" x14ac:dyDescent="0.25">
      <c r="A49" s="151"/>
      <c r="B49" s="152"/>
      <c r="C49" s="118" t="s">
        <v>21</v>
      </c>
      <c r="D49" s="40">
        <f>D47+D48+D46</f>
        <v>121249.2</v>
      </c>
      <c r="E49" s="40">
        <f>E47+E48+E46</f>
        <v>59051.7</v>
      </c>
      <c r="F49" s="1">
        <f t="shared" si="2"/>
        <v>48.702754327451231</v>
      </c>
    </row>
    <row r="50" spans="1:6" ht="15.75" customHeight="1" x14ac:dyDescent="0.25">
      <c r="A50" s="151" t="s">
        <v>304</v>
      </c>
      <c r="B50" s="152" t="s">
        <v>110</v>
      </c>
      <c r="C50" s="100" t="s">
        <v>131</v>
      </c>
      <c r="D50" s="98">
        <f>'КБ+ софин. МБ'!C127</f>
        <v>0</v>
      </c>
      <c r="E50" s="98">
        <f>'КБ+ софин. МБ'!D127</f>
        <v>0</v>
      </c>
      <c r="F50" s="5">
        <v>0</v>
      </c>
    </row>
    <row r="51" spans="1:6" ht="15.75" customHeight="1" x14ac:dyDescent="0.25">
      <c r="A51" s="151"/>
      <c r="B51" s="152"/>
      <c r="C51" s="120" t="s">
        <v>18</v>
      </c>
      <c r="D51" s="39">
        <f>'КБ+ софин. МБ'!C128</f>
        <v>0</v>
      </c>
      <c r="E51" s="39">
        <f>'КБ+ софин. МБ'!D128</f>
        <v>0</v>
      </c>
      <c r="F51" s="5">
        <v>0</v>
      </c>
    </row>
    <row r="52" spans="1:6" ht="34.5" customHeight="1" x14ac:dyDescent="0.25">
      <c r="A52" s="151"/>
      <c r="B52" s="152"/>
      <c r="C52" s="120" t="s">
        <v>106</v>
      </c>
      <c r="D52" s="39">
        <f>'КБ+ софин. МБ'!C129</f>
        <v>0</v>
      </c>
      <c r="E52" s="39">
        <f>'КБ+ софин. МБ'!D129</f>
        <v>0</v>
      </c>
      <c r="F52" s="5">
        <v>0</v>
      </c>
    </row>
    <row r="53" spans="1:6" s="7" customFormat="1" ht="16.5" customHeight="1" x14ac:dyDescent="0.25">
      <c r="A53" s="151"/>
      <c r="B53" s="152"/>
      <c r="C53" s="118" t="s">
        <v>21</v>
      </c>
      <c r="D53" s="40">
        <f>D50+D51+D52</f>
        <v>0</v>
      </c>
      <c r="E53" s="40">
        <f>E50+E51+E52</f>
        <v>0</v>
      </c>
      <c r="F53" s="1">
        <v>0</v>
      </c>
    </row>
    <row r="54" spans="1:6" s="7" customFormat="1" ht="15" customHeight="1" x14ac:dyDescent="0.25">
      <c r="A54" s="160" t="s">
        <v>116</v>
      </c>
      <c r="B54" s="159">
        <v>8</v>
      </c>
      <c r="C54" s="121" t="s">
        <v>131</v>
      </c>
      <c r="D54" s="41">
        <f t="shared" ref="D54:E57" si="3">D6+D10+D14+D18+D22+D26+D30+D34+D38+D42+D46+D50</f>
        <v>106973.5</v>
      </c>
      <c r="E54" s="41">
        <f t="shared" si="3"/>
        <v>52296.399999999994</v>
      </c>
      <c r="F54" s="9">
        <f>E54/D54*100</f>
        <v>48.887247776318425</v>
      </c>
    </row>
    <row r="55" spans="1:6" s="22" customFormat="1" ht="16.5" customHeight="1" x14ac:dyDescent="0.25">
      <c r="A55" s="160"/>
      <c r="B55" s="159"/>
      <c r="C55" s="121" t="s">
        <v>18</v>
      </c>
      <c r="D55" s="41">
        <f t="shared" si="3"/>
        <v>109767.00000000001</v>
      </c>
      <c r="E55" s="41">
        <f t="shared" si="3"/>
        <v>13884.3</v>
      </c>
      <c r="F55" s="9">
        <f>E55/D55*100</f>
        <v>12.648883544234604</v>
      </c>
    </row>
    <row r="56" spans="1:6" s="22" customFormat="1" ht="15.75" customHeight="1" x14ac:dyDescent="0.25">
      <c r="A56" s="160"/>
      <c r="B56" s="159"/>
      <c r="C56" s="121" t="s">
        <v>19</v>
      </c>
      <c r="D56" s="41">
        <f t="shared" si="3"/>
        <v>15518.9</v>
      </c>
      <c r="E56" s="41">
        <f t="shared" si="3"/>
        <v>6593.1</v>
      </c>
      <c r="F56" s="9">
        <f>E56/D56*100</f>
        <v>42.484325564311909</v>
      </c>
    </row>
    <row r="57" spans="1:6" s="22" customFormat="1" ht="14.25" customHeight="1" x14ac:dyDescent="0.25">
      <c r="A57" s="160"/>
      <c r="B57" s="159"/>
      <c r="C57" s="121" t="s">
        <v>21</v>
      </c>
      <c r="D57" s="41">
        <f t="shared" si="3"/>
        <v>232259.4</v>
      </c>
      <c r="E57" s="41">
        <f t="shared" si="3"/>
        <v>72773.8</v>
      </c>
      <c r="F57" s="9">
        <f>E57/D57*100</f>
        <v>31.332983724232477</v>
      </c>
    </row>
    <row r="58" spans="1:6" s="8" customFormat="1" ht="20.25" customHeight="1" x14ac:dyDescent="0.25">
      <c r="A58" s="155" t="s">
        <v>105</v>
      </c>
      <c r="B58" s="155"/>
      <c r="C58" s="155"/>
      <c r="D58" s="155"/>
      <c r="E58" s="155"/>
      <c r="F58" s="155"/>
    </row>
    <row r="59" spans="1:6" s="8" customFormat="1" ht="15.75" customHeight="1" x14ac:dyDescent="0.25">
      <c r="A59" s="119" t="s">
        <v>1</v>
      </c>
      <c r="B59" s="120" t="s">
        <v>110</v>
      </c>
      <c r="C59" s="120" t="s">
        <v>18</v>
      </c>
      <c r="D59" s="39">
        <v>0</v>
      </c>
      <c r="E59" s="39">
        <v>0</v>
      </c>
      <c r="F59" s="5">
        <v>0</v>
      </c>
    </row>
    <row r="60" spans="1:6" s="8" customFormat="1" ht="15.75" customHeight="1" x14ac:dyDescent="0.25">
      <c r="A60" s="119" t="s">
        <v>0</v>
      </c>
      <c r="B60" s="120" t="s">
        <v>110</v>
      </c>
      <c r="C60" s="120" t="s">
        <v>18</v>
      </c>
      <c r="D60" s="39">
        <f>общие!D183+общие!D313</f>
        <v>14080</v>
      </c>
      <c r="E60" s="39">
        <f>общие!E183+общие!E313</f>
        <v>580</v>
      </c>
      <c r="F60" s="5">
        <f>E60/D60*100</f>
        <v>4.1193181818181817</v>
      </c>
    </row>
    <row r="61" spans="1:6" s="8" customFormat="1" ht="15.75" customHeight="1" x14ac:dyDescent="0.25">
      <c r="A61" s="119" t="s">
        <v>2</v>
      </c>
      <c r="B61" s="120" t="s">
        <v>110</v>
      </c>
      <c r="C61" s="120" t="s">
        <v>18</v>
      </c>
      <c r="D61" s="39">
        <f>общие!D187</f>
        <v>11500</v>
      </c>
      <c r="E61" s="39">
        <f>общие!E187</f>
        <v>9062.1</v>
      </c>
      <c r="F61" s="5">
        <f>E61/D61*100</f>
        <v>78.800869565217397</v>
      </c>
    </row>
    <row r="62" spans="1:6" s="8" customFormat="1" ht="15.75" customHeight="1" x14ac:dyDescent="0.25">
      <c r="A62" s="122" t="s">
        <v>3</v>
      </c>
      <c r="B62" s="120" t="s">
        <v>110</v>
      </c>
      <c r="C62" s="120" t="s">
        <v>18</v>
      </c>
      <c r="D62" s="101">
        <v>0</v>
      </c>
      <c r="E62" s="101">
        <v>0</v>
      </c>
      <c r="F62" s="5">
        <v>0</v>
      </c>
    </row>
    <row r="63" spans="1:6" s="8" customFormat="1" ht="15.75" customHeight="1" x14ac:dyDescent="0.25">
      <c r="A63" s="119" t="s">
        <v>9</v>
      </c>
      <c r="B63" s="120" t="s">
        <v>110</v>
      </c>
      <c r="C63" s="120" t="s">
        <v>18</v>
      </c>
      <c r="D63" s="39">
        <v>0</v>
      </c>
      <c r="E63" s="39">
        <v>0</v>
      </c>
      <c r="F63" s="5">
        <v>0</v>
      </c>
    </row>
    <row r="64" spans="1:6" s="8" customFormat="1" ht="15.75" customHeight="1" x14ac:dyDescent="0.25">
      <c r="A64" s="119" t="s">
        <v>8</v>
      </c>
      <c r="B64" s="120" t="s">
        <v>110</v>
      </c>
      <c r="C64" s="120" t="s">
        <v>18</v>
      </c>
      <c r="D64" s="39">
        <f>общие!D224</f>
        <v>2800</v>
      </c>
      <c r="E64" s="39">
        <f>общие!E224</f>
        <v>2800</v>
      </c>
      <c r="F64" s="5">
        <f>E64/D64*100</f>
        <v>100</v>
      </c>
    </row>
    <row r="65" spans="1:7" s="8" customFormat="1" ht="15.75" customHeight="1" x14ac:dyDescent="0.25">
      <c r="A65" s="119" t="s">
        <v>7</v>
      </c>
      <c r="B65" s="120" t="s">
        <v>110</v>
      </c>
      <c r="C65" s="120" t="s">
        <v>18</v>
      </c>
      <c r="D65" s="39">
        <v>0</v>
      </c>
      <c r="E65" s="39">
        <v>0</v>
      </c>
      <c r="F65" s="5">
        <v>0</v>
      </c>
    </row>
    <row r="66" spans="1:7" s="8" customFormat="1" ht="15.75" customHeight="1" x14ac:dyDescent="0.25">
      <c r="A66" s="119" t="s">
        <v>4</v>
      </c>
      <c r="B66" s="120" t="s">
        <v>110</v>
      </c>
      <c r="C66" s="120" t="s">
        <v>18</v>
      </c>
      <c r="D66" s="39">
        <v>0</v>
      </c>
      <c r="E66" s="39">
        <v>0</v>
      </c>
      <c r="F66" s="5">
        <v>0</v>
      </c>
    </row>
    <row r="67" spans="1:7" s="8" customFormat="1" ht="15.75" customHeight="1" x14ac:dyDescent="0.25">
      <c r="A67" s="119" t="s">
        <v>5</v>
      </c>
      <c r="B67" s="120" t="s">
        <v>110</v>
      </c>
      <c r="C67" s="120" t="s">
        <v>18</v>
      </c>
      <c r="D67" s="39">
        <v>0</v>
      </c>
      <c r="E67" s="39">
        <v>0</v>
      </c>
      <c r="F67" s="5">
        <v>0</v>
      </c>
    </row>
    <row r="68" spans="1:7" s="8" customFormat="1" ht="15.75" customHeight="1" x14ac:dyDescent="0.25">
      <c r="A68" s="119" t="s">
        <v>6</v>
      </c>
      <c r="B68" s="120" t="s">
        <v>110</v>
      </c>
      <c r="C68" s="120" t="s">
        <v>18</v>
      </c>
      <c r="D68" s="39">
        <v>0</v>
      </c>
      <c r="E68" s="39">
        <v>0</v>
      </c>
      <c r="F68" s="5">
        <v>0</v>
      </c>
    </row>
    <row r="69" spans="1:7" s="8" customFormat="1" ht="15.75" customHeight="1" x14ac:dyDescent="0.25">
      <c r="A69" s="119" t="s">
        <v>11</v>
      </c>
      <c r="B69" s="120" t="s">
        <v>110</v>
      </c>
      <c r="C69" s="120" t="s">
        <v>18</v>
      </c>
      <c r="D69" s="39">
        <f>общие!D339</f>
        <v>300</v>
      </c>
      <c r="E69" s="39">
        <f>общие!E339</f>
        <v>300</v>
      </c>
      <c r="F69" s="5">
        <f>E69/D69*100</f>
        <v>100</v>
      </c>
    </row>
    <row r="70" spans="1:7" s="8" customFormat="1" ht="15.75" customHeight="1" x14ac:dyDescent="0.25">
      <c r="A70" s="119" t="s">
        <v>10</v>
      </c>
      <c r="B70" s="120" t="s">
        <v>110</v>
      </c>
      <c r="C70" s="120" t="s">
        <v>18</v>
      </c>
      <c r="D70" s="39">
        <v>0</v>
      </c>
      <c r="E70" s="39">
        <v>0</v>
      </c>
      <c r="F70" s="5">
        <v>0</v>
      </c>
    </row>
    <row r="71" spans="1:7" s="8" customFormat="1" ht="15" customHeight="1" x14ac:dyDescent="0.25">
      <c r="A71" s="10" t="s">
        <v>12</v>
      </c>
      <c r="B71" s="11" t="s">
        <v>110</v>
      </c>
      <c r="C71" s="11" t="s">
        <v>13</v>
      </c>
      <c r="D71" s="42">
        <f>D59+D60+D61+D62+D66+D67+D68+D65+D64+D63+D70+D69</f>
        <v>28680</v>
      </c>
      <c r="E71" s="42">
        <f>E59+E60+E61+E62+E66+E67+E68+E65+E64+E63+E70+E69</f>
        <v>12742.1</v>
      </c>
      <c r="F71" s="9">
        <f>E71/D71*100</f>
        <v>44.428521617852162</v>
      </c>
    </row>
    <row r="72" spans="1:7" s="26" customFormat="1" ht="17.25" customHeight="1" x14ac:dyDescent="0.25">
      <c r="A72" s="154" t="s">
        <v>22</v>
      </c>
      <c r="B72" s="154"/>
      <c r="C72" s="154"/>
      <c r="D72" s="154"/>
      <c r="E72" s="154"/>
      <c r="F72" s="154"/>
    </row>
    <row r="73" spans="1:7" ht="15.75" customHeight="1" x14ac:dyDescent="0.25">
      <c r="A73" s="119" t="s">
        <v>1</v>
      </c>
      <c r="B73" s="120">
        <v>14</v>
      </c>
      <c r="C73" s="120" t="s">
        <v>19</v>
      </c>
      <c r="D73" s="39">
        <f>D89-D8</f>
        <v>43696.5</v>
      </c>
      <c r="E73" s="39">
        <f>E89-E8</f>
        <v>25830.3</v>
      </c>
      <c r="F73" s="5">
        <f>E73/D73*100</f>
        <v>59.112972434863195</v>
      </c>
      <c r="G73" s="12"/>
    </row>
    <row r="74" spans="1:7" ht="15.75" customHeight="1" x14ac:dyDescent="0.25">
      <c r="A74" s="119" t="s">
        <v>0</v>
      </c>
      <c r="B74" s="120">
        <v>12</v>
      </c>
      <c r="C74" s="120" t="s">
        <v>19</v>
      </c>
      <c r="D74" s="39">
        <f>D93-D12</f>
        <v>50449.8</v>
      </c>
      <c r="E74" s="39">
        <f>E93-E12</f>
        <v>32669.800000000003</v>
      </c>
      <c r="F74" s="5">
        <f t="shared" ref="F74:F84" si="4">E74/D74*100</f>
        <v>64.757045617623859</v>
      </c>
    </row>
    <row r="75" spans="1:7" ht="15.75" customHeight="1" x14ac:dyDescent="0.25">
      <c r="A75" s="119" t="s">
        <v>2</v>
      </c>
      <c r="B75" s="120">
        <v>13</v>
      </c>
      <c r="C75" s="120" t="s">
        <v>19</v>
      </c>
      <c r="D75" s="39">
        <f>D97-D16</f>
        <v>97594</v>
      </c>
      <c r="E75" s="39">
        <f>E97-E16</f>
        <v>57141.5</v>
      </c>
      <c r="F75" s="5">
        <f t="shared" si="4"/>
        <v>58.550218251121997</v>
      </c>
    </row>
    <row r="76" spans="1:7" ht="15.75" customHeight="1" x14ac:dyDescent="0.25">
      <c r="A76" s="122" t="s">
        <v>3</v>
      </c>
      <c r="B76" s="102">
        <v>24</v>
      </c>
      <c r="C76" s="120" t="s">
        <v>19</v>
      </c>
      <c r="D76" s="101">
        <f>D101-D20</f>
        <v>72009.2</v>
      </c>
      <c r="E76" s="101">
        <f>E101-E20</f>
        <v>43410.299999999996</v>
      </c>
      <c r="F76" s="5">
        <f t="shared" si="4"/>
        <v>60.284380329180152</v>
      </c>
    </row>
    <row r="77" spans="1:7" ht="15.75" customHeight="1" x14ac:dyDescent="0.25">
      <c r="A77" s="119" t="s">
        <v>9</v>
      </c>
      <c r="B77" s="120">
        <v>20</v>
      </c>
      <c r="C77" s="120" t="s">
        <v>19</v>
      </c>
      <c r="D77" s="39">
        <v>0</v>
      </c>
      <c r="E77" s="39">
        <f>E105-E24</f>
        <v>52487.400000000009</v>
      </c>
      <c r="F77" s="5">
        <v>0</v>
      </c>
    </row>
    <row r="78" spans="1:7" ht="15.75" customHeight="1" x14ac:dyDescent="0.25">
      <c r="A78" s="119" t="s">
        <v>8</v>
      </c>
      <c r="B78" s="120">
        <v>24</v>
      </c>
      <c r="C78" s="120" t="s">
        <v>19</v>
      </c>
      <c r="D78" s="39">
        <f>D109-D28</f>
        <v>44998.9</v>
      </c>
      <c r="E78" s="39">
        <f>E109-E28</f>
        <v>23093.200000000001</v>
      </c>
      <c r="F78" s="5">
        <f t="shared" si="4"/>
        <v>51.319476698319292</v>
      </c>
    </row>
    <row r="79" spans="1:7" ht="15.75" customHeight="1" x14ac:dyDescent="0.25">
      <c r="A79" s="119" t="s">
        <v>7</v>
      </c>
      <c r="B79" s="120">
        <v>19</v>
      </c>
      <c r="C79" s="120" t="s">
        <v>19</v>
      </c>
      <c r="D79" s="39">
        <f>D113-D32</f>
        <v>60336.100000000006</v>
      </c>
      <c r="E79" s="39">
        <f>E113-E32</f>
        <v>39546.9</v>
      </c>
      <c r="F79" s="5">
        <f t="shared" si="4"/>
        <v>65.544342441755433</v>
      </c>
    </row>
    <row r="80" spans="1:7" ht="15.75" customHeight="1" x14ac:dyDescent="0.25">
      <c r="A80" s="119" t="s">
        <v>4</v>
      </c>
      <c r="B80" s="120">
        <v>19</v>
      </c>
      <c r="C80" s="120" t="s">
        <v>19</v>
      </c>
      <c r="D80" s="39">
        <f>D117-D36</f>
        <v>58022.8</v>
      </c>
      <c r="E80" s="39">
        <f>E117-E36</f>
        <v>41134.5</v>
      </c>
      <c r="F80" s="5">
        <f t="shared" si="4"/>
        <v>70.893683172821724</v>
      </c>
    </row>
    <row r="81" spans="1:7" ht="15.75" customHeight="1" x14ac:dyDescent="0.25">
      <c r="A81" s="119" t="s">
        <v>5</v>
      </c>
      <c r="B81" s="120">
        <v>20</v>
      </c>
      <c r="C81" s="120" t="s">
        <v>19</v>
      </c>
      <c r="D81" s="39">
        <f>D121-D40</f>
        <v>71342.2</v>
      </c>
      <c r="E81" s="39">
        <f>E121-E40</f>
        <v>46223.6</v>
      </c>
      <c r="F81" s="5">
        <f t="shared" si="4"/>
        <v>64.791385743641214</v>
      </c>
    </row>
    <row r="82" spans="1:7" ht="15.75" customHeight="1" x14ac:dyDescent="0.25">
      <c r="A82" s="119" t="s">
        <v>6</v>
      </c>
      <c r="B82" s="120">
        <v>25</v>
      </c>
      <c r="C82" s="120" t="s">
        <v>19</v>
      </c>
      <c r="D82" s="39">
        <f>D125-D44</f>
        <v>305706</v>
      </c>
      <c r="E82" s="39">
        <f>E125-E44</f>
        <v>207390.4</v>
      </c>
      <c r="F82" s="5">
        <f t="shared" si="4"/>
        <v>67.839819957737163</v>
      </c>
    </row>
    <row r="83" spans="1:7" ht="15.75" customHeight="1" x14ac:dyDescent="0.25">
      <c r="A83" s="119" t="s">
        <v>11</v>
      </c>
      <c r="B83" s="120">
        <v>33</v>
      </c>
      <c r="C83" s="120" t="s">
        <v>19</v>
      </c>
      <c r="D83" s="39">
        <f>D129-D48</f>
        <v>345309.00000000006</v>
      </c>
      <c r="E83" s="39">
        <f>E129-E48</f>
        <v>193710.99999999997</v>
      </c>
      <c r="F83" s="5">
        <f t="shared" si="4"/>
        <v>56.097871761234117</v>
      </c>
    </row>
    <row r="84" spans="1:7" ht="15.75" customHeight="1" x14ac:dyDescent="0.25">
      <c r="A84" s="119" t="s">
        <v>10</v>
      </c>
      <c r="B84" s="120">
        <v>23</v>
      </c>
      <c r="C84" s="120" t="s">
        <v>19</v>
      </c>
      <c r="D84" s="39">
        <f>D133-D52</f>
        <v>58533.500000000007</v>
      </c>
      <c r="E84" s="39">
        <f>E133-E52</f>
        <v>48234.69999999999</v>
      </c>
      <c r="F84" s="5">
        <f t="shared" si="4"/>
        <v>82.405289278789041</v>
      </c>
    </row>
    <row r="85" spans="1:7" s="22" customFormat="1" ht="16.5" customHeight="1" x14ac:dyDescent="0.25">
      <c r="A85" s="10" t="s">
        <v>12</v>
      </c>
      <c r="B85" s="11">
        <f>SUM(B73:B84)</f>
        <v>246</v>
      </c>
      <c r="C85" s="11" t="s">
        <v>13</v>
      </c>
      <c r="D85" s="42">
        <f>D73+D74+D75+D76+D80+D81+D82+D79+D78+D77+D84+D83</f>
        <v>1207998</v>
      </c>
      <c r="E85" s="42">
        <f>E73+E74+E75+E76+E80+E81+E82+E79+E78+E77+E84+E83</f>
        <v>810873.6</v>
      </c>
      <c r="F85" s="9">
        <f t="shared" ref="F85:F133" si="5">E85/D85*100</f>
        <v>67.125409148028396</v>
      </c>
      <c r="G85" s="27"/>
    </row>
    <row r="86" spans="1:7" s="26" customFormat="1" ht="17.25" customHeight="1" x14ac:dyDescent="0.25">
      <c r="A86" s="154" t="s">
        <v>263</v>
      </c>
      <c r="B86" s="154"/>
      <c r="C86" s="154"/>
      <c r="D86" s="154"/>
      <c r="E86" s="154"/>
      <c r="F86" s="154"/>
    </row>
    <row r="87" spans="1:7" ht="15.75" customHeight="1" x14ac:dyDescent="0.25">
      <c r="A87" s="151" t="s">
        <v>1</v>
      </c>
      <c r="B87" s="152" t="s">
        <v>110</v>
      </c>
      <c r="C87" s="100" t="s">
        <v>131</v>
      </c>
      <c r="D87" s="39">
        <f>общие!D402</f>
        <v>0</v>
      </c>
      <c r="E87" s="39">
        <f>общие!E402</f>
        <v>0</v>
      </c>
      <c r="F87" s="5">
        <v>0</v>
      </c>
    </row>
    <row r="88" spans="1:7" ht="15.75" customHeight="1" x14ac:dyDescent="0.25">
      <c r="A88" s="151"/>
      <c r="B88" s="152"/>
      <c r="C88" s="120" t="s">
        <v>18</v>
      </c>
      <c r="D88" s="103">
        <f>общие!D403</f>
        <v>0</v>
      </c>
      <c r="E88" s="103">
        <f>общие!E403</f>
        <v>0</v>
      </c>
      <c r="F88" s="5">
        <v>0</v>
      </c>
    </row>
    <row r="89" spans="1:7" ht="15.75" customHeight="1" x14ac:dyDescent="0.25">
      <c r="A89" s="151"/>
      <c r="B89" s="152"/>
      <c r="C89" s="120" t="s">
        <v>19</v>
      </c>
      <c r="D89" s="39">
        <f>общие!D404</f>
        <v>43696.5</v>
      </c>
      <c r="E89" s="39">
        <f>общие!E404</f>
        <v>25830.3</v>
      </c>
      <c r="F89" s="5">
        <f t="shared" si="5"/>
        <v>59.112972434863195</v>
      </c>
    </row>
    <row r="90" spans="1:7" s="67" customFormat="1" ht="15.75" customHeight="1" x14ac:dyDescent="0.25">
      <c r="A90" s="151"/>
      <c r="B90" s="152"/>
      <c r="C90" s="64" t="s">
        <v>21</v>
      </c>
      <c r="D90" s="65">
        <f>D88+D89+D87</f>
        <v>43696.5</v>
      </c>
      <c r="E90" s="65">
        <f>E88+E89</f>
        <v>25830.3</v>
      </c>
      <c r="F90" s="66">
        <f>E90/D90*100</f>
        <v>59.112972434863195</v>
      </c>
    </row>
    <row r="91" spans="1:7" s="97" customFormat="1" ht="15.75" customHeight="1" x14ac:dyDescent="0.25">
      <c r="A91" s="151" t="s">
        <v>0</v>
      </c>
      <c r="B91" s="152" t="s">
        <v>110</v>
      </c>
      <c r="C91" s="100" t="s">
        <v>131</v>
      </c>
      <c r="D91" s="98">
        <f>общие!D406</f>
        <v>0</v>
      </c>
      <c r="E91" s="98">
        <f>общие!E406</f>
        <v>0</v>
      </c>
      <c r="F91" s="5">
        <v>0</v>
      </c>
    </row>
    <row r="92" spans="1:7" ht="15.75" customHeight="1" x14ac:dyDescent="0.25">
      <c r="A92" s="151"/>
      <c r="B92" s="152"/>
      <c r="C92" s="120" t="s">
        <v>18</v>
      </c>
      <c r="D92" s="103">
        <f>общие!D407</f>
        <v>14080</v>
      </c>
      <c r="E92" s="103">
        <f>общие!E407</f>
        <v>580</v>
      </c>
      <c r="F92" s="5">
        <f t="shared" si="5"/>
        <v>4.1193181818181817</v>
      </c>
    </row>
    <row r="93" spans="1:7" ht="15.75" customHeight="1" x14ac:dyDescent="0.25">
      <c r="A93" s="151"/>
      <c r="B93" s="152"/>
      <c r="C93" s="120" t="s">
        <v>19</v>
      </c>
      <c r="D93" s="39">
        <f>общие!D408</f>
        <v>50449.8</v>
      </c>
      <c r="E93" s="39">
        <f>общие!E408</f>
        <v>32669.800000000003</v>
      </c>
      <c r="F93" s="5">
        <f t="shared" si="5"/>
        <v>64.757045617623859</v>
      </c>
    </row>
    <row r="94" spans="1:7" s="67" customFormat="1" ht="15.75" customHeight="1" x14ac:dyDescent="0.25">
      <c r="A94" s="151"/>
      <c r="B94" s="152"/>
      <c r="C94" s="64" t="s">
        <v>21</v>
      </c>
      <c r="D94" s="65">
        <f>D92+D93+D91</f>
        <v>64529.8</v>
      </c>
      <c r="E94" s="65">
        <f>E92+E93+E91</f>
        <v>33249.800000000003</v>
      </c>
      <c r="F94" s="66">
        <f>E94/D94*100</f>
        <v>51.526271583051553</v>
      </c>
    </row>
    <row r="95" spans="1:7" s="99" customFormat="1" ht="15.75" customHeight="1" x14ac:dyDescent="0.25">
      <c r="A95" s="151" t="s">
        <v>2</v>
      </c>
      <c r="B95" s="152" t="s">
        <v>110</v>
      </c>
      <c r="C95" s="100" t="s">
        <v>131</v>
      </c>
      <c r="D95" s="98">
        <f>общие!D410</f>
        <v>0</v>
      </c>
      <c r="E95" s="98">
        <f>общие!E410</f>
        <v>0</v>
      </c>
      <c r="F95" s="5">
        <v>0</v>
      </c>
    </row>
    <row r="96" spans="1:7" ht="15.75" customHeight="1" x14ac:dyDescent="0.25">
      <c r="A96" s="151"/>
      <c r="B96" s="152"/>
      <c r="C96" s="120" t="s">
        <v>18</v>
      </c>
      <c r="D96" s="98">
        <f>общие!D411</f>
        <v>45546.299999999996</v>
      </c>
      <c r="E96" s="98">
        <f>общие!E411</f>
        <v>14023.7</v>
      </c>
      <c r="F96" s="5">
        <f t="shared" si="5"/>
        <v>30.789987331572494</v>
      </c>
    </row>
    <row r="97" spans="1:6" ht="15.75" customHeight="1" x14ac:dyDescent="0.25">
      <c r="A97" s="151"/>
      <c r="B97" s="152"/>
      <c r="C97" s="120" t="s">
        <v>19</v>
      </c>
      <c r="D97" s="98">
        <f>общие!D412</f>
        <v>101233.7</v>
      </c>
      <c r="E97" s="98">
        <f>общие!E412</f>
        <v>57762.8</v>
      </c>
      <c r="F97" s="5">
        <f t="shared" si="5"/>
        <v>57.058864785145659</v>
      </c>
    </row>
    <row r="98" spans="1:6" s="67" customFormat="1" ht="15.75" customHeight="1" x14ac:dyDescent="0.25">
      <c r="A98" s="151"/>
      <c r="B98" s="152"/>
      <c r="C98" s="64" t="s">
        <v>21</v>
      </c>
      <c r="D98" s="65">
        <f>D96+D97+D95</f>
        <v>146780</v>
      </c>
      <c r="E98" s="65">
        <f>E96+E97+E95</f>
        <v>71786.5</v>
      </c>
      <c r="F98" s="66">
        <f>E98/D98*100</f>
        <v>48.907548712358633</v>
      </c>
    </row>
    <row r="99" spans="1:6" s="97" customFormat="1" ht="15.75" customHeight="1" x14ac:dyDescent="0.25">
      <c r="A99" s="156" t="s">
        <v>3</v>
      </c>
      <c r="B99" s="152" t="s">
        <v>110</v>
      </c>
      <c r="C99" s="100" t="s">
        <v>131</v>
      </c>
      <c r="D99" s="98">
        <f>общие!D414</f>
        <v>0</v>
      </c>
      <c r="E99" s="98">
        <f>общие!E414</f>
        <v>0</v>
      </c>
      <c r="F99" s="5">
        <v>0</v>
      </c>
    </row>
    <row r="100" spans="1:6" ht="15.75" customHeight="1" x14ac:dyDescent="0.25">
      <c r="A100" s="156"/>
      <c r="B100" s="152"/>
      <c r="C100" s="120" t="s">
        <v>18</v>
      </c>
      <c r="D100" s="98">
        <f>общие!D415</f>
        <v>0</v>
      </c>
      <c r="E100" s="98">
        <f>общие!E415</f>
        <v>0</v>
      </c>
      <c r="F100" s="5">
        <v>0</v>
      </c>
    </row>
    <row r="101" spans="1:6" ht="15.75" customHeight="1" x14ac:dyDescent="0.25">
      <c r="A101" s="156"/>
      <c r="B101" s="152"/>
      <c r="C101" s="120" t="s">
        <v>19</v>
      </c>
      <c r="D101" s="98">
        <f>общие!D416</f>
        <v>72009.2</v>
      </c>
      <c r="E101" s="98">
        <f>общие!E416</f>
        <v>43410.299999999996</v>
      </c>
      <c r="F101" s="5">
        <f t="shared" si="5"/>
        <v>60.284380329180152</v>
      </c>
    </row>
    <row r="102" spans="1:6" s="67" customFormat="1" ht="15.75" customHeight="1" x14ac:dyDescent="0.25">
      <c r="A102" s="156"/>
      <c r="B102" s="152"/>
      <c r="C102" s="64" t="s">
        <v>21</v>
      </c>
      <c r="D102" s="65">
        <f>D100+D101+D99</f>
        <v>72009.2</v>
      </c>
      <c r="E102" s="65">
        <f>E100+E101+E99</f>
        <v>43410.299999999996</v>
      </c>
      <c r="F102" s="66">
        <f>E102/D102*100</f>
        <v>60.284380329180152</v>
      </c>
    </row>
    <row r="103" spans="1:6" s="97" customFormat="1" ht="15.75" customHeight="1" x14ac:dyDescent="0.25">
      <c r="A103" s="151" t="s">
        <v>9</v>
      </c>
      <c r="B103" s="152" t="s">
        <v>110</v>
      </c>
      <c r="C103" s="100" t="s">
        <v>131</v>
      </c>
      <c r="D103" s="98">
        <f>общие!D422</f>
        <v>2340</v>
      </c>
      <c r="E103" s="98">
        <f>общие!E422</f>
        <v>2340</v>
      </c>
      <c r="F103" s="5">
        <v>0</v>
      </c>
    </row>
    <row r="104" spans="1:6" s="8" customFormat="1" ht="15.75" customHeight="1" x14ac:dyDescent="0.25">
      <c r="A104" s="151"/>
      <c r="B104" s="152"/>
      <c r="C104" s="120" t="s">
        <v>18</v>
      </c>
      <c r="D104" s="98">
        <f>общие!D423</f>
        <v>2272.6</v>
      </c>
      <c r="E104" s="98">
        <f>общие!E423</f>
        <v>2272.6</v>
      </c>
      <c r="F104" s="5">
        <f t="shared" si="5"/>
        <v>100</v>
      </c>
    </row>
    <row r="105" spans="1:6" s="8" customFormat="1" ht="15.75" customHeight="1" x14ac:dyDescent="0.25">
      <c r="A105" s="151"/>
      <c r="B105" s="152"/>
      <c r="C105" s="120" t="s">
        <v>19</v>
      </c>
      <c r="D105" s="98">
        <f>общие!D424</f>
        <v>74338.100000000006</v>
      </c>
      <c r="E105" s="98">
        <f>общие!E424</f>
        <v>53814.400000000009</v>
      </c>
      <c r="F105" s="5">
        <f t="shared" si="5"/>
        <v>72.391411671807603</v>
      </c>
    </row>
    <row r="106" spans="1:6" s="8" customFormat="1" ht="15.75" customHeight="1" x14ac:dyDescent="0.25">
      <c r="A106" s="151"/>
      <c r="B106" s="152"/>
      <c r="C106" s="64" t="s">
        <v>21</v>
      </c>
      <c r="D106" s="65">
        <f>D104+D105+D103</f>
        <v>78950.700000000012</v>
      </c>
      <c r="E106" s="65">
        <f>E104+E105+E103</f>
        <v>58427.000000000007</v>
      </c>
      <c r="F106" s="66">
        <f>E106/D106*100</f>
        <v>74.004410347216677</v>
      </c>
    </row>
    <row r="107" spans="1:6" s="97" customFormat="1" ht="15.75" customHeight="1" x14ac:dyDescent="0.25">
      <c r="A107" s="151" t="s">
        <v>8</v>
      </c>
      <c r="B107" s="152" t="s">
        <v>110</v>
      </c>
      <c r="C107" s="100" t="s">
        <v>131</v>
      </c>
      <c r="D107" s="98">
        <f>общие!D418</f>
        <v>0</v>
      </c>
      <c r="E107" s="98">
        <f>общие!E418</f>
        <v>0</v>
      </c>
      <c r="F107" s="5">
        <v>0</v>
      </c>
    </row>
    <row r="108" spans="1:6" s="8" customFormat="1" ht="15.75" customHeight="1" x14ac:dyDescent="0.25">
      <c r="A108" s="151"/>
      <c r="B108" s="152"/>
      <c r="C108" s="120" t="s">
        <v>18</v>
      </c>
      <c r="D108" s="98">
        <f>общие!D419</f>
        <v>3855.8</v>
      </c>
      <c r="E108" s="98">
        <f>общие!E419</f>
        <v>3855.8</v>
      </c>
      <c r="F108" s="5">
        <v>0</v>
      </c>
    </row>
    <row r="109" spans="1:6" s="8" customFormat="1" ht="15.75" customHeight="1" x14ac:dyDescent="0.25">
      <c r="A109" s="151"/>
      <c r="B109" s="152"/>
      <c r="C109" s="120" t="s">
        <v>19</v>
      </c>
      <c r="D109" s="98">
        <f>общие!D420</f>
        <v>45399.1</v>
      </c>
      <c r="E109" s="98">
        <f>общие!E420</f>
        <v>23493.4</v>
      </c>
      <c r="F109" s="5">
        <v>0</v>
      </c>
    </row>
    <row r="110" spans="1:6" s="8" customFormat="1" ht="15.75" customHeight="1" x14ac:dyDescent="0.25">
      <c r="A110" s="151"/>
      <c r="B110" s="152"/>
      <c r="C110" s="64" t="s">
        <v>21</v>
      </c>
      <c r="D110" s="65">
        <f>D108+D109+D107</f>
        <v>49254.9</v>
      </c>
      <c r="E110" s="65">
        <f>E108+E109+E107</f>
        <v>27349.200000000001</v>
      </c>
      <c r="F110" s="66">
        <f>E110/D110*100</f>
        <v>55.525846159468394</v>
      </c>
    </row>
    <row r="111" spans="1:6" s="97" customFormat="1" ht="15.75" customHeight="1" x14ac:dyDescent="0.25">
      <c r="A111" s="151" t="s">
        <v>7</v>
      </c>
      <c r="B111" s="152" t="s">
        <v>110</v>
      </c>
      <c r="C111" s="100" t="s">
        <v>131</v>
      </c>
      <c r="D111" s="98">
        <f>общие!D426</f>
        <v>0</v>
      </c>
      <c r="E111" s="98">
        <f>общие!E426</f>
        <v>0</v>
      </c>
      <c r="F111" s="5">
        <v>0</v>
      </c>
    </row>
    <row r="112" spans="1:6" s="8" customFormat="1" ht="15.75" customHeight="1" x14ac:dyDescent="0.25">
      <c r="A112" s="151"/>
      <c r="B112" s="152"/>
      <c r="C112" s="120" t="s">
        <v>18</v>
      </c>
      <c r="D112" s="98">
        <f>общие!D427</f>
        <v>63072.399999999994</v>
      </c>
      <c r="E112" s="98">
        <f>общие!E427</f>
        <v>0</v>
      </c>
      <c r="F112" s="5">
        <f t="shared" si="5"/>
        <v>0</v>
      </c>
    </row>
    <row r="113" spans="1:6" s="8" customFormat="1" ht="15.75" customHeight="1" x14ac:dyDescent="0.25">
      <c r="A113" s="151"/>
      <c r="B113" s="152"/>
      <c r="C113" s="120" t="s">
        <v>19</v>
      </c>
      <c r="D113" s="98">
        <f>общие!D428</f>
        <v>62429.100000000006</v>
      </c>
      <c r="E113" s="98">
        <f>общие!E428</f>
        <v>39546.9</v>
      </c>
      <c r="F113" s="5">
        <f t="shared" si="5"/>
        <v>63.346900724181509</v>
      </c>
    </row>
    <row r="114" spans="1:6" s="8" customFormat="1" ht="15.75" customHeight="1" x14ac:dyDescent="0.25">
      <c r="A114" s="151"/>
      <c r="B114" s="152"/>
      <c r="C114" s="64" t="s">
        <v>21</v>
      </c>
      <c r="D114" s="65">
        <f>D112+D113+D111</f>
        <v>125501.5</v>
      </c>
      <c r="E114" s="65">
        <f>E112+E113+E111</f>
        <v>39546.9</v>
      </c>
      <c r="F114" s="66">
        <f>E114/D114*100</f>
        <v>31.51109747692259</v>
      </c>
    </row>
    <row r="115" spans="1:6" s="97" customFormat="1" ht="15.75" customHeight="1" x14ac:dyDescent="0.25">
      <c r="A115" s="151" t="s">
        <v>4</v>
      </c>
      <c r="B115" s="152" t="s">
        <v>110</v>
      </c>
      <c r="C115" s="100" t="s">
        <v>131</v>
      </c>
      <c r="D115" s="98">
        <f>общие!D430</f>
        <v>0</v>
      </c>
      <c r="E115" s="98">
        <f>общие!E430</f>
        <v>0</v>
      </c>
      <c r="F115" s="5">
        <v>0</v>
      </c>
    </row>
    <row r="116" spans="1:6" ht="15.75" customHeight="1" x14ac:dyDescent="0.25">
      <c r="A116" s="151"/>
      <c r="B116" s="152"/>
      <c r="C116" s="120" t="s">
        <v>18</v>
      </c>
      <c r="D116" s="98">
        <f>общие!D431</f>
        <v>531.1</v>
      </c>
      <c r="E116" s="98">
        <f>общие!E431</f>
        <v>531.1</v>
      </c>
      <c r="F116" s="5">
        <f t="shared" si="5"/>
        <v>100</v>
      </c>
    </row>
    <row r="117" spans="1:6" ht="15.75" customHeight="1" x14ac:dyDescent="0.25">
      <c r="A117" s="151"/>
      <c r="B117" s="152"/>
      <c r="C117" s="120" t="s">
        <v>19</v>
      </c>
      <c r="D117" s="98">
        <f>общие!D432</f>
        <v>58022.8</v>
      </c>
      <c r="E117" s="98">
        <f>общие!E432</f>
        <v>41134.5</v>
      </c>
      <c r="F117" s="5">
        <f t="shared" si="5"/>
        <v>70.893683172821724</v>
      </c>
    </row>
    <row r="118" spans="1:6" s="67" customFormat="1" ht="18" customHeight="1" x14ac:dyDescent="0.25">
      <c r="A118" s="151"/>
      <c r="B118" s="152"/>
      <c r="C118" s="64" t="s">
        <v>21</v>
      </c>
      <c r="D118" s="65">
        <f>D116+D117+D115</f>
        <v>58553.9</v>
      </c>
      <c r="E118" s="65">
        <f>E116+E117+E115</f>
        <v>41665.599999999999</v>
      </c>
      <c r="F118" s="66">
        <f>E118/D118*100</f>
        <v>71.157685482948182</v>
      </c>
    </row>
    <row r="119" spans="1:6" s="99" customFormat="1" ht="15.75" customHeight="1" x14ac:dyDescent="0.25">
      <c r="A119" s="151" t="s">
        <v>5</v>
      </c>
      <c r="B119" s="152" t="s">
        <v>110</v>
      </c>
      <c r="C119" s="100" t="s">
        <v>131</v>
      </c>
      <c r="D119" s="98">
        <f>общие!D434</f>
        <v>0</v>
      </c>
      <c r="E119" s="98">
        <f>общие!E434</f>
        <v>0</v>
      </c>
      <c r="F119" s="5">
        <v>0</v>
      </c>
    </row>
    <row r="120" spans="1:6" ht="15.75" customHeight="1" x14ac:dyDescent="0.25">
      <c r="A120" s="151"/>
      <c r="B120" s="152"/>
      <c r="C120" s="102" t="s">
        <v>18</v>
      </c>
      <c r="D120" s="111">
        <f>общие!D435</f>
        <v>0</v>
      </c>
      <c r="E120" s="111">
        <f>общие!E435</f>
        <v>0</v>
      </c>
      <c r="F120" s="5">
        <v>0</v>
      </c>
    </row>
    <row r="121" spans="1:6" ht="15.75" customHeight="1" x14ac:dyDescent="0.25">
      <c r="A121" s="151"/>
      <c r="B121" s="152"/>
      <c r="C121" s="120" t="s">
        <v>19</v>
      </c>
      <c r="D121" s="39">
        <f>общие!D436</f>
        <v>71342.2</v>
      </c>
      <c r="E121" s="39">
        <f>общие!E436</f>
        <v>46223.6</v>
      </c>
      <c r="F121" s="5">
        <f t="shared" si="5"/>
        <v>64.791385743641214</v>
      </c>
    </row>
    <row r="122" spans="1:6" s="67" customFormat="1" ht="15.75" customHeight="1" x14ac:dyDescent="0.25">
      <c r="A122" s="151"/>
      <c r="B122" s="152"/>
      <c r="C122" s="64" t="s">
        <v>21</v>
      </c>
      <c r="D122" s="65">
        <f>D119+D120+D121</f>
        <v>71342.2</v>
      </c>
      <c r="E122" s="65">
        <f>E119+E120+E121</f>
        <v>46223.6</v>
      </c>
      <c r="F122" s="66">
        <f>E122/D122*100</f>
        <v>64.791385743641214</v>
      </c>
    </row>
    <row r="123" spans="1:6" s="97" customFormat="1" ht="15.75" customHeight="1" x14ac:dyDescent="0.25">
      <c r="A123" s="151" t="s">
        <v>6</v>
      </c>
      <c r="B123" s="152" t="s">
        <v>110</v>
      </c>
      <c r="C123" s="100" t="s">
        <v>131</v>
      </c>
      <c r="D123" s="98">
        <f>общие!D438</f>
        <v>0</v>
      </c>
      <c r="E123" s="98">
        <f>общие!E438</f>
        <v>0</v>
      </c>
      <c r="F123" s="5">
        <v>0</v>
      </c>
    </row>
    <row r="124" spans="1:6" ht="15.75" customHeight="1" x14ac:dyDescent="0.25">
      <c r="A124" s="151"/>
      <c r="B124" s="152"/>
      <c r="C124" s="120" t="s">
        <v>18</v>
      </c>
      <c r="D124" s="98">
        <f>общие!D439</f>
        <v>212.5</v>
      </c>
      <c r="E124" s="98">
        <f>общие!E439</f>
        <v>212.5</v>
      </c>
      <c r="F124" s="5">
        <f t="shared" si="5"/>
        <v>100</v>
      </c>
    </row>
    <row r="125" spans="1:6" ht="15.75" customHeight="1" x14ac:dyDescent="0.25">
      <c r="A125" s="151"/>
      <c r="B125" s="152"/>
      <c r="C125" s="120" t="s">
        <v>19</v>
      </c>
      <c r="D125" s="98">
        <f>общие!D440</f>
        <v>305706</v>
      </c>
      <c r="E125" s="98">
        <f>общие!E440</f>
        <v>207390.4</v>
      </c>
      <c r="F125" s="5">
        <f t="shared" si="5"/>
        <v>67.839819957737163</v>
      </c>
    </row>
    <row r="126" spans="1:6" s="67" customFormat="1" ht="15.75" customHeight="1" x14ac:dyDescent="0.25">
      <c r="A126" s="151"/>
      <c r="B126" s="152"/>
      <c r="C126" s="64" t="s">
        <v>21</v>
      </c>
      <c r="D126" s="65">
        <f>D124+D125+D123</f>
        <v>305918.5</v>
      </c>
      <c r="E126" s="65">
        <f>E124+E125+E123</f>
        <v>207602.9</v>
      </c>
      <c r="F126" s="66">
        <f>E126/D126*100</f>
        <v>67.862159365974932</v>
      </c>
    </row>
    <row r="127" spans="1:6" s="67" customFormat="1" ht="15.75" customHeight="1" x14ac:dyDescent="0.25">
      <c r="A127" s="151" t="s">
        <v>11</v>
      </c>
      <c r="B127" s="152" t="s">
        <v>110</v>
      </c>
      <c r="C127" s="100" t="s">
        <v>131</v>
      </c>
      <c r="D127" s="103">
        <f>общие!D446</f>
        <v>104633.5</v>
      </c>
      <c r="E127" s="103">
        <f>общие!E446</f>
        <v>49956.399999999994</v>
      </c>
      <c r="F127" s="5">
        <f t="shared" si="5"/>
        <v>47.744173711096344</v>
      </c>
    </row>
    <row r="128" spans="1:6" ht="15.75" customHeight="1" x14ac:dyDescent="0.25">
      <c r="A128" s="151"/>
      <c r="B128" s="152"/>
      <c r="C128" s="120" t="s">
        <v>18</v>
      </c>
      <c r="D128" s="103">
        <f>общие!D447</f>
        <v>8876.2999999999993</v>
      </c>
      <c r="E128" s="103">
        <f>общие!E447</f>
        <v>5150.7</v>
      </c>
      <c r="F128" s="5">
        <f t="shared" si="5"/>
        <v>58.027556526931271</v>
      </c>
    </row>
    <row r="129" spans="1:6" ht="15.75" customHeight="1" x14ac:dyDescent="0.25">
      <c r="A129" s="151"/>
      <c r="B129" s="152"/>
      <c r="C129" s="120" t="s">
        <v>19</v>
      </c>
      <c r="D129" s="39">
        <f>общие!D448</f>
        <v>353348.40000000008</v>
      </c>
      <c r="E129" s="39">
        <f>общие!E448</f>
        <v>197955.59999999998</v>
      </c>
      <c r="F129" s="5">
        <f t="shared" si="5"/>
        <v>56.022780915379812</v>
      </c>
    </row>
    <row r="130" spans="1:6" s="67" customFormat="1" ht="15.75" customHeight="1" x14ac:dyDescent="0.25">
      <c r="A130" s="151"/>
      <c r="B130" s="152"/>
      <c r="C130" s="64" t="s">
        <v>21</v>
      </c>
      <c r="D130" s="65">
        <f>D128+D129+D127</f>
        <v>466858.20000000007</v>
      </c>
      <c r="E130" s="65">
        <f>E128+E129+E127</f>
        <v>253062.69999999998</v>
      </c>
      <c r="F130" s="66">
        <f>E130/D130*100</f>
        <v>54.20547395333314</v>
      </c>
    </row>
    <row r="131" spans="1:6" s="99" customFormat="1" ht="15.75" customHeight="1" x14ac:dyDescent="0.25">
      <c r="A131" s="151" t="s">
        <v>10</v>
      </c>
      <c r="B131" s="152" t="s">
        <v>110</v>
      </c>
      <c r="C131" s="100" t="s">
        <v>131</v>
      </c>
      <c r="D131" s="98">
        <f>общие!D442</f>
        <v>0</v>
      </c>
      <c r="E131" s="98">
        <f>общие!E442</f>
        <v>0</v>
      </c>
      <c r="F131" s="5">
        <v>0</v>
      </c>
    </row>
    <row r="132" spans="1:6" ht="15.75" customHeight="1" x14ac:dyDescent="0.25">
      <c r="A132" s="151"/>
      <c r="B132" s="152"/>
      <c r="C132" s="120" t="s">
        <v>18</v>
      </c>
      <c r="D132" s="103">
        <f>общие!D443</f>
        <v>0</v>
      </c>
      <c r="E132" s="103">
        <f>общие!E443</f>
        <v>0</v>
      </c>
      <c r="F132" s="5">
        <v>0</v>
      </c>
    </row>
    <row r="133" spans="1:6" ht="15.75" customHeight="1" x14ac:dyDescent="0.25">
      <c r="A133" s="151"/>
      <c r="B133" s="152"/>
      <c r="C133" s="120" t="s">
        <v>19</v>
      </c>
      <c r="D133" s="39">
        <f>общие!D444</f>
        <v>58533.500000000007</v>
      </c>
      <c r="E133" s="39">
        <f>общие!E444</f>
        <v>48234.69999999999</v>
      </c>
      <c r="F133" s="5">
        <f t="shared" si="5"/>
        <v>82.405289278789041</v>
      </c>
    </row>
    <row r="134" spans="1:6" s="67" customFormat="1" ht="15.75" customHeight="1" x14ac:dyDescent="0.25">
      <c r="A134" s="151"/>
      <c r="B134" s="152"/>
      <c r="C134" s="64" t="s">
        <v>21</v>
      </c>
      <c r="D134" s="65">
        <f>D131+D132+D133</f>
        <v>58533.500000000007</v>
      </c>
      <c r="E134" s="65">
        <f>E131+E132+E133</f>
        <v>48234.69999999999</v>
      </c>
      <c r="F134" s="66">
        <f t="shared" ref="F134:F138" si="6">E134/D134*100</f>
        <v>82.405289278789041</v>
      </c>
    </row>
    <row r="135" spans="1:6" s="67" customFormat="1" ht="15.75" customHeight="1" x14ac:dyDescent="0.25">
      <c r="A135" s="157" t="s">
        <v>115</v>
      </c>
      <c r="B135" s="158">
        <f>B85+B54</f>
        <v>254</v>
      </c>
      <c r="C135" s="118" t="s">
        <v>131</v>
      </c>
      <c r="D135" s="40">
        <f>D87+D91+D95+D99+D103+D107+D111+D115+D119+D123+D127+D131</f>
        <v>106973.5</v>
      </c>
      <c r="E135" s="40">
        <f>E87+E91+E95+E99+E103+E107+E111+E115+E119+E123+E127+E131</f>
        <v>52296.399999999994</v>
      </c>
      <c r="F135" s="1">
        <f t="shared" si="6"/>
        <v>48.887247776318425</v>
      </c>
    </row>
    <row r="136" spans="1:6" s="7" customFormat="1" ht="15.75" customHeight="1" x14ac:dyDescent="0.25">
      <c r="A136" s="157"/>
      <c r="B136" s="158"/>
      <c r="C136" s="118" t="s">
        <v>18</v>
      </c>
      <c r="D136" s="40">
        <f>D88+D92+D96+D100+D104+D108+D112+D116+D120+D124+D128+D132</f>
        <v>138447</v>
      </c>
      <c r="E136" s="40">
        <f>E88+E92+E96+E100+E116+E120+E124+E112+E108+E104+E132+E128</f>
        <v>26626.400000000001</v>
      </c>
      <c r="F136" s="1">
        <f t="shared" si="6"/>
        <v>19.232197158479419</v>
      </c>
    </row>
    <row r="137" spans="1:6" s="7" customFormat="1" ht="15.75" customHeight="1" x14ac:dyDescent="0.25">
      <c r="A137" s="157"/>
      <c r="B137" s="158"/>
      <c r="C137" s="118" t="s">
        <v>19</v>
      </c>
      <c r="D137" s="40">
        <f>D89+D93+D97+D101+D105+D109+D113+D117+D121+D125+D129+D133</f>
        <v>1296508.4000000001</v>
      </c>
      <c r="E137" s="40">
        <f>E89+E93+E97+E101+E117+E121+E125+E113+E109+E105+E133+E129</f>
        <v>817466.7</v>
      </c>
      <c r="F137" s="1">
        <f t="shared" si="6"/>
        <v>63.051400206894137</v>
      </c>
    </row>
    <row r="138" spans="1:6" s="7" customFormat="1" ht="15.75" customHeight="1" x14ac:dyDescent="0.25">
      <c r="A138" s="157"/>
      <c r="B138" s="158"/>
      <c r="C138" s="118" t="s">
        <v>21</v>
      </c>
      <c r="D138" s="40">
        <f>D135+D136+D137</f>
        <v>1541928.9000000001</v>
      </c>
      <c r="E138" s="40">
        <f>E135+E136+E137</f>
        <v>896389.5</v>
      </c>
      <c r="F138" s="1">
        <f t="shared" si="6"/>
        <v>58.134295297273432</v>
      </c>
    </row>
    <row r="139" spans="1:6" ht="52.5" customHeight="1" x14ac:dyDescent="0.25"/>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78" orientation="landscape" r:id="rId1"/>
  <headerFooter differentFirst="1"/>
  <rowBreaks count="4" manualBreakCount="4">
    <brk id="29" max="5" man="1"/>
    <brk id="49" max="5" man="1"/>
    <brk id="73" max="5" man="1"/>
    <brk id="1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3"/>
  <sheetViews>
    <sheetView tabSelected="1" view="pageBreakPreview" zoomScale="55" zoomScaleNormal="100" zoomScaleSheetLayoutView="55" workbookViewId="0">
      <selection activeCell="B465" sqref="B465"/>
    </sheetView>
  </sheetViews>
  <sheetFormatPr defaultColWidth="15.5703125" defaultRowHeight="26.25" x14ac:dyDescent="0.25"/>
  <cols>
    <col min="1" max="1" width="35.5703125" style="141" customWidth="1"/>
    <col min="2" max="2" width="114" style="141" customWidth="1"/>
    <col min="3" max="3" width="28.85546875" style="17" customWidth="1"/>
    <col min="4" max="5" width="22.7109375" style="90" customWidth="1"/>
    <col min="6" max="6" width="27.85546875" style="77" customWidth="1"/>
    <col min="7" max="7" width="127.28515625" style="17" customWidth="1"/>
    <col min="8" max="8" width="36" style="72" customWidth="1"/>
    <col min="9" max="9" width="15.5703125" style="72"/>
    <col min="10" max="10" width="15.5703125" style="17" customWidth="1"/>
    <col min="11" max="16384" width="15.5703125" style="17"/>
  </cols>
  <sheetData>
    <row r="1" spans="1:9" ht="60.75" customHeight="1" x14ac:dyDescent="0.25">
      <c r="A1" s="199" t="s">
        <v>463</v>
      </c>
      <c r="B1" s="199"/>
      <c r="C1" s="199"/>
      <c r="D1" s="199"/>
      <c r="E1" s="199"/>
      <c r="F1" s="199"/>
      <c r="G1" s="199"/>
    </row>
    <row r="2" spans="1:9" ht="48" customHeight="1" x14ac:dyDescent="0.25">
      <c r="A2" s="15"/>
      <c r="B2" s="15"/>
      <c r="C2" s="138"/>
      <c r="D2" s="50"/>
      <c r="E2" s="50"/>
      <c r="F2" s="16"/>
    </row>
    <row r="3" spans="1:9" ht="128.25" customHeight="1" x14ac:dyDescent="0.25">
      <c r="A3" s="132" t="s">
        <v>15</v>
      </c>
      <c r="B3" s="132" t="s">
        <v>183</v>
      </c>
      <c r="C3" s="132" t="s">
        <v>16</v>
      </c>
      <c r="D3" s="51" t="s">
        <v>103</v>
      </c>
      <c r="E3" s="51" t="s">
        <v>185</v>
      </c>
      <c r="F3" s="136" t="s">
        <v>20</v>
      </c>
      <c r="G3" s="132" t="s">
        <v>104</v>
      </c>
    </row>
    <row r="4" spans="1:9" s="73" customFormat="1" ht="27" customHeight="1" x14ac:dyDescent="0.25">
      <c r="A4" s="18">
        <v>1</v>
      </c>
      <c r="B4" s="18">
        <v>2</v>
      </c>
      <c r="C4" s="18">
        <v>3</v>
      </c>
      <c r="D4" s="18">
        <v>4</v>
      </c>
      <c r="E4" s="18">
        <v>5</v>
      </c>
      <c r="F4" s="18">
        <v>6</v>
      </c>
      <c r="G4" s="18">
        <v>7</v>
      </c>
      <c r="H4" s="74"/>
      <c r="I4" s="74"/>
    </row>
    <row r="5" spans="1:9" s="75" customFormat="1" ht="32.25" customHeight="1" x14ac:dyDescent="0.25">
      <c r="A5" s="198" t="s">
        <v>168</v>
      </c>
      <c r="B5" s="198"/>
      <c r="C5" s="198"/>
      <c r="D5" s="198"/>
      <c r="E5" s="198"/>
      <c r="F5" s="198"/>
      <c r="G5" s="198"/>
      <c r="H5" s="76"/>
      <c r="I5" s="76"/>
    </row>
    <row r="6" spans="1:9" ht="83.25" customHeight="1" x14ac:dyDescent="0.25">
      <c r="A6" s="189" t="s">
        <v>23</v>
      </c>
      <c r="B6" s="131" t="s">
        <v>36</v>
      </c>
      <c r="C6" s="132" t="s">
        <v>19</v>
      </c>
      <c r="D6" s="51">
        <v>7486.7</v>
      </c>
      <c r="E6" s="51">
        <v>5125.8999999999996</v>
      </c>
      <c r="F6" s="136">
        <f>E6/D6*100</f>
        <v>68.466747699253332</v>
      </c>
      <c r="G6" s="132" t="s">
        <v>270</v>
      </c>
    </row>
    <row r="7" spans="1:9" ht="53.25" customHeight="1" x14ac:dyDescent="0.25">
      <c r="A7" s="189"/>
      <c r="B7" s="131" t="s">
        <v>272</v>
      </c>
      <c r="C7" s="132" t="s">
        <v>19</v>
      </c>
      <c r="D7" s="51">
        <v>174.2</v>
      </c>
      <c r="E7" s="51">
        <v>114.8</v>
      </c>
      <c r="F7" s="136">
        <f t="shared" ref="F7:F64" si="0">E7/D7*100</f>
        <v>65.901262916188301</v>
      </c>
      <c r="G7" s="132" t="s">
        <v>407</v>
      </c>
    </row>
    <row r="8" spans="1:9" ht="80.25" customHeight="1" x14ac:dyDescent="0.25">
      <c r="A8" s="189"/>
      <c r="B8" s="131" t="s">
        <v>37</v>
      </c>
      <c r="C8" s="132" t="s">
        <v>19</v>
      </c>
      <c r="D8" s="51">
        <v>325</v>
      </c>
      <c r="E8" s="51">
        <v>286.10000000000002</v>
      </c>
      <c r="F8" s="136">
        <f t="shared" si="0"/>
        <v>88.030769230769238</v>
      </c>
      <c r="G8" s="132" t="s">
        <v>533</v>
      </c>
    </row>
    <row r="9" spans="1:9" ht="111" customHeight="1" x14ac:dyDescent="0.25">
      <c r="A9" s="189"/>
      <c r="B9" s="131" t="s">
        <v>45</v>
      </c>
      <c r="C9" s="132" t="s">
        <v>19</v>
      </c>
      <c r="D9" s="51">
        <v>459.6</v>
      </c>
      <c r="E9" s="51">
        <v>357.8</v>
      </c>
      <c r="F9" s="136">
        <f t="shared" si="0"/>
        <v>77.850304612706694</v>
      </c>
      <c r="G9" s="132" t="s">
        <v>172</v>
      </c>
    </row>
    <row r="10" spans="1:9" ht="129" customHeight="1" x14ac:dyDescent="0.25">
      <c r="A10" s="189" t="s">
        <v>24</v>
      </c>
      <c r="B10" s="128" t="s">
        <v>319</v>
      </c>
      <c r="C10" s="129" t="s">
        <v>19</v>
      </c>
      <c r="D10" s="134">
        <v>12982.9</v>
      </c>
      <c r="E10" s="134">
        <v>8891.2999999999993</v>
      </c>
      <c r="F10" s="125">
        <f t="shared" si="0"/>
        <v>68.4846991042063</v>
      </c>
      <c r="G10" s="129" t="s">
        <v>477</v>
      </c>
    </row>
    <row r="11" spans="1:9" ht="55.5" customHeight="1" x14ac:dyDescent="0.25">
      <c r="A11" s="189"/>
      <c r="B11" s="131" t="s">
        <v>320</v>
      </c>
      <c r="C11" s="132" t="s">
        <v>19</v>
      </c>
      <c r="D11" s="51">
        <v>213.9</v>
      </c>
      <c r="E11" s="51">
        <v>142.6</v>
      </c>
      <c r="F11" s="136">
        <f t="shared" si="0"/>
        <v>66.666666666666657</v>
      </c>
      <c r="G11" s="132" t="s">
        <v>204</v>
      </c>
    </row>
    <row r="12" spans="1:9" ht="106.5" customHeight="1" x14ac:dyDescent="0.25">
      <c r="A12" s="189"/>
      <c r="B12" s="131" t="s">
        <v>321</v>
      </c>
      <c r="C12" s="132" t="s">
        <v>19</v>
      </c>
      <c r="D12" s="51">
        <v>564.4</v>
      </c>
      <c r="E12" s="51">
        <v>389.9</v>
      </c>
      <c r="F12" s="136">
        <f t="shared" si="0"/>
        <v>69.082211197732107</v>
      </c>
      <c r="G12" s="132" t="s">
        <v>478</v>
      </c>
    </row>
    <row r="13" spans="1:9" ht="63.75" customHeight="1" x14ac:dyDescent="0.25">
      <c r="A13" s="189" t="s">
        <v>25</v>
      </c>
      <c r="B13" s="131" t="s">
        <v>55</v>
      </c>
      <c r="C13" s="132" t="s">
        <v>19</v>
      </c>
      <c r="D13" s="51">
        <v>696.9</v>
      </c>
      <c r="E13" s="51">
        <v>517</v>
      </c>
      <c r="F13" s="136">
        <f t="shared" si="0"/>
        <v>74.185679437508966</v>
      </c>
      <c r="G13" s="132" t="s">
        <v>539</v>
      </c>
    </row>
    <row r="14" spans="1:9" ht="107.25" customHeight="1" x14ac:dyDescent="0.25">
      <c r="A14" s="189"/>
      <c r="B14" s="131" t="s">
        <v>58</v>
      </c>
      <c r="C14" s="132" t="s">
        <v>19</v>
      </c>
      <c r="D14" s="51">
        <v>365.4</v>
      </c>
      <c r="E14" s="51">
        <v>271.60000000000002</v>
      </c>
      <c r="F14" s="136">
        <f t="shared" si="0"/>
        <v>74.329501915708818</v>
      </c>
      <c r="G14" s="132" t="s">
        <v>172</v>
      </c>
    </row>
    <row r="15" spans="1:9" ht="111" customHeight="1" x14ac:dyDescent="0.25">
      <c r="A15" s="189"/>
      <c r="B15" s="131" t="s">
        <v>59</v>
      </c>
      <c r="C15" s="132" t="s">
        <v>19</v>
      </c>
      <c r="D15" s="51">
        <v>10557.7</v>
      </c>
      <c r="E15" s="51">
        <v>7189.9</v>
      </c>
      <c r="F15" s="136">
        <f t="shared" si="0"/>
        <v>68.101006848082434</v>
      </c>
      <c r="G15" s="132" t="s">
        <v>343</v>
      </c>
    </row>
    <row r="16" spans="1:9" ht="86.25" customHeight="1" x14ac:dyDescent="0.25">
      <c r="A16" s="189"/>
      <c r="B16" s="131" t="s">
        <v>162</v>
      </c>
      <c r="C16" s="132" t="s">
        <v>19</v>
      </c>
      <c r="D16" s="51">
        <v>50</v>
      </c>
      <c r="E16" s="51">
        <v>0</v>
      </c>
      <c r="F16" s="136">
        <f t="shared" si="0"/>
        <v>0</v>
      </c>
      <c r="G16" s="132"/>
    </row>
    <row r="17" spans="1:9" ht="159.75" customHeight="1" x14ac:dyDescent="0.25">
      <c r="A17" s="189" t="s">
        <v>29</v>
      </c>
      <c r="B17" s="131" t="s">
        <v>223</v>
      </c>
      <c r="C17" s="132" t="s">
        <v>19</v>
      </c>
      <c r="D17" s="51">
        <v>18199.8</v>
      </c>
      <c r="E17" s="51">
        <v>12873.3</v>
      </c>
      <c r="F17" s="136">
        <f t="shared" si="0"/>
        <v>70.733194870273294</v>
      </c>
      <c r="G17" s="132" t="s">
        <v>342</v>
      </c>
    </row>
    <row r="18" spans="1:9" ht="84.75" customHeight="1" x14ac:dyDescent="0.25">
      <c r="A18" s="189"/>
      <c r="B18" s="131" t="s">
        <v>224</v>
      </c>
      <c r="C18" s="132" t="s">
        <v>19</v>
      </c>
      <c r="D18" s="51">
        <v>294.60000000000002</v>
      </c>
      <c r="E18" s="51">
        <v>137.80000000000001</v>
      </c>
      <c r="F18" s="136">
        <f t="shared" si="0"/>
        <v>46.77528852681602</v>
      </c>
      <c r="G18" s="132" t="s">
        <v>335</v>
      </c>
    </row>
    <row r="19" spans="1:9" ht="81.75" customHeight="1" x14ac:dyDescent="0.25">
      <c r="A19" s="189"/>
      <c r="B19" s="131" t="s">
        <v>226</v>
      </c>
      <c r="C19" s="132" t="s">
        <v>19</v>
      </c>
      <c r="D19" s="51">
        <v>348</v>
      </c>
      <c r="E19" s="51">
        <v>192.6</v>
      </c>
      <c r="F19" s="136">
        <f t="shared" si="0"/>
        <v>55.34482758620689</v>
      </c>
      <c r="G19" s="132" t="s">
        <v>518</v>
      </c>
    </row>
    <row r="20" spans="1:9" s="93" customFormat="1" ht="85.5" customHeight="1" x14ac:dyDescent="0.25">
      <c r="A20" s="189"/>
      <c r="B20" s="142" t="s">
        <v>228</v>
      </c>
      <c r="C20" s="140" t="s">
        <v>19</v>
      </c>
      <c r="D20" s="68">
        <v>10</v>
      </c>
      <c r="E20" s="68">
        <v>0</v>
      </c>
      <c r="F20" s="136">
        <v>0</v>
      </c>
      <c r="G20" s="132"/>
      <c r="H20" s="92"/>
      <c r="I20" s="92"/>
    </row>
    <row r="21" spans="1:9" ht="83.25" customHeight="1" x14ac:dyDescent="0.25">
      <c r="A21" s="189"/>
      <c r="B21" s="131" t="s">
        <v>229</v>
      </c>
      <c r="C21" s="132" t="s">
        <v>19</v>
      </c>
      <c r="D21" s="51">
        <v>116</v>
      </c>
      <c r="E21" s="51">
        <v>116</v>
      </c>
      <c r="F21" s="136">
        <f t="shared" si="0"/>
        <v>100</v>
      </c>
      <c r="G21" s="132" t="s">
        <v>336</v>
      </c>
    </row>
    <row r="22" spans="1:9" ht="111.75" customHeight="1" x14ac:dyDescent="0.25">
      <c r="A22" s="189"/>
      <c r="B22" s="131" t="s">
        <v>230</v>
      </c>
      <c r="C22" s="132" t="s">
        <v>19</v>
      </c>
      <c r="D22" s="51">
        <v>211.8</v>
      </c>
      <c r="E22" s="51">
        <v>174.7</v>
      </c>
      <c r="F22" s="136">
        <f t="shared" si="0"/>
        <v>82.483474976392813</v>
      </c>
      <c r="G22" s="132" t="s">
        <v>257</v>
      </c>
    </row>
    <row r="23" spans="1:9" ht="107.25" customHeight="1" x14ac:dyDescent="0.25">
      <c r="A23" s="187" t="s">
        <v>26</v>
      </c>
      <c r="B23" s="130" t="s">
        <v>178</v>
      </c>
      <c r="C23" s="132" t="s">
        <v>19</v>
      </c>
      <c r="D23" s="51">
        <v>11442.8</v>
      </c>
      <c r="E23" s="51">
        <v>8894</v>
      </c>
      <c r="F23" s="136">
        <f t="shared" si="0"/>
        <v>77.725731464326913</v>
      </c>
      <c r="G23" s="132" t="s">
        <v>440</v>
      </c>
    </row>
    <row r="24" spans="1:9" ht="105" customHeight="1" x14ac:dyDescent="0.25">
      <c r="A24" s="187"/>
      <c r="B24" s="131" t="s">
        <v>179</v>
      </c>
      <c r="C24" s="132" t="s">
        <v>19</v>
      </c>
      <c r="D24" s="51">
        <v>7229</v>
      </c>
      <c r="E24" s="51">
        <v>4996.1000000000004</v>
      </c>
      <c r="F24" s="136">
        <f t="shared" si="0"/>
        <v>69.111910361045787</v>
      </c>
      <c r="G24" s="132" t="s">
        <v>315</v>
      </c>
    </row>
    <row r="25" spans="1:9" ht="84" customHeight="1" x14ac:dyDescent="0.25">
      <c r="A25" s="187"/>
      <c r="B25" s="131" t="s">
        <v>133</v>
      </c>
      <c r="C25" s="132" t="s">
        <v>19</v>
      </c>
      <c r="D25" s="51">
        <v>180</v>
      </c>
      <c r="E25" s="51">
        <v>154.5</v>
      </c>
      <c r="F25" s="136">
        <f t="shared" si="0"/>
        <v>85.833333333333329</v>
      </c>
      <c r="G25" s="132" t="s">
        <v>442</v>
      </c>
    </row>
    <row r="26" spans="1:9" ht="106.5" customHeight="1" x14ac:dyDescent="0.25">
      <c r="A26" s="187"/>
      <c r="B26" s="131" t="s">
        <v>142</v>
      </c>
      <c r="C26" s="132" t="s">
        <v>19</v>
      </c>
      <c r="D26" s="51">
        <v>218</v>
      </c>
      <c r="E26" s="51">
        <v>142.5</v>
      </c>
      <c r="F26" s="136">
        <f t="shared" si="0"/>
        <v>65.366972477064223</v>
      </c>
      <c r="G26" s="132" t="s">
        <v>316</v>
      </c>
    </row>
    <row r="27" spans="1:9" ht="87" customHeight="1" x14ac:dyDescent="0.25">
      <c r="A27" s="187"/>
      <c r="B27" s="131" t="s">
        <v>221</v>
      </c>
      <c r="C27" s="132" t="s">
        <v>19</v>
      </c>
      <c r="D27" s="51">
        <v>75</v>
      </c>
      <c r="E27" s="51">
        <v>57.5</v>
      </c>
      <c r="F27" s="136">
        <f t="shared" si="0"/>
        <v>76.666666666666671</v>
      </c>
      <c r="G27" s="132" t="s">
        <v>441</v>
      </c>
    </row>
    <row r="28" spans="1:9" ht="197.25" customHeight="1" x14ac:dyDescent="0.25">
      <c r="A28" s="187" t="s">
        <v>27</v>
      </c>
      <c r="B28" s="131" t="s">
        <v>349</v>
      </c>
      <c r="C28" s="132" t="s">
        <v>19</v>
      </c>
      <c r="D28" s="51">
        <v>8418.2999999999993</v>
      </c>
      <c r="E28" s="51">
        <v>5371.1</v>
      </c>
      <c r="F28" s="136">
        <f t="shared" si="0"/>
        <v>63.802667997101558</v>
      </c>
      <c r="G28" s="132" t="s">
        <v>427</v>
      </c>
    </row>
    <row r="29" spans="1:9" ht="110.25" customHeight="1" x14ac:dyDescent="0.25">
      <c r="A29" s="187"/>
      <c r="B29" s="131" t="s">
        <v>352</v>
      </c>
      <c r="C29" s="132" t="s">
        <v>19</v>
      </c>
      <c r="D29" s="51">
        <v>268.3</v>
      </c>
      <c r="E29" s="51">
        <v>183.6</v>
      </c>
      <c r="F29" s="136">
        <f t="shared" si="0"/>
        <v>68.430860976518815</v>
      </c>
      <c r="G29" s="132" t="s">
        <v>353</v>
      </c>
    </row>
    <row r="30" spans="1:9" ht="83.25" customHeight="1" x14ac:dyDescent="0.25">
      <c r="A30" s="187"/>
      <c r="B30" s="131" t="s">
        <v>354</v>
      </c>
      <c r="C30" s="132" t="s">
        <v>19</v>
      </c>
      <c r="D30" s="51">
        <v>148</v>
      </c>
      <c r="E30" s="51">
        <v>82.3</v>
      </c>
      <c r="F30" s="136">
        <f t="shared" si="0"/>
        <v>55.608108108108098</v>
      </c>
      <c r="G30" s="132" t="s">
        <v>355</v>
      </c>
    </row>
    <row r="31" spans="1:9" ht="114" customHeight="1" x14ac:dyDescent="0.25">
      <c r="A31" s="187"/>
      <c r="B31" s="131" t="s">
        <v>356</v>
      </c>
      <c r="C31" s="132" t="s">
        <v>19</v>
      </c>
      <c r="D31" s="51">
        <v>219.7</v>
      </c>
      <c r="E31" s="51">
        <v>71.900000000000006</v>
      </c>
      <c r="F31" s="136">
        <f t="shared" si="0"/>
        <v>32.726445152480657</v>
      </c>
      <c r="G31" s="132" t="s">
        <v>523</v>
      </c>
    </row>
    <row r="32" spans="1:9" ht="87" customHeight="1" x14ac:dyDescent="0.25">
      <c r="A32" s="189" t="s">
        <v>28</v>
      </c>
      <c r="B32" s="131" t="s">
        <v>243</v>
      </c>
      <c r="C32" s="132" t="s">
        <v>19</v>
      </c>
      <c r="D32" s="51">
        <v>26720.3</v>
      </c>
      <c r="E32" s="51">
        <v>17935</v>
      </c>
      <c r="F32" s="136">
        <f t="shared" si="0"/>
        <v>67.121252381148423</v>
      </c>
      <c r="G32" s="132" t="s">
        <v>344</v>
      </c>
    </row>
    <row r="33" spans="1:9" ht="185.25" customHeight="1" x14ac:dyDescent="0.25">
      <c r="A33" s="189"/>
      <c r="B33" s="131" t="s">
        <v>245</v>
      </c>
      <c r="C33" s="132" t="s">
        <v>19</v>
      </c>
      <c r="D33" s="51">
        <v>633</v>
      </c>
      <c r="E33" s="51">
        <v>526</v>
      </c>
      <c r="F33" s="136">
        <f t="shared" si="0"/>
        <v>83.096366508688774</v>
      </c>
      <c r="G33" s="132" t="s">
        <v>331</v>
      </c>
    </row>
    <row r="34" spans="1:9" ht="84" customHeight="1" x14ac:dyDescent="0.25">
      <c r="A34" s="189"/>
      <c r="B34" s="131" t="s">
        <v>246</v>
      </c>
      <c r="C34" s="132" t="s">
        <v>19</v>
      </c>
      <c r="D34" s="51">
        <v>453.9</v>
      </c>
      <c r="E34" s="51">
        <v>285.39999999999998</v>
      </c>
      <c r="F34" s="136">
        <f t="shared" si="0"/>
        <v>62.877285745758968</v>
      </c>
      <c r="G34" s="132" t="s">
        <v>436</v>
      </c>
    </row>
    <row r="35" spans="1:9" ht="107.25" customHeight="1" x14ac:dyDescent="0.25">
      <c r="A35" s="189"/>
      <c r="B35" s="131" t="s">
        <v>253</v>
      </c>
      <c r="C35" s="132" t="s">
        <v>19</v>
      </c>
      <c r="D35" s="51">
        <v>60</v>
      </c>
      <c r="E35" s="51">
        <v>40</v>
      </c>
      <c r="F35" s="136">
        <f t="shared" si="0"/>
        <v>66.666666666666657</v>
      </c>
      <c r="G35" s="132" t="s">
        <v>174</v>
      </c>
    </row>
    <row r="36" spans="1:9" ht="135" customHeight="1" x14ac:dyDescent="0.25">
      <c r="A36" s="189" t="s">
        <v>30</v>
      </c>
      <c r="B36" s="131" t="s">
        <v>60</v>
      </c>
      <c r="C36" s="132" t="s">
        <v>19</v>
      </c>
      <c r="D36" s="51">
        <v>15271</v>
      </c>
      <c r="E36" s="51">
        <v>9711.7000000000007</v>
      </c>
      <c r="F36" s="136">
        <f t="shared" si="0"/>
        <v>63.595704276078848</v>
      </c>
      <c r="G36" s="132" t="s">
        <v>332</v>
      </c>
    </row>
    <row r="37" spans="1:9" ht="55.5" customHeight="1" x14ac:dyDescent="0.25">
      <c r="A37" s="189"/>
      <c r="B37" s="131" t="s">
        <v>61</v>
      </c>
      <c r="C37" s="132" t="s">
        <v>19</v>
      </c>
      <c r="D37" s="51">
        <v>99.6</v>
      </c>
      <c r="E37" s="51">
        <v>75.099999999999994</v>
      </c>
      <c r="F37" s="136">
        <f t="shared" si="0"/>
        <v>75.401606425702809</v>
      </c>
      <c r="G37" s="132" t="s">
        <v>508</v>
      </c>
    </row>
    <row r="38" spans="1:9" ht="84.75" customHeight="1" x14ac:dyDescent="0.25">
      <c r="A38" s="189"/>
      <c r="B38" s="131" t="s">
        <v>62</v>
      </c>
      <c r="C38" s="132" t="s">
        <v>19</v>
      </c>
      <c r="D38" s="51">
        <v>271.5</v>
      </c>
      <c r="E38" s="51">
        <v>178.7</v>
      </c>
      <c r="F38" s="136">
        <f t="shared" si="0"/>
        <v>65.819521178637203</v>
      </c>
      <c r="G38" s="132" t="s">
        <v>333</v>
      </c>
    </row>
    <row r="39" spans="1:9" ht="88.5" customHeight="1" x14ac:dyDescent="0.25">
      <c r="A39" s="189"/>
      <c r="B39" s="131" t="s">
        <v>340</v>
      </c>
      <c r="C39" s="132" t="s">
        <v>19</v>
      </c>
      <c r="D39" s="51">
        <v>359.2</v>
      </c>
      <c r="E39" s="51">
        <v>103.8</v>
      </c>
      <c r="F39" s="136">
        <f t="shared" si="0"/>
        <v>28.897550111358573</v>
      </c>
      <c r="G39" s="132" t="s">
        <v>341</v>
      </c>
    </row>
    <row r="40" spans="1:9" ht="68.25" customHeight="1" x14ac:dyDescent="0.25">
      <c r="A40" s="189"/>
      <c r="B40" s="131" t="s">
        <v>66</v>
      </c>
      <c r="C40" s="132" t="s">
        <v>19</v>
      </c>
      <c r="D40" s="51">
        <v>500</v>
      </c>
      <c r="E40" s="51">
        <v>500</v>
      </c>
      <c r="F40" s="136">
        <f t="shared" si="0"/>
        <v>100</v>
      </c>
      <c r="G40" s="132" t="s">
        <v>334</v>
      </c>
    </row>
    <row r="41" spans="1:9" ht="105.75" customHeight="1" x14ac:dyDescent="0.25">
      <c r="A41" s="189"/>
      <c r="B41" s="131" t="s">
        <v>205</v>
      </c>
      <c r="C41" s="132" t="s">
        <v>19</v>
      </c>
      <c r="D41" s="51">
        <v>108</v>
      </c>
      <c r="E41" s="51">
        <v>72</v>
      </c>
      <c r="F41" s="136">
        <f t="shared" si="0"/>
        <v>66.666666666666657</v>
      </c>
      <c r="G41" s="132" t="s">
        <v>172</v>
      </c>
    </row>
    <row r="42" spans="1:9" ht="83.25" customHeight="1" x14ac:dyDescent="0.25">
      <c r="A42" s="187" t="s">
        <v>31</v>
      </c>
      <c r="B42" s="131" t="s">
        <v>376</v>
      </c>
      <c r="C42" s="132" t="s">
        <v>19</v>
      </c>
      <c r="D42" s="51">
        <v>7195.5</v>
      </c>
      <c r="E42" s="51">
        <v>4621.3999999999996</v>
      </c>
      <c r="F42" s="136">
        <f t="shared" si="0"/>
        <v>64.226252518935439</v>
      </c>
      <c r="G42" s="132" t="s">
        <v>339</v>
      </c>
    </row>
    <row r="43" spans="1:9" ht="75.75" customHeight="1" x14ac:dyDescent="0.25">
      <c r="A43" s="187"/>
      <c r="B43" s="128" t="s">
        <v>207</v>
      </c>
      <c r="C43" s="129" t="s">
        <v>19</v>
      </c>
      <c r="D43" s="134">
        <v>14218.1</v>
      </c>
      <c r="E43" s="134">
        <v>9447.4</v>
      </c>
      <c r="F43" s="125">
        <f t="shared" si="0"/>
        <v>66.446290291951797</v>
      </c>
      <c r="G43" s="129" t="s">
        <v>377</v>
      </c>
    </row>
    <row r="44" spans="1:9" ht="158.25" customHeight="1" x14ac:dyDescent="0.25">
      <c r="A44" s="187"/>
      <c r="B44" s="131" t="s">
        <v>519</v>
      </c>
      <c r="C44" s="132" t="s">
        <v>19</v>
      </c>
      <c r="D44" s="51">
        <v>1224.9000000000001</v>
      </c>
      <c r="E44" s="51">
        <v>708.6</v>
      </c>
      <c r="F44" s="136">
        <f t="shared" si="0"/>
        <v>57.84962037717365</v>
      </c>
      <c r="G44" s="132" t="s">
        <v>465</v>
      </c>
    </row>
    <row r="45" spans="1:9" ht="80.25" customHeight="1" x14ac:dyDescent="0.25">
      <c r="A45" s="187"/>
      <c r="B45" s="128" t="s">
        <v>208</v>
      </c>
      <c r="C45" s="129" t="s">
        <v>19</v>
      </c>
      <c r="D45" s="134">
        <v>2008.4</v>
      </c>
      <c r="E45" s="134">
        <v>1850.7</v>
      </c>
      <c r="F45" s="125">
        <f t="shared" si="0"/>
        <v>92.147978490340563</v>
      </c>
      <c r="G45" s="129" t="s">
        <v>466</v>
      </c>
    </row>
    <row r="46" spans="1:9" s="93" customFormat="1" ht="78.75" customHeight="1" x14ac:dyDescent="0.25">
      <c r="A46" s="187"/>
      <c r="B46" s="142" t="s">
        <v>209</v>
      </c>
      <c r="C46" s="140" t="s">
        <v>19</v>
      </c>
      <c r="D46" s="68">
        <v>100</v>
      </c>
      <c r="E46" s="68">
        <v>80.400000000000006</v>
      </c>
      <c r="F46" s="136">
        <f t="shared" si="0"/>
        <v>80.400000000000006</v>
      </c>
      <c r="G46" s="140" t="s">
        <v>467</v>
      </c>
      <c r="H46" s="92"/>
      <c r="I46" s="92"/>
    </row>
    <row r="47" spans="1:9" ht="108" customHeight="1" x14ac:dyDescent="0.25">
      <c r="A47" s="187"/>
      <c r="B47" s="131" t="s">
        <v>210</v>
      </c>
      <c r="C47" s="132" t="s">
        <v>19</v>
      </c>
      <c r="D47" s="51">
        <v>362.7</v>
      </c>
      <c r="E47" s="51">
        <v>233.2</v>
      </c>
      <c r="F47" s="136">
        <f t="shared" si="0"/>
        <v>64.295561069754612</v>
      </c>
      <c r="G47" s="132" t="s">
        <v>177</v>
      </c>
    </row>
    <row r="48" spans="1:9" ht="192.75" customHeight="1" x14ac:dyDescent="0.25">
      <c r="A48" s="189" t="s">
        <v>32</v>
      </c>
      <c r="B48" s="130" t="s">
        <v>145</v>
      </c>
      <c r="C48" s="132" t="s">
        <v>19</v>
      </c>
      <c r="D48" s="51">
        <v>29330.799999999999</v>
      </c>
      <c r="E48" s="51">
        <v>18186.900000000001</v>
      </c>
      <c r="F48" s="136">
        <f t="shared" si="0"/>
        <v>62.00615053118225</v>
      </c>
      <c r="G48" s="132" t="s">
        <v>431</v>
      </c>
    </row>
    <row r="49" spans="1:7" ht="64.5" customHeight="1" x14ac:dyDescent="0.25">
      <c r="A49" s="189"/>
      <c r="B49" s="131" t="s">
        <v>148</v>
      </c>
      <c r="C49" s="132" t="s">
        <v>19</v>
      </c>
      <c r="D49" s="95">
        <v>400</v>
      </c>
      <c r="E49" s="51">
        <v>252</v>
      </c>
      <c r="F49" s="136">
        <f t="shared" si="0"/>
        <v>63</v>
      </c>
      <c r="G49" s="132" t="s">
        <v>305</v>
      </c>
    </row>
    <row r="50" spans="1:7" ht="55.5" customHeight="1" x14ac:dyDescent="0.25">
      <c r="A50" s="189"/>
      <c r="B50" s="131" t="s">
        <v>149</v>
      </c>
      <c r="C50" s="132" t="s">
        <v>19</v>
      </c>
      <c r="D50" s="51">
        <v>320</v>
      </c>
      <c r="E50" s="51">
        <v>85.1</v>
      </c>
      <c r="F50" s="136">
        <f t="shared" si="0"/>
        <v>26.59375</v>
      </c>
      <c r="G50" s="132" t="s">
        <v>492</v>
      </c>
    </row>
    <row r="51" spans="1:7" ht="79.5" customHeight="1" x14ac:dyDescent="0.25">
      <c r="A51" s="189"/>
      <c r="B51" s="131" t="s">
        <v>146</v>
      </c>
      <c r="C51" s="132" t="s">
        <v>19</v>
      </c>
      <c r="D51" s="51">
        <v>1199.8</v>
      </c>
      <c r="E51" s="51">
        <v>609.6</v>
      </c>
      <c r="F51" s="136">
        <f t="shared" si="0"/>
        <v>50.808468078013</v>
      </c>
      <c r="G51" s="132" t="s">
        <v>491</v>
      </c>
    </row>
    <row r="52" spans="1:7" ht="60.75" customHeight="1" x14ac:dyDescent="0.25">
      <c r="A52" s="189"/>
      <c r="B52" s="131" t="s">
        <v>124</v>
      </c>
      <c r="C52" s="132" t="s">
        <v>19</v>
      </c>
      <c r="D52" s="51">
        <v>50</v>
      </c>
      <c r="E52" s="51">
        <v>30</v>
      </c>
      <c r="F52" s="136">
        <f t="shared" si="0"/>
        <v>60</v>
      </c>
      <c r="G52" s="132" t="s">
        <v>306</v>
      </c>
    </row>
    <row r="53" spans="1:7" ht="111" customHeight="1" x14ac:dyDescent="0.25">
      <c r="A53" s="189"/>
      <c r="B53" s="131" t="s">
        <v>160</v>
      </c>
      <c r="C53" s="132" t="s">
        <v>19</v>
      </c>
      <c r="D53" s="51">
        <v>620</v>
      </c>
      <c r="E53" s="51">
        <v>377.7</v>
      </c>
      <c r="F53" s="136">
        <f t="shared" si="0"/>
        <v>60.919354838709673</v>
      </c>
      <c r="G53" s="132" t="s">
        <v>172</v>
      </c>
    </row>
    <row r="54" spans="1:7" ht="105" customHeight="1" x14ac:dyDescent="0.25">
      <c r="A54" s="189" t="s">
        <v>33</v>
      </c>
      <c r="B54" s="131" t="s">
        <v>72</v>
      </c>
      <c r="C54" s="132" t="s">
        <v>19</v>
      </c>
      <c r="D54" s="51">
        <v>2170.8000000000002</v>
      </c>
      <c r="E54" s="51">
        <v>760.8</v>
      </c>
      <c r="F54" s="136">
        <f t="shared" si="0"/>
        <v>35.04698728579325</v>
      </c>
      <c r="G54" s="140" t="s">
        <v>568</v>
      </c>
    </row>
    <row r="55" spans="1:7" ht="84" customHeight="1" x14ac:dyDescent="0.25">
      <c r="A55" s="189"/>
      <c r="B55" s="131" t="s">
        <v>73</v>
      </c>
      <c r="C55" s="132" t="s">
        <v>19</v>
      </c>
      <c r="D55" s="51">
        <v>145292</v>
      </c>
      <c r="E55" s="51">
        <v>97212.800000000003</v>
      </c>
      <c r="F55" s="136">
        <f t="shared" si="0"/>
        <v>66.908570327340811</v>
      </c>
      <c r="G55" s="132" t="s">
        <v>390</v>
      </c>
    </row>
    <row r="56" spans="1:7" ht="132" customHeight="1" x14ac:dyDescent="0.25">
      <c r="A56" s="189"/>
      <c r="B56" s="131" t="s">
        <v>74</v>
      </c>
      <c r="C56" s="132" t="s">
        <v>19</v>
      </c>
      <c r="D56" s="51">
        <v>1874.3</v>
      </c>
      <c r="E56" s="51">
        <v>1867.7</v>
      </c>
      <c r="F56" s="136">
        <f t="shared" si="0"/>
        <v>99.647868537587371</v>
      </c>
      <c r="G56" s="132" t="s">
        <v>567</v>
      </c>
    </row>
    <row r="57" spans="1:7" ht="87" customHeight="1" x14ac:dyDescent="0.25">
      <c r="A57" s="189"/>
      <c r="B57" s="131" t="s">
        <v>75</v>
      </c>
      <c r="C57" s="132" t="s">
        <v>19</v>
      </c>
      <c r="D57" s="51">
        <v>1421.1</v>
      </c>
      <c r="E57" s="51">
        <v>664.7</v>
      </c>
      <c r="F57" s="136">
        <f t="shared" si="0"/>
        <v>46.773626064316382</v>
      </c>
      <c r="G57" s="132" t="s">
        <v>391</v>
      </c>
    </row>
    <row r="58" spans="1:7" ht="83.25" customHeight="1" x14ac:dyDescent="0.25">
      <c r="A58" s="189"/>
      <c r="B58" s="131" t="s">
        <v>130</v>
      </c>
      <c r="C58" s="132" t="s">
        <v>19</v>
      </c>
      <c r="D58" s="51">
        <v>267</v>
      </c>
      <c r="E58" s="51">
        <v>176</v>
      </c>
      <c r="F58" s="136">
        <f t="shared" si="0"/>
        <v>65.917602996254672</v>
      </c>
      <c r="G58" s="132" t="s">
        <v>392</v>
      </c>
    </row>
    <row r="59" spans="1:7" ht="55.5" customHeight="1" x14ac:dyDescent="0.25">
      <c r="A59" s="189"/>
      <c r="B59" s="131" t="s">
        <v>77</v>
      </c>
      <c r="C59" s="132" t="s">
        <v>19</v>
      </c>
      <c r="D59" s="51">
        <v>390.7</v>
      </c>
      <c r="E59" s="51">
        <v>14</v>
      </c>
      <c r="F59" s="136">
        <f t="shared" si="0"/>
        <v>3.5833120040952142</v>
      </c>
      <c r="G59" s="132" t="s">
        <v>447</v>
      </c>
    </row>
    <row r="60" spans="1:7" ht="79.5" customHeight="1" x14ac:dyDescent="0.25">
      <c r="A60" s="189" t="s">
        <v>34</v>
      </c>
      <c r="B60" s="131" t="s">
        <v>36</v>
      </c>
      <c r="C60" s="132" t="s">
        <v>19</v>
      </c>
      <c r="D60" s="51">
        <v>9466.6</v>
      </c>
      <c r="E60" s="51">
        <v>6758.7</v>
      </c>
      <c r="F60" s="136">
        <f t="shared" si="0"/>
        <v>71.395221093106287</v>
      </c>
      <c r="G60" s="132" t="s">
        <v>281</v>
      </c>
    </row>
    <row r="61" spans="1:7" ht="83.25" customHeight="1" x14ac:dyDescent="0.25">
      <c r="A61" s="189"/>
      <c r="B61" s="131" t="s">
        <v>277</v>
      </c>
      <c r="C61" s="132" t="s">
        <v>19</v>
      </c>
      <c r="D61" s="51">
        <v>288</v>
      </c>
      <c r="E61" s="51">
        <v>194.1</v>
      </c>
      <c r="F61" s="136">
        <f t="shared" si="0"/>
        <v>67.395833333333329</v>
      </c>
      <c r="G61" s="132" t="s">
        <v>282</v>
      </c>
    </row>
    <row r="62" spans="1:7" ht="80.25" customHeight="1" x14ac:dyDescent="0.25">
      <c r="A62" s="189"/>
      <c r="B62" s="131" t="s">
        <v>278</v>
      </c>
      <c r="C62" s="132" t="s">
        <v>19</v>
      </c>
      <c r="D62" s="51">
        <v>284</v>
      </c>
      <c r="E62" s="51">
        <v>165.1</v>
      </c>
      <c r="F62" s="136">
        <f t="shared" si="0"/>
        <v>58.133802816901401</v>
      </c>
      <c r="G62" s="132" t="s">
        <v>283</v>
      </c>
    </row>
    <row r="63" spans="1:7" ht="76.5" customHeight="1" x14ac:dyDescent="0.25">
      <c r="A63" s="189"/>
      <c r="B63" s="131" t="s">
        <v>279</v>
      </c>
      <c r="C63" s="132" t="s">
        <v>19</v>
      </c>
      <c r="D63" s="51">
        <v>307.89999999999998</v>
      </c>
      <c r="E63" s="51">
        <v>307.89999999999998</v>
      </c>
      <c r="F63" s="136">
        <f t="shared" si="0"/>
        <v>100</v>
      </c>
      <c r="G63" s="132" t="s">
        <v>485</v>
      </c>
    </row>
    <row r="64" spans="1:7" ht="130.5" customHeight="1" x14ac:dyDescent="0.25">
      <c r="A64" s="189"/>
      <c r="B64" s="131" t="s">
        <v>280</v>
      </c>
      <c r="C64" s="132" t="s">
        <v>19</v>
      </c>
      <c r="D64" s="51">
        <v>147.6</v>
      </c>
      <c r="E64" s="51">
        <v>114.1</v>
      </c>
      <c r="F64" s="136">
        <f t="shared" si="0"/>
        <v>77.303523035230342</v>
      </c>
      <c r="G64" s="132" t="s">
        <v>426</v>
      </c>
    </row>
    <row r="65" spans="1:9" s="79" customFormat="1" ht="53.25" customHeight="1" x14ac:dyDescent="0.25">
      <c r="A65" s="177" t="s">
        <v>69</v>
      </c>
      <c r="B65" s="177"/>
      <c r="C65" s="139" t="s">
        <v>92</v>
      </c>
      <c r="D65" s="52">
        <f>SUM(D6:D64)</f>
        <v>344672.69999999995</v>
      </c>
      <c r="E65" s="52">
        <f>SUM(E6:E64)</f>
        <v>230881.40000000002</v>
      </c>
      <c r="F65" s="19">
        <f>E65/D65*100</f>
        <v>66.985693964157903</v>
      </c>
      <c r="G65" s="200"/>
      <c r="H65" s="78"/>
      <c r="I65" s="78"/>
    </row>
    <row r="66" spans="1:9" s="79" customFormat="1" ht="53.25" customHeight="1" x14ac:dyDescent="0.25">
      <c r="A66" s="177"/>
      <c r="B66" s="177"/>
      <c r="C66" s="139" t="s">
        <v>131</v>
      </c>
      <c r="D66" s="52">
        <v>0</v>
      </c>
      <c r="E66" s="52">
        <v>0</v>
      </c>
      <c r="F66" s="19">
        <v>0</v>
      </c>
      <c r="G66" s="200"/>
      <c r="H66" s="78"/>
      <c r="I66" s="78"/>
    </row>
    <row r="67" spans="1:9" s="79" customFormat="1" ht="53.25" customHeight="1" x14ac:dyDescent="0.25">
      <c r="A67" s="177"/>
      <c r="B67" s="177"/>
      <c r="C67" s="139" t="s">
        <v>163</v>
      </c>
      <c r="D67" s="52">
        <v>0</v>
      </c>
      <c r="E67" s="52">
        <v>0</v>
      </c>
      <c r="F67" s="19">
        <v>0</v>
      </c>
      <c r="G67" s="200"/>
      <c r="H67" s="78"/>
      <c r="I67" s="78"/>
    </row>
    <row r="68" spans="1:9" s="79" customFormat="1" ht="53.25" customHeight="1" x14ac:dyDescent="0.25">
      <c r="A68" s="177"/>
      <c r="B68" s="177"/>
      <c r="C68" s="139" t="s">
        <v>19</v>
      </c>
      <c r="D68" s="52">
        <f>SUM(D6:D64)</f>
        <v>344672.69999999995</v>
      </c>
      <c r="E68" s="52">
        <f>SUM(E6:E64)</f>
        <v>230881.40000000002</v>
      </c>
      <c r="F68" s="19">
        <f>E68/D68*100</f>
        <v>66.985693964157903</v>
      </c>
      <c r="G68" s="200"/>
      <c r="H68" s="78"/>
      <c r="I68" s="78"/>
    </row>
    <row r="69" spans="1:9" s="79" customFormat="1" ht="33.75" customHeight="1" x14ac:dyDescent="0.25">
      <c r="A69" s="198" t="s">
        <v>119</v>
      </c>
      <c r="B69" s="198"/>
      <c r="C69" s="198"/>
      <c r="D69" s="198"/>
      <c r="E69" s="198"/>
      <c r="F69" s="198"/>
      <c r="G69" s="198"/>
      <c r="H69" s="78"/>
      <c r="I69" s="78"/>
    </row>
    <row r="70" spans="1:9" ht="107.25" customHeight="1" x14ac:dyDescent="0.25">
      <c r="A70" s="131" t="s">
        <v>23</v>
      </c>
      <c r="B70" s="131" t="s">
        <v>38</v>
      </c>
      <c r="C70" s="132" t="s">
        <v>19</v>
      </c>
      <c r="D70" s="51">
        <v>96</v>
      </c>
      <c r="E70" s="51">
        <v>48</v>
      </c>
      <c r="F70" s="136">
        <f t="shared" ref="F70:F77" si="1">E70/D70*100</f>
        <v>50</v>
      </c>
      <c r="G70" s="132" t="s">
        <v>408</v>
      </c>
    </row>
    <row r="71" spans="1:9" ht="108.75" customHeight="1" x14ac:dyDescent="0.25">
      <c r="A71" s="131" t="s">
        <v>29</v>
      </c>
      <c r="B71" s="131" t="s">
        <v>225</v>
      </c>
      <c r="C71" s="132" t="s">
        <v>19</v>
      </c>
      <c r="D71" s="51">
        <v>397.4</v>
      </c>
      <c r="E71" s="51">
        <v>185</v>
      </c>
      <c r="F71" s="136">
        <f t="shared" si="1"/>
        <v>46.552591847005537</v>
      </c>
      <c r="G71" s="132" t="s">
        <v>175</v>
      </c>
    </row>
    <row r="72" spans="1:9" ht="80.25" customHeight="1" x14ac:dyDescent="0.25">
      <c r="A72" s="131" t="s">
        <v>26</v>
      </c>
      <c r="B72" s="131" t="s">
        <v>134</v>
      </c>
      <c r="C72" s="132" t="s">
        <v>19</v>
      </c>
      <c r="D72" s="51">
        <v>144</v>
      </c>
      <c r="E72" s="51">
        <v>96</v>
      </c>
      <c r="F72" s="136">
        <f t="shared" si="1"/>
        <v>66.666666666666657</v>
      </c>
      <c r="G72" s="132" t="s">
        <v>180</v>
      </c>
    </row>
    <row r="73" spans="1:9" ht="107.25" customHeight="1" x14ac:dyDescent="0.25">
      <c r="A73" s="131" t="s">
        <v>27</v>
      </c>
      <c r="B73" s="131" t="s">
        <v>357</v>
      </c>
      <c r="C73" s="132" t="s">
        <v>19</v>
      </c>
      <c r="D73" s="51">
        <v>345</v>
      </c>
      <c r="E73" s="51">
        <v>189.6</v>
      </c>
      <c r="F73" s="136">
        <f t="shared" si="1"/>
        <v>54.956521739130437</v>
      </c>
      <c r="G73" s="132" t="s">
        <v>184</v>
      </c>
    </row>
    <row r="74" spans="1:9" ht="113.25" customHeight="1" x14ac:dyDescent="0.25">
      <c r="A74" s="131" t="s">
        <v>28</v>
      </c>
      <c r="B74" s="131" t="s">
        <v>244</v>
      </c>
      <c r="C74" s="132" t="s">
        <v>19</v>
      </c>
      <c r="D74" s="51">
        <v>180</v>
      </c>
      <c r="E74" s="51">
        <v>120</v>
      </c>
      <c r="F74" s="136">
        <f t="shared" si="1"/>
        <v>66.666666666666657</v>
      </c>
      <c r="G74" s="132" t="s">
        <v>173</v>
      </c>
    </row>
    <row r="75" spans="1:9" ht="113.25" customHeight="1" x14ac:dyDescent="0.25">
      <c r="A75" s="131" t="s">
        <v>32</v>
      </c>
      <c r="B75" s="131" t="s">
        <v>147</v>
      </c>
      <c r="C75" s="132" t="s">
        <v>19</v>
      </c>
      <c r="D75" s="51">
        <v>983</v>
      </c>
      <c r="E75" s="51">
        <v>659</v>
      </c>
      <c r="F75" s="136">
        <f t="shared" si="1"/>
        <v>67.039674465920655</v>
      </c>
      <c r="G75" s="132" t="s">
        <v>307</v>
      </c>
    </row>
    <row r="76" spans="1:9" ht="135" customHeight="1" x14ac:dyDescent="0.25">
      <c r="A76" s="131" t="s">
        <v>33</v>
      </c>
      <c r="B76" s="131" t="s">
        <v>127</v>
      </c>
      <c r="C76" s="132" t="s">
        <v>19</v>
      </c>
      <c r="D76" s="51">
        <v>936</v>
      </c>
      <c r="E76" s="51">
        <v>636</v>
      </c>
      <c r="F76" s="136">
        <f t="shared" si="1"/>
        <v>67.948717948717956</v>
      </c>
      <c r="G76" s="132" t="s">
        <v>569</v>
      </c>
    </row>
    <row r="77" spans="1:9" ht="105.75" customHeight="1" x14ac:dyDescent="0.25">
      <c r="A77" s="131" t="s">
        <v>34</v>
      </c>
      <c r="B77" s="131" t="s">
        <v>284</v>
      </c>
      <c r="C77" s="132" t="s">
        <v>19</v>
      </c>
      <c r="D77" s="51">
        <v>240</v>
      </c>
      <c r="E77" s="51">
        <v>160</v>
      </c>
      <c r="F77" s="136">
        <f t="shared" si="1"/>
        <v>66.666666666666657</v>
      </c>
      <c r="G77" s="132" t="s">
        <v>176</v>
      </c>
    </row>
    <row r="78" spans="1:9" ht="51.75" customHeight="1" x14ac:dyDescent="0.25">
      <c r="A78" s="177" t="s">
        <v>69</v>
      </c>
      <c r="B78" s="177"/>
      <c r="C78" s="139" t="s">
        <v>92</v>
      </c>
      <c r="D78" s="52">
        <f>SUM(D70:D77)</f>
        <v>3321.4</v>
      </c>
      <c r="E78" s="52">
        <f>SUM(E70:E77)</f>
        <v>2093.6</v>
      </c>
      <c r="F78" s="19">
        <f>E78/D78*100</f>
        <v>63.03366050460648</v>
      </c>
      <c r="G78" s="176"/>
    </row>
    <row r="79" spans="1:9" ht="51.75" customHeight="1" x14ac:dyDescent="0.25">
      <c r="A79" s="177"/>
      <c r="B79" s="177"/>
      <c r="C79" s="139" t="s">
        <v>131</v>
      </c>
      <c r="D79" s="52">
        <v>0</v>
      </c>
      <c r="E79" s="52">
        <v>0</v>
      </c>
      <c r="F79" s="19">
        <v>0</v>
      </c>
      <c r="G79" s="176"/>
    </row>
    <row r="80" spans="1:9" ht="51.75" customHeight="1" x14ac:dyDescent="0.25">
      <c r="A80" s="177"/>
      <c r="B80" s="177"/>
      <c r="C80" s="139" t="s">
        <v>163</v>
      </c>
      <c r="D80" s="52">
        <v>0</v>
      </c>
      <c r="E80" s="52">
        <v>0</v>
      </c>
      <c r="F80" s="19">
        <v>0</v>
      </c>
      <c r="G80" s="176"/>
    </row>
    <row r="81" spans="1:9" ht="51.75" customHeight="1" x14ac:dyDescent="0.25">
      <c r="A81" s="177"/>
      <c r="B81" s="177"/>
      <c r="C81" s="139" t="s">
        <v>19</v>
      </c>
      <c r="D81" s="52">
        <f>D70+D71+D72+D73+D74+D75+D76+D77</f>
        <v>3321.4</v>
      </c>
      <c r="E81" s="52">
        <f>E70+E71+E72+E73+E74+E75+E76+E77</f>
        <v>2093.6</v>
      </c>
      <c r="F81" s="19">
        <f>E81/D81*100</f>
        <v>63.03366050460648</v>
      </c>
      <c r="G81" s="176"/>
    </row>
    <row r="82" spans="1:9" s="79" customFormat="1" ht="36.75" customHeight="1" x14ac:dyDescent="0.25">
      <c r="A82" s="198" t="s">
        <v>95</v>
      </c>
      <c r="B82" s="198"/>
      <c r="C82" s="198"/>
      <c r="D82" s="198"/>
      <c r="E82" s="198"/>
      <c r="F82" s="198"/>
      <c r="G82" s="198"/>
      <c r="H82" s="78"/>
      <c r="I82" s="78"/>
    </row>
    <row r="83" spans="1:9" ht="85.5" customHeight="1" x14ac:dyDescent="0.25">
      <c r="A83" s="131" t="s">
        <v>23</v>
      </c>
      <c r="B83" s="131" t="s">
        <v>170</v>
      </c>
      <c r="C83" s="132" t="s">
        <v>19</v>
      </c>
      <c r="D83" s="51">
        <v>350.3</v>
      </c>
      <c r="E83" s="51">
        <v>99</v>
      </c>
      <c r="F83" s="136">
        <f t="shared" ref="F83:F107" si="2">E83/D83*100</f>
        <v>28.261490151298887</v>
      </c>
      <c r="G83" s="132" t="s">
        <v>534</v>
      </c>
    </row>
    <row r="84" spans="1:9" ht="56.25" customHeight="1" x14ac:dyDescent="0.25">
      <c r="A84" s="131" t="s">
        <v>24</v>
      </c>
      <c r="B84" s="131" t="s">
        <v>322</v>
      </c>
      <c r="C84" s="132" t="s">
        <v>19</v>
      </c>
      <c r="D84" s="51">
        <v>876.2</v>
      </c>
      <c r="E84" s="51">
        <v>793.2</v>
      </c>
      <c r="F84" s="136">
        <f t="shared" si="2"/>
        <v>90.527276877425251</v>
      </c>
      <c r="G84" s="132" t="s">
        <v>479</v>
      </c>
    </row>
    <row r="85" spans="1:9" ht="110.25" customHeight="1" x14ac:dyDescent="0.25">
      <c r="A85" s="131" t="s">
        <v>25</v>
      </c>
      <c r="B85" s="131" t="s">
        <v>53</v>
      </c>
      <c r="C85" s="132" t="s">
        <v>19</v>
      </c>
      <c r="D85" s="51">
        <v>5228.2</v>
      </c>
      <c r="E85" s="51">
        <v>229.2</v>
      </c>
      <c r="F85" s="136">
        <f t="shared" si="2"/>
        <v>4.3839179832447108</v>
      </c>
      <c r="G85" s="132" t="s">
        <v>540</v>
      </c>
    </row>
    <row r="86" spans="1:9" ht="62.25" customHeight="1" x14ac:dyDescent="0.25">
      <c r="A86" s="131" t="s">
        <v>29</v>
      </c>
      <c r="B86" s="131" t="s">
        <v>227</v>
      </c>
      <c r="C86" s="132" t="s">
        <v>19</v>
      </c>
      <c r="D86" s="51">
        <v>60</v>
      </c>
      <c r="E86" s="68">
        <v>1.7</v>
      </c>
      <c r="F86" s="136">
        <f t="shared" si="2"/>
        <v>2.833333333333333</v>
      </c>
      <c r="G86" s="132" t="s">
        <v>520</v>
      </c>
    </row>
    <row r="87" spans="1:9" ht="83.25" customHeight="1" x14ac:dyDescent="0.25">
      <c r="A87" s="189" t="s">
        <v>26</v>
      </c>
      <c r="B87" s="131" t="s">
        <v>181</v>
      </c>
      <c r="C87" s="132" t="s">
        <v>19</v>
      </c>
      <c r="D87" s="51">
        <v>52.8</v>
      </c>
      <c r="E87" s="51">
        <v>0</v>
      </c>
      <c r="F87" s="136">
        <f t="shared" si="2"/>
        <v>0</v>
      </c>
      <c r="G87" s="132"/>
    </row>
    <row r="88" spans="1:9" s="93" customFormat="1" ht="57" customHeight="1" x14ac:dyDescent="0.25">
      <c r="A88" s="189"/>
      <c r="B88" s="142" t="s">
        <v>135</v>
      </c>
      <c r="C88" s="140" t="s">
        <v>19</v>
      </c>
      <c r="D88" s="68">
        <v>6.6</v>
      </c>
      <c r="E88" s="68">
        <v>6.6</v>
      </c>
      <c r="F88" s="136">
        <f t="shared" si="2"/>
        <v>100</v>
      </c>
      <c r="G88" s="140" t="s">
        <v>550</v>
      </c>
      <c r="H88" s="92"/>
      <c r="I88" s="92"/>
    </row>
    <row r="89" spans="1:9" s="93" customFormat="1" ht="85.5" customHeight="1" x14ac:dyDescent="0.25">
      <c r="A89" s="189"/>
      <c r="B89" s="142" t="s">
        <v>182</v>
      </c>
      <c r="C89" s="140" t="s">
        <v>19</v>
      </c>
      <c r="D89" s="68">
        <v>3</v>
      </c>
      <c r="E89" s="68">
        <v>2.4</v>
      </c>
      <c r="F89" s="136">
        <f t="shared" si="2"/>
        <v>80</v>
      </c>
      <c r="G89" s="140" t="s">
        <v>443</v>
      </c>
      <c r="H89" s="92"/>
      <c r="I89" s="92"/>
    </row>
    <row r="90" spans="1:9" ht="87" customHeight="1" x14ac:dyDescent="0.25">
      <c r="A90" s="189" t="s">
        <v>27</v>
      </c>
      <c r="B90" s="131" t="s">
        <v>358</v>
      </c>
      <c r="C90" s="132" t="s">
        <v>19</v>
      </c>
      <c r="D90" s="51">
        <v>3</v>
      </c>
      <c r="E90" s="51">
        <v>0</v>
      </c>
      <c r="F90" s="136">
        <f t="shared" si="2"/>
        <v>0</v>
      </c>
      <c r="G90" s="132"/>
    </row>
    <row r="91" spans="1:9" ht="89.25" customHeight="1" x14ac:dyDescent="0.25">
      <c r="A91" s="189"/>
      <c r="B91" s="131" t="s">
        <v>359</v>
      </c>
      <c r="C91" s="132" t="s">
        <v>19</v>
      </c>
      <c r="D91" s="51">
        <v>32</v>
      </c>
      <c r="E91" s="51">
        <v>0</v>
      </c>
      <c r="F91" s="136">
        <f t="shared" si="2"/>
        <v>0</v>
      </c>
      <c r="G91" s="132"/>
    </row>
    <row r="92" spans="1:9" ht="78.75" customHeight="1" x14ac:dyDescent="0.25">
      <c r="A92" s="189"/>
      <c r="B92" s="131" t="s">
        <v>360</v>
      </c>
      <c r="C92" s="132" t="s">
        <v>19</v>
      </c>
      <c r="D92" s="51">
        <v>3</v>
      </c>
      <c r="E92" s="51">
        <v>0</v>
      </c>
      <c r="F92" s="136">
        <f t="shared" si="2"/>
        <v>0</v>
      </c>
      <c r="G92" s="132"/>
    </row>
    <row r="93" spans="1:9" ht="89.25" customHeight="1" x14ac:dyDescent="0.25">
      <c r="A93" s="189"/>
      <c r="B93" s="131" t="s">
        <v>361</v>
      </c>
      <c r="C93" s="132" t="s">
        <v>19</v>
      </c>
      <c r="D93" s="51">
        <v>8</v>
      </c>
      <c r="E93" s="51">
        <v>0</v>
      </c>
      <c r="F93" s="136">
        <f t="shared" si="2"/>
        <v>0</v>
      </c>
      <c r="G93" s="132"/>
    </row>
    <row r="94" spans="1:9" ht="84" customHeight="1" x14ac:dyDescent="0.25">
      <c r="A94" s="189" t="s">
        <v>28</v>
      </c>
      <c r="B94" s="131" t="s">
        <v>345</v>
      </c>
      <c r="C94" s="132" t="s">
        <v>19</v>
      </c>
      <c r="D94" s="51">
        <v>4.3</v>
      </c>
      <c r="E94" s="51">
        <v>3.8</v>
      </c>
      <c r="F94" s="136">
        <f t="shared" si="2"/>
        <v>88.372093023255815</v>
      </c>
      <c r="G94" s="132" t="s">
        <v>457</v>
      </c>
    </row>
    <row r="95" spans="1:9" ht="80.25" customHeight="1" x14ac:dyDescent="0.25">
      <c r="A95" s="189"/>
      <c r="B95" s="131" t="s">
        <v>346</v>
      </c>
      <c r="C95" s="132" t="s">
        <v>19</v>
      </c>
      <c r="D95" s="51">
        <v>38.4</v>
      </c>
      <c r="E95" s="51">
        <v>17.3</v>
      </c>
      <c r="F95" s="136">
        <f t="shared" si="2"/>
        <v>45.052083333333336</v>
      </c>
      <c r="G95" s="132" t="s">
        <v>458</v>
      </c>
    </row>
    <row r="96" spans="1:9" ht="109.5" customHeight="1" x14ac:dyDescent="0.25">
      <c r="A96" s="189"/>
      <c r="B96" s="131" t="s">
        <v>247</v>
      </c>
      <c r="C96" s="132" t="s">
        <v>19</v>
      </c>
      <c r="D96" s="51">
        <v>29.9</v>
      </c>
      <c r="E96" s="51">
        <v>29.9</v>
      </c>
      <c r="F96" s="136">
        <f t="shared" si="2"/>
        <v>100</v>
      </c>
      <c r="G96" s="132" t="s">
        <v>558</v>
      </c>
    </row>
    <row r="97" spans="1:9" ht="108.75" customHeight="1" x14ac:dyDescent="0.25">
      <c r="A97" s="189" t="s">
        <v>30</v>
      </c>
      <c r="B97" s="131" t="s">
        <v>63</v>
      </c>
      <c r="C97" s="132" t="s">
        <v>19</v>
      </c>
      <c r="D97" s="51">
        <v>361.9</v>
      </c>
      <c r="E97" s="51">
        <v>361.7</v>
      </c>
      <c r="F97" s="136">
        <f t="shared" si="2"/>
        <v>99.944736114948881</v>
      </c>
      <c r="G97" s="132" t="s">
        <v>509</v>
      </c>
    </row>
    <row r="98" spans="1:9" ht="60" customHeight="1" x14ac:dyDescent="0.25">
      <c r="A98" s="189"/>
      <c r="B98" s="131" t="s">
        <v>94</v>
      </c>
      <c r="C98" s="132" t="s">
        <v>19</v>
      </c>
      <c r="D98" s="51">
        <v>5</v>
      </c>
      <c r="E98" s="51">
        <v>5</v>
      </c>
      <c r="F98" s="136">
        <f t="shared" si="2"/>
        <v>100</v>
      </c>
      <c r="G98" s="140" t="s">
        <v>416</v>
      </c>
    </row>
    <row r="99" spans="1:9" ht="104.25" customHeight="1" x14ac:dyDescent="0.25">
      <c r="A99" s="189" t="s">
        <v>31</v>
      </c>
      <c r="B99" s="131" t="s">
        <v>211</v>
      </c>
      <c r="C99" s="132" t="s">
        <v>19</v>
      </c>
      <c r="D99" s="51">
        <v>288.39999999999998</v>
      </c>
      <c r="E99" s="51">
        <v>116.4</v>
      </c>
      <c r="F99" s="136">
        <f t="shared" si="2"/>
        <v>40.360610263522886</v>
      </c>
      <c r="G99" s="132" t="s">
        <v>468</v>
      </c>
    </row>
    <row r="100" spans="1:9" ht="55.5" customHeight="1" x14ac:dyDescent="0.25">
      <c r="A100" s="189"/>
      <c r="B100" s="131" t="s">
        <v>212</v>
      </c>
      <c r="C100" s="132" t="s">
        <v>19</v>
      </c>
      <c r="D100" s="51">
        <v>20</v>
      </c>
      <c r="E100" s="51">
        <v>0</v>
      </c>
      <c r="F100" s="136">
        <f t="shared" si="2"/>
        <v>0</v>
      </c>
      <c r="G100" s="132"/>
    </row>
    <row r="101" spans="1:9" ht="84.75" customHeight="1" x14ac:dyDescent="0.25">
      <c r="A101" s="189" t="s">
        <v>32</v>
      </c>
      <c r="B101" s="131" t="s">
        <v>150</v>
      </c>
      <c r="C101" s="132" t="s">
        <v>19</v>
      </c>
      <c r="D101" s="51">
        <v>1487</v>
      </c>
      <c r="E101" s="51">
        <v>1315.1</v>
      </c>
      <c r="F101" s="136">
        <f t="shared" si="2"/>
        <v>88.439811701412225</v>
      </c>
      <c r="G101" s="132" t="s">
        <v>494</v>
      </c>
    </row>
    <row r="102" spans="1:9" s="93" customFormat="1" ht="57" customHeight="1" x14ac:dyDescent="0.25">
      <c r="A102" s="189"/>
      <c r="B102" s="142" t="s">
        <v>121</v>
      </c>
      <c r="C102" s="140" t="s">
        <v>19</v>
      </c>
      <c r="D102" s="68">
        <v>10</v>
      </c>
      <c r="E102" s="68">
        <v>10</v>
      </c>
      <c r="F102" s="136">
        <f t="shared" si="2"/>
        <v>100</v>
      </c>
      <c r="G102" s="140" t="s">
        <v>493</v>
      </c>
      <c r="H102" s="92"/>
      <c r="I102" s="92"/>
    </row>
    <row r="103" spans="1:9" ht="164.25" customHeight="1" x14ac:dyDescent="0.25">
      <c r="A103" s="189"/>
      <c r="B103" s="131" t="s">
        <v>151</v>
      </c>
      <c r="C103" s="132" t="s">
        <v>19</v>
      </c>
      <c r="D103" s="51">
        <v>1526.9</v>
      </c>
      <c r="E103" s="51">
        <v>1503.7</v>
      </c>
      <c r="F103" s="136">
        <f t="shared" si="2"/>
        <v>98.480581570502324</v>
      </c>
      <c r="G103" s="132" t="s">
        <v>495</v>
      </c>
    </row>
    <row r="104" spans="1:9" ht="62.25" customHeight="1" x14ac:dyDescent="0.25">
      <c r="A104" s="189" t="s">
        <v>33</v>
      </c>
      <c r="B104" s="131" t="s">
        <v>76</v>
      </c>
      <c r="C104" s="132" t="s">
        <v>19</v>
      </c>
      <c r="D104" s="51">
        <v>121</v>
      </c>
      <c r="E104" s="51">
        <v>0</v>
      </c>
      <c r="F104" s="136">
        <f t="shared" si="2"/>
        <v>0</v>
      </c>
      <c r="G104" s="132"/>
    </row>
    <row r="105" spans="1:9" ht="82.5" customHeight="1" x14ac:dyDescent="0.25">
      <c r="A105" s="189"/>
      <c r="B105" s="131" t="s">
        <v>167</v>
      </c>
      <c r="C105" s="132" t="s">
        <v>19</v>
      </c>
      <c r="D105" s="51">
        <v>2202.6999999999998</v>
      </c>
      <c r="E105" s="51">
        <v>0</v>
      </c>
      <c r="F105" s="136">
        <f t="shared" si="2"/>
        <v>0</v>
      </c>
      <c r="G105" s="132"/>
    </row>
    <row r="106" spans="1:9" ht="81.75" customHeight="1" x14ac:dyDescent="0.25">
      <c r="A106" s="189"/>
      <c r="B106" s="131" t="s">
        <v>78</v>
      </c>
      <c r="C106" s="132" t="s">
        <v>19</v>
      </c>
      <c r="D106" s="51">
        <v>275</v>
      </c>
      <c r="E106" s="51">
        <v>0</v>
      </c>
      <c r="F106" s="136">
        <f t="shared" si="2"/>
        <v>0</v>
      </c>
      <c r="G106" s="132"/>
    </row>
    <row r="107" spans="1:9" ht="60" customHeight="1" x14ac:dyDescent="0.25">
      <c r="A107" s="189"/>
      <c r="B107" s="131" t="s">
        <v>79</v>
      </c>
      <c r="C107" s="132" t="s">
        <v>19</v>
      </c>
      <c r="D107" s="51">
        <v>49.9</v>
      </c>
      <c r="E107" s="51">
        <v>0</v>
      </c>
      <c r="F107" s="136">
        <f t="shared" si="2"/>
        <v>0</v>
      </c>
      <c r="G107" s="132"/>
    </row>
    <row r="108" spans="1:9" ht="78.75" customHeight="1" x14ac:dyDescent="0.25">
      <c r="A108" s="189" t="s">
        <v>34</v>
      </c>
      <c r="B108" s="131" t="s">
        <v>285</v>
      </c>
      <c r="C108" s="132" t="s">
        <v>19</v>
      </c>
      <c r="D108" s="51">
        <v>0</v>
      </c>
      <c r="E108" s="51">
        <v>0</v>
      </c>
      <c r="F108" s="136">
        <v>0</v>
      </c>
      <c r="G108" s="132" t="s">
        <v>486</v>
      </c>
    </row>
    <row r="109" spans="1:9" ht="80.25" customHeight="1" x14ac:dyDescent="0.25">
      <c r="A109" s="189"/>
      <c r="B109" s="131" t="s">
        <v>286</v>
      </c>
      <c r="C109" s="132" t="s">
        <v>19</v>
      </c>
      <c r="D109" s="51">
        <v>0</v>
      </c>
      <c r="E109" s="51">
        <v>0</v>
      </c>
      <c r="F109" s="136">
        <v>0</v>
      </c>
      <c r="G109" s="132" t="s">
        <v>486</v>
      </c>
    </row>
    <row r="110" spans="1:9" ht="54" customHeight="1" x14ac:dyDescent="0.25">
      <c r="A110" s="177" t="s">
        <v>69</v>
      </c>
      <c r="B110" s="177"/>
      <c r="C110" s="139" t="s">
        <v>92</v>
      </c>
      <c r="D110" s="52">
        <f>SUM(D83:D109)</f>
        <v>13043.499999999998</v>
      </c>
      <c r="E110" s="52">
        <f>SUM(E83:E109)</f>
        <v>4495</v>
      </c>
      <c r="F110" s="19">
        <f>E110/D110*100</f>
        <v>34.461609230651284</v>
      </c>
      <c r="G110" s="176"/>
    </row>
    <row r="111" spans="1:9" ht="54" customHeight="1" x14ac:dyDescent="0.25">
      <c r="A111" s="177"/>
      <c r="B111" s="177"/>
      <c r="C111" s="139" t="s">
        <v>131</v>
      </c>
      <c r="D111" s="52">
        <v>0</v>
      </c>
      <c r="E111" s="52">
        <v>0</v>
      </c>
      <c r="F111" s="19">
        <v>0</v>
      </c>
      <c r="G111" s="176"/>
    </row>
    <row r="112" spans="1:9" ht="54" customHeight="1" x14ac:dyDescent="0.25">
      <c r="A112" s="177"/>
      <c r="B112" s="177"/>
      <c r="C112" s="139" t="s">
        <v>163</v>
      </c>
      <c r="D112" s="52">
        <v>0</v>
      </c>
      <c r="E112" s="52">
        <v>0</v>
      </c>
      <c r="F112" s="19">
        <v>0</v>
      </c>
      <c r="G112" s="176"/>
    </row>
    <row r="113" spans="1:9" ht="54" customHeight="1" x14ac:dyDescent="0.25">
      <c r="A113" s="177"/>
      <c r="B113" s="177"/>
      <c r="C113" s="139" t="s">
        <v>19</v>
      </c>
      <c r="D113" s="52">
        <f>D83+D84+D85+D86+D87+D88+D89+D90+D91+D92+D93+D94+D95+D96+D97+D98+D99+D100+D101+D102+D103+D104+D105+D106+D107+D108+D109</f>
        <v>13043.499999999998</v>
      </c>
      <c r="E113" s="52">
        <f>E83+E84+E85+E86+E87+E88+E89+E90+E91+E92+E93+E94+E95+E96+E97+E98+E99+E100+E101+E102+E103+E104+E105+E106+E107+E108+E109</f>
        <v>4495</v>
      </c>
      <c r="F113" s="19">
        <f>E113/D113*100</f>
        <v>34.461609230651284</v>
      </c>
      <c r="G113" s="176"/>
    </row>
    <row r="114" spans="1:9" s="79" customFormat="1" ht="33.75" customHeight="1" x14ac:dyDescent="0.25">
      <c r="A114" s="185" t="s">
        <v>35</v>
      </c>
      <c r="B114" s="185"/>
      <c r="C114" s="185"/>
      <c r="D114" s="185"/>
      <c r="E114" s="185"/>
      <c r="F114" s="185"/>
      <c r="G114" s="185"/>
      <c r="H114" s="78"/>
      <c r="I114" s="78"/>
    </row>
    <row r="115" spans="1:9" s="93" customFormat="1" ht="60" customHeight="1" x14ac:dyDescent="0.25">
      <c r="A115" s="142" t="s">
        <v>29</v>
      </c>
      <c r="B115" s="142" t="s">
        <v>231</v>
      </c>
      <c r="C115" s="140" t="s">
        <v>19</v>
      </c>
      <c r="D115" s="68">
        <v>200</v>
      </c>
      <c r="E115" s="68">
        <v>151.9</v>
      </c>
      <c r="F115" s="136">
        <f t="shared" ref="F115:F127" si="3">E115/D115*100</f>
        <v>75.95</v>
      </c>
      <c r="G115" s="140" t="s">
        <v>521</v>
      </c>
      <c r="H115" s="92"/>
      <c r="I115" s="92"/>
    </row>
    <row r="116" spans="1:9" s="93" customFormat="1" ht="90" customHeight="1" x14ac:dyDescent="0.25">
      <c r="A116" s="142" t="s">
        <v>26</v>
      </c>
      <c r="B116" s="131" t="s">
        <v>219</v>
      </c>
      <c r="C116" s="140" t="s">
        <v>19</v>
      </c>
      <c r="D116" s="68">
        <v>50</v>
      </c>
      <c r="E116" s="68">
        <v>27.5</v>
      </c>
      <c r="F116" s="136">
        <f t="shared" si="3"/>
        <v>55.000000000000007</v>
      </c>
      <c r="G116" s="140" t="s">
        <v>444</v>
      </c>
      <c r="H116" s="92"/>
      <c r="I116" s="92"/>
    </row>
    <row r="117" spans="1:9" ht="107.25" customHeight="1" x14ac:dyDescent="0.25">
      <c r="A117" s="131" t="s">
        <v>27</v>
      </c>
      <c r="B117" s="131" t="s">
        <v>362</v>
      </c>
      <c r="C117" s="132" t="s">
        <v>19</v>
      </c>
      <c r="D117" s="51">
        <v>1210.9000000000001</v>
      </c>
      <c r="E117" s="51">
        <v>749.8</v>
      </c>
      <c r="F117" s="136">
        <f t="shared" si="3"/>
        <v>61.920885291931619</v>
      </c>
      <c r="G117" s="132" t="s">
        <v>524</v>
      </c>
    </row>
    <row r="118" spans="1:9" s="93" customFormat="1" ht="158.25" customHeight="1" x14ac:dyDescent="0.25">
      <c r="A118" s="142" t="s">
        <v>28</v>
      </c>
      <c r="B118" s="142" t="s">
        <v>347</v>
      </c>
      <c r="C118" s="140" t="s">
        <v>19</v>
      </c>
      <c r="D118" s="68">
        <v>1120</v>
      </c>
      <c r="E118" s="68">
        <v>394</v>
      </c>
      <c r="F118" s="136">
        <f t="shared" si="3"/>
        <v>35.178571428571431</v>
      </c>
      <c r="G118" s="140" t="s">
        <v>559</v>
      </c>
      <c r="H118" s="92"/>
      <c r="I118" s="92"/>
    </row>
    <row r="119" spans="1:9" ht="81.75" customHeight="1" x14ac:dyDescent="0.25">
      <c r="A119" s="130" t="s">
        <v>31</v>
      </c>
      <c r="B119" s="131" t="s">
        <v>266</v>
      </c>
      <c r="C119" s="132" t="s">
        <v>19</v>
      </c>
      <c r="D119" s="51">
        <v>70</v>
      </c>
      <c r="E119" s="51">
        <v>0</v>
      </c>
      <c r="F119" s="136">
        <f t="shared" si="3"/>
        <v>0</v>
      </c>
      <c r="G119" s="132"/>
    </row>
    <row r="120" spans="1:9" ht="409.5" customHeight="1" x14ac:dyDescent="0.25">
      <c r="A120" s="165" t="s">
        <v>32</v>
      </c>
      <c r="B120" s="165" t="s">
        <v>126</v>
      </c>
      <c r="C120" s="163" t="s">
        <v>19</v>
      </c>
      <c r="D120" s="161">
        <v>2900</v>
      </c>
      <c r="E120" s="161">
        <v>401.9</v>
      </c>
      <c r="F120" s="174">
        <f t="shared" si="3"/>
        <v>13.85862068965517</v>
      </c>
      <c r="G120" s="163" t="s">
        <v>496</v>
      </c>
    </row>
    <row r="121" spans="1:9" ht="189.75" customHeight="1" x14ac:dyDescent="0.25">
      <c r="A121" s="166"/>
      <c r="B121" s="166"/>
      <c r="C121" s="164"/>
      <c r="D121" s="162"/>
      <c r="E121" s="162"/>
      <c r="F121" s="175"/>
      <c r="G121" s="164"/>
    </row>
    <row r="122" spans="1:9" ht="57.75" customHeight="1" x14ac:dyDescent="0.25">
      <c r="A122" s="165" t="s">
        <v>33</v>
      </c>
      <c r="B122" s="128" t="s">
        <v>71</v>
      </c>
      <c r="C122" s="129" t="s">
        <v>19</v>
      </c>
      <c r="D122" s="134">
        <v>1464.2</v>
      </c>
      <c r="E122" s="134">
        <v>335</v>
      </c>
      <c r="F122" s="125">
        <f t="shared" si="3"/>
        <v>22.879388061740201</v>
      </c>
      <c r="G122" s="124" t="s">
        <v>570</v>
      </c>
    </row>
    <row r="123" spans="1:9" ht="84" customHeight="1" x14ac:dyDescent="0.25">
      <c r="A123" s="173"/>
      <c r="B123" s="130" t="s">
        <v>128</v>
      </c>
      <c r="C123" s="132" t="s">
        <v>19</v>
      </c>
      <c r="D123" s="68">
        <v>2638.1</v>
      </c>
      <c r="E123" s="51">
        <v>290</v>
      </c>
      <c r="F123" s="136">
        <f t="shared" si="3"/>
        <v>10.992759940866533</v>
      </c>
      <c r="G123" s="132" t="s">
        <v>571</v>
      </c>
    </row>
    <row r="124" spans="1:9" ht="212.25" customHeight="1" x14ac:dyDescent="0.25">
      <c r="A124" s="173"/>
      <c r="B124" s="128" t="s">
        <v>129</v>
      </c>
      <c r="C124" s="129" t="s">
        <v>19</v>
      </c>
      <c r="D124" s="126">
        <v>606.20000000000005</v>
      </c>
      <c r="E124" s="134">
        <v>244.2</v>
      </c>
      <c r="F124" s="125">
        <f t="shared" si="3"/>
        <v>40.28373474100956</v>
      </c>
      <c r="G124" s="129" t="s">
        <v>572</v>
      </c>
    </row>
    <row r="125" spans="1:9" ht="30.75" customHeight="1" x14ac:dyDescent="0.25">
      <c r="A125" s="173"/>
      <c r="B125" s="165" t="s">
        <v>449</v>
      </c>
      <c r="C125" s="129" t="s">
        <v>163</v>
      </c>
      <c r="D125" s="126">
        <v>2028.5</v>
      </c>
      <c r="E125" s="134">
        <v>2028.5</v>
      </c>
      <c r="F125" s="125">
        <f t="shared" si="3"/>
        <v>100</v>
      </c>
      <c r="G125" s="163" t="s">
        <v>573</v>
      </c>
    </row>
    <row r="126" spans="1:9" ht="177.75" customHeight="1" x14ac:dyDescent="0.25">
      <c r="A126" s="173"/>
      <c r="B126" s="166"/>
      <c r="C126" s="129" t="s">
        <v>19</v>
      </c>
      <c r="D126" s="126">
        <v>106.8</v>
      </c>
      <c r="E126" s="134">
        <v>106.8</v>
      </c>
      <c r="F126" s="125">
        <f t="shared" si="3"/>
        <v>100</v>
      </c>
      <c r="G126" s="164"/>
    </row>
    <row r="127" spans="1:9" s="93" customFormat="1" ht="408.75" customHeight="1" x14ac:dyDescent="0.25">
      <c r="A127" s="173"/>
      <c r="B127" s="167" t="s">
        <v>260</v>
      </c>
      <c r="C127" s="178" t="s">
        <v>19</v>
      </c>
      <c r="D127" s="180">
        <v>395.6</v>
      </c>
      <c r="E127" s="180">
        <v>353.7</v>
      </c>
      <c r="F127" s="174">
        <f t="shared" si="3"/>
        <v>89.408493427704755</v>
      </c>
      <c r="G127" s="178" t="s">
        <v>574</v>
      </c>
      <c r="H127" s="92"/>
      <c r="I127" s="92"/>
    </row>
    <row r="128" spans="1:9" s="93" customFormat="1" ht="216.75" customHeight="1" x14ac:dyDescent="0.25">
      <c r="A128" s="166"/>
      <c r="B128" s="169"/>
      <c r="C128" s="179"/>
      <c r="D128" s="181"/>
      <c r="E128" s="181"/>
      <c r="F128" s="175"/>
      <c r="G128" s="179"/>
      <c r="H128" s="92"/>
      <c r="I128" s="92"/>
    </row>
    <row r="129" spans="1:9" ht="53.25" customHeight="1" x14ac:dyDescent="0.25">
      <c r="A129" s="177" t="s">
        <v>69</v>
      </c>
      <c r="B129" s="177"/>
      <c r="C129" s="139" t="s">
        <v>92</v>
      </c>
      <c r="D129" s="52">
        <f>SUM(D115:D127)</f>
        <v>12790.3</v>
      </c>
      <c r="E129" s="52">
        <f>SUM(E115:E127)</f>
        <v>5083.2999999999993</v>
      </c>
      <c r="F129" s="19">
        <f>E129/D129*100</f>
        <v>39.743399294778072</v>
      </c>
      <c r="G129" s="176"/>
    </row>
    <row r="130" spans="1:9" ht="53.25" customHeight="1" x14ac:dyDescent="0.25">
      <c r="A130" s="177"/>
      <c r="B130" s="177"/>
      <c r="C130" s="139" t="s">
        <v>131</v>
      </c>
      <c r="D130" s="52">
        <v>0</v>
      </c>
      <c r="E130" s="52">
        <v>0</v>
      </c>
      <c r="F130" s="19">
        <v>0</v>
      </c>
      <c r="G130" s="176"/>
    </row>
    <row r="131" spans="1:9" ht="53.25" customHeight="1" x14ac:dyDescent="0.25">
      <c r="A131" s="177"/>
      <c r="B131" s="177"/>
      <c r="C131" s="139" t="s">
        <v>163</v>
      </c>
      <c r="D131" s="52">
        <f>D125</f>
        <v>2028.5</v>
      </c>
      <c r="E131" s="52">
        <f>E125</f>
        <v>2028.5</v>
      </c>
      <c r="F131" s="19">
        <f>E131/D131*100</f>
        <v>100</v>
      </c>
      <c r="G131" s="176"/>
    </row>
    <row r="132" spans="1:9" ht="53.25" customHeight="1" x14ac:dyDescent="0.25">
      <c r="A132" s="177"/>
      <c r="B132" s="177"/>
      <c r="C132" s="139" t="s">
        <v>19</v>
      </c>
      <c r="D132" s="52">
        <f>D115+D116+D117+D118+D119+D120+D122+D123+D124+D127+D126</f>
        <v>10761.8</v>
      </c>
      <c r="E132" s="52">
        <f>E115+E116+E117+E118+E119+E120+E122+E123+E124+E127+E126</f>
        <v>3054.7999999999997</v>
      </c>
      <c r="F132" s="19">
        <f>E132/D132*100</f>
        <v>28.385586054377519</v>
      </c>
      <c r="G132" s="176"/>
    </row>
    <row r="133" spans="1:9" ht="32.25" customHeight="1" x14ac:dyDescent="0.25">
      <c r="A133" s="185" t="s">
        <v>120</v>
      </c>
      <c r="B133" s="185"/>
      <c r="C133" s="185"/>
      <c r="D133" s="185"/>
      <c r="E133" s="185"/>
      <c r="F133" s="185"/>
      <c r="G133" s="185"/>
    </row>
    <row r="134" spans="1:9" ht="80.25" customHeight="1" x14ac:dyDescent="0.25">
      <c r="A134" s="104" t="s">
        <v>23</v>
      </c>
      <c r="B134" s="130" t="s">
        <v>41</v>
      </c>
      <c r="C134" s="132" t="s">
        <v>19</v>
      </c>
      <c r="D134" s="51">
        <v>14303.9</v>
      </c>
      <c r="E134" s="51">
        <v>5892.4</v>
      </c>
      <c r="F134" s="136">
        <f t="shared" ref="F134:F158" si="4">E134/D134*100</f>
        <v>41.194359580254336</v>
      </c>
      <c r="G134" s="132" t="s">
        <v>535</v>
      </c>
    </row>
    <row r="135" spans="1:9" ht="161.25" customHeight="1" x14ac:dyDescent="0.25">
      <c r="A135" s="109" t="s">
        <v>24</v>
      </c>
      <c r="B135" s="128" t="s">
        <v>323</v>
      </c>
      <c r="C135" s="129" t="s">
        <v>19</v>
      </c>
      <c r="D135" s="134">
        <v>8155.2</v>
      </c>
      <c r="E135" s="134">
        <v>4612.2</v>
      </c>
      <c r="F135" s="125">
        <f t="shared" si="4"/>
        <v>56.555326662742786</v>
      </c>
      <c r="G135" s="129" t="s">
        <v>480</v>
      </c>
    </row>
    <row r="136" spans="1:9" ht="409.5" customHeight="1" x14ac:dyDescent="0.25">
      <c r="A136" s="165" t="s">
        <v>25</v>
      </c>
      <c r="B136" s="165" t="s">
        <v>107</v>
      </c>
      <c r="C136" s="163" t="s">
        <v>19</v>
      </c>
      <c r="D136" s="161">
        <v>15722.7</v>
      </c>
      <c r="E136" s="161">
        <v>13066.9</v>
      </c>
      <c r="F136" s="174">
        <f t="shared" si="4"/>
        <v>83.108499176350108</v>
      </c>
      <c r="G136" s="163" t="s">
        <v>541</v>
      </c>
    </row>
    <row r="137" spans="1:9" ht="113.25" customHeight="1" x14ac:dyDescent="0.25">
      <c r="A137" s="166"/>
      <c r="B137" s="166"/>
      <c r="C137" s="164"/>
      <c r="D137" s="162"/>
      <c r="E137" s="162"/>
      <c r="F137" s="175"/>
      <c r="G137" s="164"/>
    </row>
    <row r="138" spans="1:9" s="93" customFormat="1" ht="84" customHeight="1" x14ac:dyDescent="0.25">
      <c r="A138" s="165" t="s">
        <v>29</v>
      </c>
      <c r="B138" s="142" t="s">
        <v>232</v>
      </c>
      <c r="C138" s="140" t="s">
        <v>19</v>
      </c>
      <c r="D138" s="68">
        <v>13649.1</v>
      </c>
      <c r="E138" s="68">
        <v>2810.2</v>
      </c>
      <c r="F138" s="136">
        <f t="shared" si="4"/>
        <v>20.588903297653324</v>
      </c>
      <c r="G138" s="140" t="s">
        <v>522</v>
      </c>
      <c r="H138" s="92"/>
      <c r="I138" s="92"/>
    </row>
    <row r="139" spans="1:9" ht="80.25" customHeight="1" x14ac:dyDescent="0.25">
      <c r="A139" s="166"/>
      <c r="B139" s="131" t="s">
        <v>233</v>
      </c>
      <c r="C139" s="132" t="s">
        <v>19</v>
      </c>
      <c r="D139" s="51">
        <v>500</v>
      </c>
      <c r="E139" s="51">
        <v>160.5</v>
      </c>
      <c r="F139" s="136">
        <f t="shared" si="4"/>
        <v>32.1</v>
      </c>
      <c r="G139" s="132" t="s">
        <v>412</v>
      </c>
    </row>
    <row r="140" spans="1:9" s="93" customFormat="1" ht="233.25" customHeight="1" x14ac:dyDescent="0.25">
      <c r="A140" s="112" t="s">
        <v>26</v>
      </c>
      <c r="B140" s="127" t="s">
        <v>136</v>
      </c>
      <c r="C140" s="124" t="s">
        <v>398</v>
      </c>
      <c r="D140" s="126">
        <v>4774.5</v>
      </c>
      <c r="E140" s="126">
        <v>4013.6</v>
      </c>
      <c r="F140" s="125">
        <f t="shared" si="4"/>
        <v>84.06325269661744</v>
      </c>
      <c r="G140" s="124" t="s">
        <v>551</v>
      </c>
      <c r="H140" s="92"/>
      <c r="I140" s="92"/>
    </row>
    <row r="141" spans="1:9" ht="135" customHeight="1" x14ac:dyDescent="0.25">
      <c r="A141" s="165" t="s">
        <v>27</v>
      </c>
      <c r="B141" s="131" t="s">
        <v>363</v>
      </c>
      <c r="C141" s="132" t="s">
        <v>19</v>
      </c>
      <c r="D141" s="51">
        <v>5780.9</v>
      </c>
      <c r="E141" s="51">
        <v>3903.5</v>
      </c>
      <c r="F141" s="136">
        <f t="shared" si="4"/>
        <v>67.524087944783687</v>
      </c>
      <c r="G141" s="132" t="s">
        <v>525</v>
      </c>
    </row>
    <row r="142" spans="1:9" ht="85.5" customHeight="1" x14ac:dyDescent="0.25">
      <c r="A142" s="166"/>
      <c r="B142" s="131" t="s">
        <v>375</v>
      </c>
      <c r="C142" s="132" t="s">
        <v>19</v>
      </c>
      <c r="D142" s="51">
        <v>1057.9000000000001</v>
      </c>
      <c r="E142" s="51">
        <v>1051.3</v>
      </c>
      <c r="F142" s="136">
        <f t="shared" ref="F142:F144" si="5">E142/D142*100</f>
        <v>99.376122506853179</v>
      </c>
      <c r="G142" s="132" t="s">
        <v>526</v>
      </c>
    </row>
    <row r="143" spans="1:9" ht="85.5" customHeight="1" x14ac:dyDescent="0.25">
      <c r="A143" s="165" t="s">
        <v>28</v>
      </c>
      <c r="B143" s="165" t="s">
        <v>454</v>
      </c>
      <c r="C143" s="132" t="s">
        <v>163</v>
      </c>
      <c r="D143" s="51">
        <v>52626.2</v>
      </c>
      <c r="E143" s="51">
        <v>0</v>
      </c>
      <c r="F143" s="136">
        <f t="shared" si="5"/>
        <v>0</v>
      </c>
      <c r="G143" s="163" t="s">
        <v>560</v>
      </c>
    </row>
    <row r="144" spans="1:9" ht="175.5" customHeight="1" x14ac:dyDescent="0.25">
      <c r="A144" s="173"/>
      <c r="B144" s="166"/>
      <c r="C144" s="132" t="s">
        <v>19</v>
      </c>
      <c r="D144" s="51">
        <v>1627.7</v>
      </c>
      <c r="E144" s="51">
        <v>0</v>
      </c>
      <c r="F144" s="136">
        <f t="shared" si="5"/>
        <v>0</v>
      </c>
      <c r="G144" s="164"/>
    </row>
    <row r="145" spans="1:9" ht="102" customHeight="1" x14ac:dyDescent="0.25">
      <c r="A145" s="173"/>
      <c r="B145" s="131" t="s">
        <v>470</v>
      </c>
      <c r="C145" s="132" t="s">
        <v>19</v>
      </c>
      <c r="D145" s="51">
        <v>6900.9</v>
      </c>
      <c r="E145" s="51">
        <v>4922.8</v>
      </c>
      <c r="F145" s="136">
        <f t="shared" si="4"/>
        <v>71.335622889768004</v>
      </c>
      <c r="G145" s="132" t="s">
        <v>562</v>
      </c>
    </row>
    <row r="146" spans="1:9" ht="132.75" customHeight="1" x14ac:dyDescent="0.25">
      <c r="A146" s="166"/>
      <c r="B146" s="131" t="s">
        <v>248</v>
      </c>
      <c r="C146" s="132" t="s">
        <v>19</v>
      </c>
      <c r="D146" s="51">
        <v>2032</v>
      </c>
      <c r="E146" s="51">
        <v>926.3</v>
      </c>
      <c r="F146" s="136">
        <f t="shared" si="4"/>
        <v>45.585629921259837</v>
      </c>
      <c r="G146" s="132" t="s">
        <v>561</v>
      </c>
    </row>
    <row r="147" spans="1:9" s="93" customFormat="1" ht="186" customHeight="1" x14ac:dyDescent="0.25">
      <c r="A147" s="167" t="s">
        <v>30</v>
      </c>
      <c r="B147" s="142" t="s">
        <v>118</v>
      </c>
      <c r="C147" s="140" t="s">
        <v>19</v>
      </c>
      <c r="D147" s="68">
        <v>7853.2</v>
      </c>
      <c r="E147" s="68">
        <v>5840.4</v>
      </c>
      <c r="F147" s="136">
        <f t="shared" si="4"/>
        <v>74.369683695818267</v>
      </c>
      <c r="G147" s="132" t="s">
        <v>510</v>
      </c>
      <c r="H147" s="92"/>
      <c r="I147" s="92"/>
    </row>
    <row r="148" spans="1:9" s="93" customFormat="1" ht="80.25" customHeight="1" x14ac:dyDescent="0.25">
      <c r="A148" s="169"/>
      <c r="B148" s="142" t="s">
        <v>117</v>
      </c>
      <c r="C148" s="140" t="s">
        <v>19</v>
      </c>
      <c r="D148" s="68">
        <v>277</v>
      </c>
      <c r="E148" s="68">
        <v>277</v>
      </c>
      <c r="F148" s="136">
        <f t="shared" si="4"/>
        <v>100</v>
      </c>
      <c r="G148" s="140" t="s">
        <v>511</v>
      </c>
      <c r="H148" s="92"/>
      <c r="I148" s="92"/>
    </row>
    <row r="149" spans="1:9" s="93" customFormat="1" ht="105" customHeight="1" x14ac:dyDescent="0.25">
      <c r="A149" s="104" t="s">
        <v>31</v>
      </c>
      <c r="B149" s="107" t="s">
        <v>213</v>
      </c>
      <c r="C149" s="140" t="s">
        <v>19</v>
      </c>
      <c r="D149" s="68">
        <v>12010.7</v>
      </c>
      <c r="E149" s="68">
        <v>8433.2999999999993</v>
      </c>
      <c r="F149" s="136">
        <f t="shared" si="4"/>
        <v>70.214891721548284</v>
      </c>
      <c r="G149" s="140" t="s">
        <v>469</v>
      </c>
      <c r="H149" s="92"/>
      <c r="I149" s="92"/>
    </row>
    <row r="150" spans="1:9" s="106" customFormat="1" ht="409.5" customHeight="1" x14ac:dyDescent="0.25">
      <c r="A150" s="167" t="s">
        <v>32</v>
      </c>
      <c r="B150" s="167" t="s">
        <v>152</v>
      </c>
      <c r="C150" s="178" t="s">
        <v>19</v>
      </c>
      <c r="D150" s="180">
        <v>113939.8</v>
      </c>
      <c r="E150" s="180">
        <v>57703.4</v>
      </c>
      <c r="F150" s="174">
        <f t="shared" si="4"/>
        <v>50.643761003617705</v>
      </c>
      <c r="G150" s="178" t="s">
        <v>497</v>
      </c>
      <c r="H150" s="105"/>
      <c r="I150" s="105"/>
    </row>
    <row r="151" spans="1:9" s="106" customFormat="1" ht="59.25" customHeight="1" x14ac:dyDescent="0.25">
      <c r="A151" s="169"/>
      <c r="B151" s="169"/>
      <c r="C151" s="179"/>
      <c r="D151" s="181"/>
      <c r="E151" s="181"/>
      <c r="F151" s="175"/>
      <c r="G151" s="179"/>
      <c r="H151" s="105"/>
      <c r="I151" s="105"/>
    </row>
    <row r="152" spans="1:9" s="106" customFormat="1" ht="215.25" customHeight="1" x14ac:dyDescent="0.25">
      <c r="A152" s="165" t="s">
        <v>33</v>
      </c>
      <c r="B152" s="133" t="s">
        <v>471</v>
      </c>
      <c r="C152" s="143" t="s">
        <v>163</v>
      </c>
      <c r="D152" s="143">
        <v>318.7</v>
      </c>
      <c r="E152" s="144">
        <v>318.7</v>
      </c>
      <c r="F152" s="136">
        <f t="shared" si="4"/>
        <v>100</v>
      </c>
      <c r="G152" s="143" t="s">
        <v>575</v>
      </c>
      <c r="H152" s="105"/>
      <c r="I152" s="105"/>
    </row>
    <row r="153" spans="1:9" s="93" customFormat="1" ht="408.75" customHeight="1" x14ac:dyDescent="0.25">
      <c r="A153" s="173"/>
      <c r="B153" s="167" t="s">
        <v>81</v>
      </c>
      <c r="C153" s="178" t="s">
        <v>19</v>
      </c>
      <c r="D153" s="180">
        <v>58664.9</v>
      </c>
      <c r="E153" s="180">
        <v>24818.7</v>
      </c>
      <c r="F153" s="174">
        <f t="shared" si="4"/>
        <v>42.305876256500909</v>
      </c>
      <c r="G153" s="178" t="s">
        <v>576</v>
      </c>
      <c r="H153" s="92"/>
      <c r="I153" s="92"/>
    </row>
    <row r="154" spans="1:9" s="93" customFormat="1" ht="408.75" customHeight="1" x14ac:dyDescent="0.25">
      <c r="A154" s="173"/>
      <c r="B154" s="168"/>
      <c r="C154" s="182"/>
      <c r="D154" s="184"/>
      <c r="E154" s="184"/>
      <c r="F154" s="183"/>
      <c r="G154" s="182"/>
      <c r="H154" s="92"/>
      <c r="I154" s="92"/>
    </row>
    <row r="155" spans="1:9" s="93" customFormat="1" ht="408.75" customHeight="1" x14ac:dyDescent="0.25">
      <c r="A155" s="173"/>
      <c r="B155" s="169"/>
      <c r="C155" s="179"/>
      <c r="D155" s="181"/>
      <c r="E155" s="181"/>
      <c r="F155" s="175"/>
      <c r="G155" s="179"/>
      <c r="H155" s="92"/>
      <c r="I155" s="92"/>
    </row>
    <row r="156" spans="1:9" s="93" customFormat="1" ht="82.5" customHeight="1" x14ac:dyDescent="0.25">
      <c r="A156" s="166"/>
      <c r="B156" s="142" t="s">
        <v>80</v>
      </c>
      <c r="C156" s="140" t="s">
        <v>19</v>
      </c>
      <c r="D156" s="51">
        <v>218</v>
      </c>
      <c r="E156" s="51">
        <v>0</v>
      </c>
      <c r="F156" s="136">
        <f t="shared" si="4"/>
        <v>0</v>
      </c>
      <c r="G156" s="140"/>
      <c r="H156" s="92"/>
      <c r="I156" s="92"/>
    </row>
    <row r="157" spans="1:9" s="93" customFormat="1" ht="260.25" customHeight="1" x14ac:dyDescent="0.25">
      <c r="A157" s="165" t="s">
        <v>34</v>
      </c>
      <c r="B157" s="142" t="s">
        <v>287</v>
      </c>
      <c r="C157" s="140" t="s">
        <v>19</v>
      </c>
      <c r="D157" s="68">
        <v>13954.7</v>
      </c>
      <c r="E157" s="68">
        <v>13402.3</v>
      </c>
      <c r="F157" s="136">
        <f t="shared" si="4"/>
        <v>96.041477065074844</v>
      </c>
      <c r="G157" s="140" t="s">
        <v>487</v>
      </c>
      <c r="H157" s="92"/>
      <c r="I157" s="92"/>
    </row>
    <row r="158" spans="1:9" s="93" customFormat="1" ht="273" customHeight="1" x14ac:dyDescent="0.25">
      <c r="A158" s="166"/>
      <c r="B158" s="142" t="s">
        <v>288</v>
      </c>
      <c r="C158" s="140" t="s">
        <v>19</v>
      </c>
      <c r="D158" s="68">
        <v>4546.3</v>
      </c>
      <c r="E158" s="68">
        <v>4546.3</v>
      </c>
      <c r="F158" s="136">
        <f t="shared" si="4"/>
        <v>100</v>
      </c>
      <c r="G158" s="140" t="s">
        <v>488</v>
      </c>
      <c r="H158" s="92"/>
      <c r="I158" s="92"/>
    </row>
    <row r="159" spans="1:9" ht="50.25" customHeight="1" x14ac:dyDescent="0.25">
      <c r="A159" s="177" t="s">
        <v>69</v>
      </c>
      <c r="B159" s="177"/>
      <c r="C159" s="139" t="s">
        <v>92</v>
      </c>
      <c r="D159" s="52">
        <f>SUM(D134:D158)</f>
        <v>338914.30000000005</v>
      </c>
      <c r="E159" s="52">
        <f>SUM(E134:E158)</f>
        <v>156699.79999999999</v>
      </c>
      <c r="F159" s="19">
        <f>E159/D159*100</f>
        <v>46.235818317492047</v>
      </c>
      <c r="G159" s="176"/>
    </row>
    <row r="160" spans="1:9" ht="50.25" customHeight="1" x14ac:dyDescent="0.25">
      <c r="A160" s="177"/>
      <c r="B160" s="177"/>
      <c r="C160" s="139" t="s">
        <v>131</v>
      </c>
      <c r="D160" s="52">
        <v>0</v>
      </c>
      <c r="E160" s="52">
        <v>0</v>
      </c>
      <c r="F160" s="19">
        <v>0</v>
      </c>
      <c r="G160" s="176"/>
    </row>
    <row r="161" spans="1:9" ht="50.25" customHeight="1" x14ac:dyDescent="0.25">
      <c r="A161" s="177"/>
      <c r="B161" s="177"/>
      <c r="C161" s="139" t="s">
        <v>18</v>
      </c>
      <c r="D161" s="52">
        <f>D152+D143</f>
        <v>52944.899999999994</v>
      </c>
      <c r="E161" s="52">
        <f>E152+E143</f>
        <v>318.7</v>
      </c>
      <c r="F161" s="19">
        <f>E161/D161*100</f>
        <v>0.60194655198139957</v>
      </c>
      <c r="G161" s="176"/>
    </row>
    <row r="162" spans="1:9" ht="50.25" customHeight="1" x14ac:dyDescent="0.25">
      <c r="A162" s="177"/>
      <c r="B162" s="177"/>
      <c r="C162" s="139" t="s">
        <v>19</v>
      </c>
      <c r="D162" s="52">
        <f>D134+D135+D136+D138+D139+D140+D141+D142+D145+D146+D147+D148+D149+D150+D153+D156+D157+D158+D144</f>
        <v>285969.40000000002</v>
      </c>
      <c r="E162" s="52">
        <f>E134+E135+E136+E138+E139+E140+E141+E142+E145+E146+E147+E148+E149+E150+E153+E156+E157+E158+E144</f>
        <v>156381.1</v>
      </c>
      <c r="F162" s="19">
        <f>E162/D162*100</f>
        <v>54.684557158912803</v>
      </c>
      <c r="G162" s="176"/>
    </row>
    <row r="163" spans="1:9" ht="34.5" customHeight="1" x14ac:dyDescent="0.25">
      <c r="A163" s="185" t="s">
        <v>47</v>
      </c>
      <c r="B163" s="185"/>
      <c r="C163" s="185"/>
      <c r="D163" s="185"/>
      <c r="E163" s="185"/>
      <c r="F163" s="185"/>
      <c r="G163" s="185"/>
    </row>
    <row r="164" spans="1:9" s="93" customFormat="1" ht="3" hidden="1" customHeight="1" x14ac:dyDescent="0.25">
      <c r="A164" s="131"/>
      <c r="B164" s="131"/>
      <c r="C164" s="132"/>
      <c r="D164" s="51"/>
      <c r="E164" s="51"/>
      <c r="F164" s="136"/>
      <c r="G164" s="96"/>
      <c r="H164" s="92"/>
      <c r="I164" s="92"/>
    </row>
    <row r="165" spans="1:9" ht="132" customHeight="1" x14ac:dyDescent="0.25">
      <c r="A165" s="131" t="s">
        <v>24</v>
      </c>
      <c r="B165" s="131" t="s">
        <v>324</v>
      </c>
      <c r="C165" s="132" t="s">
        <v>19</v>
      </c>
      <c r="D165" s="51">
        <v>10</v>
      </c>
      <c r="E165" s="51">
        <v>0</v>
      </c>
      <c r="F165" s="136">
        <f t="shared" ref="F165:F175" si="6">E165/D165*100</f>
        <v>0</v>
      </c>
      <c r="G165" s="96"/>
    </row>
    <row r="166" spans="1:9" ht="77.25" customHeight="1" x14ac:dyDescent="0.25">
      <c r="A166" s="131" t="s">
        <v>25</v>
      </c>
      <c r="B166" s="131" t="s">
        <v>276</v>
      </c>
      <c r="C166" s="132" t="s">
        <v>19</v>
      </c>
      <c r="D166" s="51">
        <v>120</v>
      </c>
      <c r="E166" s="51">
        <v>0</v>
      </c>
      <c r="F166" s="136">
        <f t="shared" si="6"/>
        <v>0</v>
      </c>
      <c r="G166" s="132"/>
    </row>
    <row r="167" spans="1:9" ht="84" customHeight="1" x14ac:dyDescent="0.25">
      <c r="A167" s="131" t="s">
        <v>29</v>
      </c>
      <c r="B167" s="131" t="s">
        <v>264</v>
      </c>
      <c r="C167" s="132" t="s">
        <v>19</v>
      </c>
      <c r="D167" s="51">
        <v>50</v>
      </c>
      <c r="E167" s="51">
        <v>28.5</v>
      </c>
      <c r="F167" s="136">
        <f t="shared" si="6"/>
        <v>56.999999999999993</v>
      </c>
      <c r="G167" s="132" t="s">
        <v>413</v>
      </c>
    </row>
    <row r="168" spans="1:9" ht="134.25" customHeight="1" x14ac:dyDescent="0.25">
      <c r="A168" s="131" t="s">
        <v>26</v>
      </c>
      <c r="B168" s="131" t="s">
        <v>317</v>
      </c>
      <c r="C168" s="132" t="s">
        <v>19</v>
      </c>
      <c r="D168" s="51">
        <v>9.9</v>
      </c>
      <c r="E168" s="51">
        <v>9.9</v>
      </c>
      <c r="F168" s="136">
        <f t="shared" si="6"/>
        <v>100</v>
      </c>
      <c r="G168" s="132" t="s">
        <v>445</v>
      </c>
    </row>
    <row r="169" spans="1:9" ht="87" customHeight="1" x14ac:dyDescent="0.25">
      <c r="A169" s="131" t="s">
        <v>27</v>
      </c>
      <c r="B169" s="131" t="s">
        <v>364</v>
      </c>
      <c r="C169" s="132" t="s">
        <v>19</v>
      </c>
      <c r="D169" s="51">
        <v>3</v>
      </c>
      <c r="E169" s="51">
        <v>0</v>
      </c>
      <c r="F169" s="136">
        <f t="shared" si="6"/>
        <v>0</v>
      </c>
      <c r="G169" s="132"/>
    </row>
    <row r="170" spans="1:9" ht="83.25" customHeight="1" x14ac:dyDescent="0.25">
      <c r="A170" s="131" t="s">
        <v>28</v>
      </c>
      <c r="B170" s="131" t="s">
        <v>249</v>
      </c>
      <c r="C170" s="132" t="s">
        <v>19</v>
      </c>
      <c r="D170" s="51">
        <v>5</v>
      </c>
      <c r="E170" s="51">
        <v>1.4</v>
      </c>
      <c r="F170" s="136">
        <f t="shared" si="6"/>
        <v>27.999999999999996</v>
      </c>
      <c r="G170" s="132" t="s">
        <v>459</v>
      </c>
    </row>
    <row r="171" spans="1:9" ht="79.5" customHeight="1" x14ac:dyDescent="0.25">
      <c r="A171" s="131" t="s">
        <v>30</v>
      </c>
      <c r="B171" s="131" t="s">
        <v>186</v>
      </c>
      <c r="C171" s="132" t="s">
        <v>19</v>
      </c>
      <c r="D171" s="51">
        <v>4</v>
      </c>
      <c r="E171" s="51">
        <v>4</v>
      </c>
      <c r="F171" s="136">
        <f t="shared" si="6"/>
        <v>100</v>
      </c>
      <c r="G171" s="132" t="s">
        <v>417</v>
      </c>
    </row>
    <row r="172" spans="1:9" ht="126.75" customHeight="1" x14ac:dyDescent="0.25">
      <c r="A172" s="131" t="s">
        <v>31</v>
      </c>
      <c r="B172" s="131" t="s">
        <v>472</v>
      </c>
      <c r="C172" s="132" t="s">
        <v>19</v>
      </c>
      <c r="D172" s="51">
        <v>20</v>
      </c>
      <c r="E172" s="51">
        <v>0</v>
      </c>
      <c r="F172" s="136">
        <f t="shared" si="6"/>
        <v>0</v>
      </c>
      <c r="G172" s="132"/>
    </row>
    <row r="173" spans="1:9" ht="83.25" customHeight="1" x14ac:dyDescent="0.25">
      <c r="A173" s="131" t="s">
        <v>32</v>
      </c>
      <c r="B173" s="131" t="s">
        <v>153</v>
      </c>
      <c r="C173" s="132" t="s">
        <v>19</v>
      </c>
      <c r="D173" s="51">
        <v>20</v>
      </c>
      <c r="E173" s="51">
        <v>20</v>
      </c>
      <c r="F173" s="136">
        <f t="shared" si="6"/>
        <v>100</v>
      </c>
      <c r="G173" s="132" t="s">
        <v>498</v>
      </c>
    </row>
    <row r="174" spans="1:9" ht="85.5" customHeight="1" x14ac:dyDescent="0.25">
      <c r="A174" s="131" t="s">
        <v>33</v>
      </c>
      <c r="B174" s="131" t="s">
        <v>82</v>
      </c>
      <c r="C174" s="132" t="s">
        <v>19</v>
      </c>
      <c r="D174" s="51">
        <v>100</v>
      </c>
      <c r="E174" s="51">
        <v>0</v>
      </c>
      <c r="F174" s="136">
        <f t="shared" si="6"/>
        <v>0</v>
      </c>
      <c r="G174" s="132"/>
    </row>
    <row r="175" spans="1:9" ht="81.75" customHeight="1" x14ac:dyDescent="0.25">
      <c r="A175" s="131" t="s">
        <v>34</v>
      </c>
      <c r="B175" s="131" t="s">
        <v>289</v>
      </c>
      <c r="C175" s="132" t="s">
        <v>19</v>
      </c>
      <c r="D175" s="51">
        <v>2</v>
      </c>
      <c r="E175" s="51">
        <v>2</v>
      </c>
      <c r="F175" s="136">
        <f t="shared" si="6"/>
        <v>100</v>
      </c>
      <c r="G175" s="132" t="s">
        <v>267</v>
      </c>
    </row>
    <row r="176" spans="1:9" ht="51.75" customHeight="1" x14ac:dyDescent="0.25">
      <c r="A176" s="177" t="s">
        <v>69</v>
      </c>
      <c r="B176" s="177"/>
      <c r="C176" s="139" t="s">
        <v>92</v>
      </c>
      <c r="D176" s="52">
        <f>SUM(D164:D175)</f>
        <v>343.9</v>
      </c>
      <c r="E176" s="52">
        <f>SUM(E164:E175)</f>
        <v>65.8</v>
      </c>
      <c r="F176" s="19">
        <f>E176/D176*100</f>
        <v>19.13346903169526</v>
      </c>
      <c r="G176" s="176"/>
    </row>
    <row r="177" spans="1:9" ht="51.75" customHeight="1" x14ac:dyDescent="0.25">
      <c r="A177" s="177"/>
      <c r="B177" s="177"/>
      <c r="C177" s="139" t="s">
        <v>131</v>
      </c>
      <c r="D177" s="52">
        <v>0</v>
      </c>
      <c r="E177" s="52">
        <v>0</v>
      </c>
      <c r="F177" s="19">
        <v>0</v>
      </c>
      <c r="G177" s="176"/>
    </row>
    <row r="178" spans="1:9" ht="51.75" customHeight="1" x14ac:dyDescent="0.25">
      <c r="A178" s="177"/>
      <c r="B178" s="177"/>
      <c r="C178" s="139" t="s">
        <v>163</v>
      </c>
      <c r="D178" s="52">
        <v>0</v>
      </c>
      <c r="E178" s="52">
        <v>0</v>
      </c>
      <c r="F178" s="19">
        <v>0</v>
      </c>
      <c r="G178" s="176"/>
    </row>
    <row r="179" spans="1:9" ht="51.75" customHeight="1" x14ac:dyDescent="0.25">
      <c r="A179" s="177"/>
      <c r="B179" s="177"/>
      <c r="C179" s="139" t="s">
        <v>19</v>
      </c>
      <c r="D179" s="52">
        <f>D164+D165+D166+D167+D168+D169+D170+D171+D172+D173+D174+D175</f>
        <v>343.9</v>
      </c>
      <c r="E179" s="52">
        <f>E164+E165+E166+E167+E168+E169+E170+E171+E172+E173+E174+E175</f>
        <v>65.8</v>
      </c>
      <c r="F179" s="19">
        <f>E179/D179*100</f>
        <v>19.13346903169526</v>
      </c>
      <c r="G179" s="176"/>
    </row>
    <row r="180" spans="1:9" ht="38.25" customHeight="1" x14ac:dyDescent="0.25">
      <c r="A180" s="185" t="s">
        <v>99</v>
      </c>
      <c r="B180" s="185"/>
      <c r="C180" s="185"/>
      <c r="D180" s="185"/>
      <c r="E180" s="185"/>
      <c r="F180" s="185"/>
      <c r="G180" s="185"/>
    </row>
    <row r="181" spans="1:9" ht="378" customHeight="1" x14ac:dyDescent="0.25">
      <c r="A181" s="187" t="s">
        <v>23</v>
      </c>
      <c r="B181" s="128" t="s">
        <v>40</v>
      </c>
      <c r="C181" s="129" t="s">
        <v>19</v>
      </c>
      <c r="D181" s="134">
        <v>13798</v>
      </c>
      <c r="E181" s="134">
        <v>8914.7000000000007</v>
      </c>
      <c r="F181" s="125">
        <f t="shared" ref="F181:F218" si="7">E181/D181*100</f>
        <v>64.608638933178725</v>
      </c>
      <c r="G181" s="113" t="s">
        <v>536</v>
      </c>
    </row>
    <row r="182" spans="1:9" ht="87" customHeight="1" x14ac:dyDescent="0.25">
      <c r="A182" s="187"/>
      <c r="B182" s="130" t="s">
        <v>273</v>
      </c>
      <c r="C182" s="132" t="s">
        <v>19</v>
      </c>
      <c r="D182" s="51">
        <v>50</v>
      </c>
      <c r="E182" s="51">
        <v>0</v>
      </c>
      <c r="F182" s="136">
        <f t="shared" si="7"/>
        <v>0</v>
      </c>
      <c r="G182" s="114"/>
    </row>
    <row r="183" spans="1:9" ht="135.75" customHeight="1" x14ac:dyDescent="0.25">
      <c r="A183" s="165" t="s">
        <v>24</v>
      </c>
      <c r="B183" s="165" t="s">
        <v>203</v>
      </c>
      <c r="C183" s="132" t="s">
        <v>163</v>
      </c>
      <c r="D183" s="51">
        <v>580</v>
      </c>
      <c r="E183" s="51">
        <v>580</v>
      </c>
      <c r="F183" s="136">
        <f t="shared" si="7"/>
        <v>100</v>
      </c>
      <c r="G183" s="129" t="s">
        <v>481</v>
      </c>
    </row>
    <row r="184" spans="1:9" ht="409.5" customHeight="1" x14ac:dyDescent="0.25">
      <c r="A184" s="173"/>
      <c r="B184" s="173"/>
      <c r="C184" s="163" t="s">
        <v>19</v>
      </c>
      <c r="D184" s="161">
        <v>11251.3</v>
      </c>
      <c r="E184" s="161">
        <v>6256.2</v>
      </c>
      <c r="F184" s="174">
        <f t="shared" si="7"/>
        <v>55.604241287673432</v>
      </c>
      <c r="G184" s="163" t="s">
        <v>482</v>
      </c>
    </row>
    <row r="185" spans="1:9" ht="86.25" customHeight="1" x14ac:dyDescent="0.25">
      <c r="A185" s="166"/>
      <c r="B185" s="166"/>
      <c r="C185" s="164"/>
      <c r="D185" s="162"/>
      <c r="E185" s="162"/>
      <c r="F185" s="175"/>
      <c r="G185" s="164"/>
    </row>
    <row r="186" spans="1:9" ht="153" customHeight="1" x14ac:dyDescent="0.25">
      <c r="A186" s="167" t="s">
        <v>25</v>
      </c>
      <c r="B186" s="128" t="s">
        <v>439</v>
      </c>
      <c r="C186" s="129" t="s">
        <v>399</v>
      </c>
      <c r="D186" s="135">
        <v>1700</v>
      </c>
      <c r="E186" s="135">
        <v>1700</v>
      </c>
      <c r="F186" s="125">
        <f t="shared" si="7"/>
        <v>100</v>
      </c>
      <c r="G186" s="137" t="s">
        <v>542</v>
      </c>
    </row>
    <row r="187" spans="1:9" ht="191.25" customHeight="1" x14ac:dyDescent="0.25">
      <c r="A187" s="168"/>
      <c r="B187" s="167" t="s">
        <v>169</v>
      </c>
      <c r="C187" s="129" t="s">
        <v>399</v>
      </c>
      <c r="D187" s="134">
        <v>11500</v>
      </c>
      <c r="E187" s="134">
        <v>9062.1</v>
      </c>
      <c r="F187" s="125">
        <f t="shared" si="7"/>
        <v>78.800869565217397</v>
      </c>
      <c r="G187" s="129" t="s">
        <v>543</v>
      </c>
    </row>
    <row r="188" spans="1:9" s="93" customFormat="1" ht="330.75" customHeight="1" x14ac:dyDescent="0.25">
      <c r="A188" s="168"/>
      <c r="B188" s="168"/>
      <c r="C188" s="178" t="s">
        <v>19</v>
      </c>
      <c r="D188" s="180">
        <v>52350.9</v>
      </c>
      <c r="E188" s="180">
        <v>29440.400000000001</v>
      </c>
      <c r="F188" s="174">
        <f t="shared" si="7"/>
        <v>56.236664508155542</v>
      </c>
      <c r="G188" s="178" t="s">
        <v>544</v>
      </c>
      <c r="H188" s="92"/>
      <c r="I188" s="92"/>
    </row>
    <row r="189" spans="1:9" s="93" customFormat="1" ht="277.5" customHeight="1" x14ac:dyDescent="0.25">
      <c r="A189" s="169"/>
      <c r="B189" s="169"/>
      <c r="C189" s="179"/>
      <c r="D189" s="181"/>
      <c r="E189" s="181"/>
      <c r="F189" s="175"/>
      <c r="G189" s="179"/>
      <c r="H189" s="92"/>
      <c r="I189" s="92"/>
    </row>
    <row r="190" spans="1:9" ht="133.5" customHeight="1" x14ac:dyDescent="0.25">
      <c r="A190" s="187" t="s">
        <v>29</v>
      </c>
      <c r="B190" s="104" t="s">
        <v>234</v>
      </c>
      <c r="C190" s="132" t="s">
        <v>19</v>
      </c>
      <c r="D190" s="51">
        <v>25657.3</v>
      </c>
      <c r="E190" s="51">
        <v>19068.5</v>
      </c>
      <c r="F190" s="136">
        <f t="shared" si="7"/>
        <v>74.319979109259364</v>
      </c>
      <c r="G190" s="132" t="s">
        <v>414</v>
      </c>
    </row>
    <row r="191" spans="1:9" ht="80.25" customHeight="1" x14ac:dyDescent="0.25">
      <c r="A191" s="187"/>
      <c r="B191" s="131" t="s">
        <v>235</v>
      </c>
      <c r="C191" s="132" t="s">
        <v>19</v>
      </c>
      <c r="D191" s="51">
        <v>1</v>
      </c>
      <c r="E191" s="51">
        <v>0</v>
      </c>
      <c r="F191" s="136">
        <v>0</v>
      </c>
      <c r="G191" s="132"/>
    </row>
    <row r="192" spans="1:9" ht="57" customHeight="1" x14ac:dyDescent="0.25">
      <c r="A192" s="165" t="s">
        <v>26</v>
      </c>
      <c r="B192" s="130" t="s">
        <v>137</v>
      </c>
      <c r="C192" s="132" t="s">
        <v>19</v>
      </c>
      <c r="D192" s="51">
        <v>4691.5</v>
      </c>
      <c r="E192" s="51">
        <v>12</v>
      </c>
      <c r="F192" s="136">
        <f t="shared" si="7"/>
        <v>0.25578173292124057</v>
      </c>
      <c r="G192" s="132" t="s">
        <v>461</v>
      </c>
    </row>
    <row r="193" spans="1:9" ht="50.25" customHeight="1" x14ac:dyDescent="0.25">
      <c r="A193" s="173"/>
      <c r="B193" s="165" t="s">
        <v>313</v>
      </c>
      <c r="C193" s="132" t="s">
        <v>399</v>
      </c>
      <c r="D193" s="51">
        <v>1612.6</v>
      </c>
      <c r="E193" s="51">
        <v>1612.6</v>
      </c>
      <c r="F193" s="136">
        <f t="shared" si="7"/>
        <v>100</v>
      </c>
      <c r="G193" s="163" t="s">
        <v>552</v>
      </c>
    </row>
    <row r="194" spans="1:9" ht="138" customHeight="1" x14ac:dyDescent="0.25">
      <c r="A194" s="173"/>
      <c r="B194" s="166"/>
      <c r="C194" s="132" t="s">
        <v>19</v>
      </c>
      <c r="D194" s="51">
        <v>975.8</v>
      </c>
      <c r="E194" s="51">
        <v>956.2</v>
      </c>
      <c r="F194" s="136">
        <f t="shared" si="7"/>
        <v>97.991391678622676</v>
      </c>
      <c r="G194" s="164"/>
    </row>
    <row r="195" spans="1:9" ht="186" customHeight="1" x14ac:dyDescent="0.25">
      <c r="A195" s="166"/>
      <c r="B195" s="104" t="s">
        <v>138</v>
      </c>
      <c r="C195" s="132" t="s">
        <v>19</v>
      </c>
      <c r="D195" s="51">
        <v>16660.599999999999</v>
      </c>
      <c r="E195" s="51">
        <v>10528.9</v>
      </c>
      <c r="F195" s="136">
        <f t="shared" si="7"/>
        <v>63.196403490870679</v>
      </c>
      <c r="G195" s="132" t="s">
        <v>553</v>
      </c>
    </row>
    <row r="196" spans="1:9" ht="59.25" customHeight="1" x14ac:dyDescent="0.25">
      <c r="A196" s="187" t="s">
        <v>27</v>
      </c>
      <c r="B196" s="187" t="s">
        <v>350</v>
      </c>
      <c r="C196" s="140" t="s">
        <v>400</v>
      </c>
      <c r="D196" s="51">
        <v>1055.8</v>
      </c>
      <c r="E196" s="51">
        <v>1055.8</v>
      </c>
      <c r="F196" s="136">
        <f t="shared" si="7"/>
        <v>100</v>
      </c>
      <c r="G196" s="202" t="s">
        <v>527</v>
      </c>
    </row>
    <row r="197" spans="1:9" ht="124.5" customHeight="1" x14ac:dyDescent="0.25">
      <c r="A197" s="187"/>
      <c r="B197" s="187"/>
      <c r="C197" s="140" t="s">
        <v>19</v>
      </c>
      <c r="D197" s="51">
        <v>400.2</v>
      </c>
      <c r="E197" s="51">
        <v>400.2</v>
      </c>
      <c r="F197" s="136">
        <f t="shared" si="7"/>
        <v>100</v>
      </c>
      <c r="G197" s="202"/>
    </row>
    <row r="198" spans="1:9" ht="216.75" customHeight="1" x14ac:dyDescent="0.25">
      <c r="A198" s="187"/>
      <c r="B198" s="131" t="s">
        <v>351</v>
      </c>
      <c r="C198" s="132" t="s">
        <v>19</v>
      </c>
      <c r="D198" s="51">
        <v>3402</v>
      </c>
      <c r="E198" s="51">
        <v>1964.8</v>
      </c>
      <c r="F198" s="136">
        <f t="shared" si="7"/>
        <v>57.754262198706641</v>
      </c>
      <c r="G198" s="132" t="s">
        <v>428</v>
      </c>
    </row>
    <row r="199" spans="1:9" ht="215.25" customHeight="1" x14ac:dyDescent="0.25">
      <c r="A199" s="165" t="s">
        <v>28</v>
      </c>
      <c r="B199" s="104" t="s">
        <v>250</v>
      </c>
      <c r="C199" s="132" t="s">
        <v>19</v>
      </c>
      <c r="D199" s="51">
        <v>5714.5</v>
      </c>
      <c r="E199" s="51">
        <v>3379.1</v>
      </c>
      <c r="F199" s="136">
        <f t="shared" si="7"/>
        <v>59.132032548779421</v>
      </c>
      <c r="G199" s="132" t="s">
        <v>437</v>
      </c>
    </row>
    <row r="200" spans="1:9" ht="56.25" customHeight="1" x14ac:dyDescent="0.25">
      <c r="A200" s="173"/>
      <c r="B200" s="167" t="s">
        <v>268</v>
      </c>
      <c r="C200" s="140" t="s">
        <v>401</v>
      </c>
      <c r="D200" s="51">
        <v>4324</v>
      </c>
      <c r="E200" s="51">
        <v>0</v>
      </c>
      <c r="F200" s="136">
        <f t="shared" si="7"/>
        <v>0</v>
      </c>
      <c r="G200" s="176" t="s">
        <v>563</v>
      </c>
    </row>
    <row r="201" spans="1:9" ht="408.75" customHeight="1" x14ac:dyDescent="0.25">
      <c r="A201" s="173"/>
      <c r="B201" s="168"/>
      <c r="C201" s="140" t="s">
        <v>19</v>
      </c>
      <c r="D201" s="51">
        <v>276</v>
      </c>
      <c r="E201" s="51">
        <v>0</v>
      </c>
      <c r="F201" s="136">
        <f t="shared" si="7"/>
        <v>0</v>
      </c>
      <c r="G201" s="176"/>
    </row>
    <row r="202" spans="1:9" ht="55.5" customHeight="1" x14ac:dyDescent="0.25">
      <c r="A202" s="173"/>
      <c r="B202" s="168"/>
      <c r="C202" s="140" t="s">
        <v>401</v>
      </c>
      <c r="D202" s="51">
        <v>6122.2</v>
      </c>
      <c r="E202" s="51">
        <v>0</v>
      </c>
      <c r="F202" s="136">
        <f t="shared" ref="F202:F203" si="8">E202/D202*100</f>
        <v>0</v>
      </c>
      <c r="G202" s="163" t="s">
        <v>564</v>
      </c>
    </row>
    <row r="203" spans="1:9" ht="53.25" customHeight="1" x14ac:dyDescent="0.25">
      <c r="A203" s="173"/>
      <c r="B203" s="169"/>
      <c r="C203" s="140" t="s">
        <v>19</v>
      </c>
      <c r="D203" s="51">
        <v>189.3</v>
      </c>
      <c r="E203" s="51">
        <v>0</v>
      </c>
      <c r="F203" s="136">
        <f t="shared" si="8"/>
        <v>0</v>
      </c>
      <c r="G203" s="164"/>
    </row>
    <row r="204" spans="1:9" s="93" customFormat="1" ht="104.25" customHeight="1" x14ac:dyDescent="0.25">
      <c r="A204" s="173"/>
      <c r="B204" s="127" t="s">
        <v>269</v>
      </c>
      <c r="C204" s="124" t="s">
        <v>19</v>
      </c>
      <c r="D204" s="126">
        <v>3446.8</v>
      </c>
      <c r="E204" s="126">
        <v>1741.4</v>
      </c>
      <c r="F204" s="125">
        <f t="shared" si="7"/>
        <v>50.522223511662986</v>
      </c>
      <c r="G204" s="124" t="s">
        <v>565</v>
      </c>
      <c r="H204" s="92"/>
      <c r="I204" s="92"/>
    </row>
    <row r="205" spans="1:9" ht="57.75" customHeight="1" x14ac:dyDescent="0.25">
      <c r="A205" s="189" t="s">
        <v>30</v>
      </c>
      <c r="B205" s="131" t="s">
        <v>109</v>
      </c>
      <c r="C205" s="132" t="s">
        <v>19</v>
      </c>
      <c r="D205" s="51">
        <v>219.9</v>
      </c>
      <c r="E205" s="51">
        <v>173.5</v>
      </c>
      <c r="F205" s="136">
        <f t="shared" si="7"/>
        <v>78.899499772623912</v>
      </c>
      <c r="G205" s="132" t="s">
        <v>512</v>
      </c>
    </row>
    <row r="206" spans="1:9" ht="135.75" customHeight="1" x14ac:dyDescent="0.25">
      <c r="A206" s="189"/>
      <c r="B206" s="109" t="s">
        <v>432</v>
      </c>
      <c r="C206" s="132" t="s">
        <v>163</v>
      </c>
      <c r="D206" s="51">
        <v>531.1</v>
      </c>
      <c r="E206" s="51">
        <v>531.1</v>
      </c>
      <c r="F206" s="136">
        <f t="shared" si="7"/>
        <v>100</v>
      </c>
      <c r="G206" s="132" t="s">
        <v>513</v>
      </c>
    </row>
    <row r="207" spans="1:9" ht="117.75" customHeight="1" x14ac:dyDescent="0.25">
      <c r="A207" s="189"/>
      <c r="B207" s="109" t="s">
        <v>261</v>
      </c>
      <c r="C207" s="132" t="s">
        <v>19</v>
      </c>
      <c r="D207" s="51">
        <v>22394</v>
      </c>
      <c r="E207" s="51">
        <v>17997.8</v>
      </c>
      <c r="F207" s="136">
        <f t="shared" si="7"/>
        <v>80.368848798785393</v>
      </c>
      <c r="G207" s="132" t="s">
        <v>421</v>
      </c>
    </row>
    <row r="208" spans="1:9" ht="89.25" customHeight="1" x14ac:dyDescent="0.25">
      <c r="A208" s="165" t="s">
        <v>31</v>
      </c>
      <c r="B208" s="128" t="s">
        <v>378</v>
      </c>
      <c r="C208" s="129" t="s">
        <v>19</v>
      </c>
      <c r="D208" s="134">
        <v>178.7</v>
      </c>
      <c r="E208" s="134">
        <v>0</v>
      </c>
      <c r="F208" s="125">
        <f t="shared" si="7"/>
        <v>0</v>
      </c>
      <c r="G208" s="129"/>
    </row>
    <row r="209" spans="1:7" ht="87" customHeight="1" x14ac:dyDescent="0.25">
      <c r="A209" s="173"/>
      <c r="B209" s="128" t="s">
        <v>214</v>
      </c>
      <c r="C209" s="129" t="s">
        <v>19</v>
      </c>
      <c r="D209" s="134">
        <v>293.10000000000002</v>
      </c>
      <c r="E209" s="134">
        <v>293</v>
      </c>
      <c r="F209" s="125">
        <f t="shared" si="7"/>
        <v>99.965881951552362</v>
      </c>
      <c r="G209" s="129" t="s">
        <v>419</v>
      </c>
    </row>
    <row r="210" spans="1:7" ht="182.25" customHeight="1" x14ac:dyDescent="0.25">
      <c r="A210" s="173"/>
      <c r="B210" s="128" t="s">
        <v>215</v>
      </c>
      <c r="C210" s="129" t="s">
        <v>19</v>
      </c>
      <c r="D210" s="134">
        <v>11797.9</v>
      </c>
      <c r="E210" s="134">
        <v>6953.8</v>
      </c>
      <c r="F210" s="125">
        <f t="shared" si="7"/>
        <v>58.940997974215762</v>
      </c>
      <c r="G210" s="124" t="s">
        <v>473</v>
      </c>
    </row>
    <row r="211" spans="1:7" ht="137.25" customHeight="1" x14ac:dyDescent="0.25">
      <c r="A211" s="187" t="s">
        <v>32</v>
      </c>
      <c r="B211" s="109" t="s">
        <v>433</v>
      </c>
      <c r="C211" s="132" t="s">
        <v>163</v>
      </c>
      <c r="D211" s="51">
        <v>212.5</v>
      </c>
      <c r="E211" s="51">
        <v>212.5</v>
      </c>
      <c r="F211" s="136">
        <f t="shared" ref="F211" si="9">E211/D211*100</f>
        <v>100</v>
      </c>
      <c r="G211" s="132" t="s">
        <v>499</v>
      </c>
    </row>
    <row r="212" spans="1:7" ht="81" customHeight="1" x14ac:dyDescent="0.25">
      <c r="A212" s="187"/>
      <c r="B212" s="130" t="s">
        <v>156</v>
      </c>
      <c r="C212" s="132" t="s">
        <v>19</v>
      </c>
      <c r="D212" s="51">
        <v>57326.5</v>
      </c>
      <c r="E212" s="51">
        <v>43691.4</v>
      </c>
      <c r="F212" s="136">
        <f t="shared" si="7"/>
        <v>76.215013998761478</v>
      </c>
      <c r="G212" s="132" t="s">
        <v>500</v>
      </c>
    </row>
    <row r="213" spans="1:7" ht="85.5" customHeight="1" x14ac:dyDescent="0.25">
      <c r="A213" s="187"/>
      <c r="B213" s="130" t="s">
        <v>188</v>
      </c>
      <c r="C213" s="132" t="s">
        <v>19</v>
      </c>
      <c r="D213" s="51">
        <v>165</v>
      </c>
      <c r="E213" s="51">
        <v>165</v>
      </c>
      <c r="F213" s="136">
        <f t="shared" si="7"/>
        <v>100</v>
      </c>
      <c r="G213" s="132" t="s">
        <v>501</v>
      </c>
    </row>
    <row r="214" spans="1:7" ht="409.5" customHeight="1" x14ac:dyDescent="0.25">
      <c r="A214" s="165" t="s">
        <v>33</v>
      </c>
      <c r="B214" s="165" t="s">
        <v>85</v>
      </c>
      <c r="C214" s="163" t="s">
        <v>19</v>
      </c>
      <c r="D214" s="161">
        <v>45969.8</v>
      </c>
      <c r="E214" s="161">
        <v>22871.7</v>
      </c>
      <c r="F214" s="174">
        <f t="shared" si="7"/>
        <v>49.753751375903313</v>
      </c>
      <c r="G214" s="163" t="s">
        <v>577</v>
      </c>
    </row>
    <row r="215" spans="1:7" ht="409.5" customHeight="1" x14ac:dyDescent="0.25">
      <c r="A215" s="173"/>
      <c r="B215" s="173"/>
      <c r="C215" s="188"/>
      <c r="D215" s="201"/>
      <c r="E215" s="201"/>
      <c r="F215" s="183"/>
      <c r="G215" s="188"/>
    </row>
    <row r="216" spans="1:7" ht="221.25" customHeight="1" x14ac:dyDescent="0.25">
      <c r="A216" s="173"/>
      <c r="B216" s="166"/>
      <c r="C216" s="164"/>
      <c r="D216" s="162"/>
      <c r="E216" s="162"/>
      <c r="F216" s="175"/>
      <c r="G216" s="164"/>
    </row>
    <row r="217" spans="1:7" ht="57.75" customHeight="1" x14ac:dyDescent="0.25">
      <c r="A217" s="166"/>
      <c r="B217" s="131" t="s">
        <v>86</v>
      </c>
      <c r="C217" s="132" t="s">
        <v>19</v>
      </c>
      <c r="D217" s="51">
        <v>190.3</v>
      </c>
      <c r="E217" s="51">
        <v>53.4</v>
      </c>
      <c r="F217" s="136">
        <f t="shared" si="7"/>
        <v>28.060956384655807</v>
      </c>
      <c r="G217" s="132" t="s">
        <v>578</v>
      </c>
    </row>
    <row r="218" spans="1:7" ht="264.75" customHeight="1" x14ac:dyDescent="0.25">
      <c r="A218" s="104" t="s">
        <v>34</v>
      </c>
      <c r="B218" s="130" t="s">
        <v>290</v>
      </c>
      <c r="C218" s="132" t="s">
        <v>19</v>
      </c>
      <c r="D218" s="51">
        <v>5180.6000000000004</v>
      </c>
      <c r="E218" s="51">
        <v>4441</v>
      </c>
      <c r="F218" s="136">
        <f t="shared" si="7"/>
        <v>85.723661351966953</v>
      </c>
      <c r="G218" s="132" t="s">
        <v>489</v>
      </c>
    </row>
    <row r="219" spans="1:7" ht="51.75" customHeight="1" x14ac:dyDescent="0.25">
      <c r="A219" s="204" t="s">
        <v>69</v>
      </c>
      <c r="B219" s="205"/>
      <c r="C219" s="139" t="s">
        <v>92</v>
      </c>
      <c r="D219" s="52">
        <f>D181+D182+D184+D187+D188+D190+D191+D192+D193+D194+D195+D196+D197+D198+D199+D200+D201+D204+D205+D207+D208+D209+D210+D212+D213+D214+D217+D218+D183+D206+D211+D186+D202+D203</f>
        <v>310219.19999999995</v>
      </c>
      <c r="E219" s="52">
        <f>E181+E182+E184+E187+E188+E190+E191+E192+E193+E194+E195+E196+E197+E198+E199+E200+E201+E204+E205+E207+E208+E209+E210+E212+E213+E214+E217+E218+E183+E206+E211+E186+E202+E203</f>
        <v>194057.1</v>
      </c>
      <c r="F219" s="19">
        <f>E219/D219*100</f>
        <v>62.554832196072987</v>
      </c>
      <c r="G219" s="203"/>
    </row>
    <row r="220" spans="1:7" ht="51.75" customHeight="1" x14ac:dyDescent="0.25">
      <c r="A220" s="206"/>
      <c r="B220" s="207"/>
      <c r="C220" s="139" t="s">
        <v>131</v>
      </c>
      <c r="D220" s="52">
        <v>0</v>
      </c>
      <c r="E220" s="52">
        <v>0</v>
      </c>
      <c r="F220" s="19">
        <v>0</v>
      </c>
      <c r="G220" s="203"/>
    </row>
    <row r="221" spans="1:7" ht="51.75" customHeight="1" x14ac:dyDescent="0.25">
      <c r="A221" s="206"/>
      <c r="B221" s="207"/>
      <c r="C221" s="139" t="s">
        <v>18</v>
      </c>
      <c r="D221" s="52">
        <f>D187+D193+D196+D200+D183+D206+D211+D186+D202</f>
        <v>27638.2</v>
      </c>
      <c r="E221" s="52">
        <f>E187+E193+E196+E200+E183+E206+E211+E186+E202</f>
        <v>14754.1</v>
      </c>
      <c r="F221" s="19">
        <f>E221/D221*100</f>
        <v>53.382998892836731</v>
      </c>
      <c r="G221" s="203"/>
    </row>
    <row r="222" spans="1:7" ht="51.75" customHeight="1" x14ac:dyDescent="0.25">
      <c r="A222" s="206"/>
      <c r="B222" s="207"/>
      <c r="C222" s="139" t="s">
        <v>19</v>
      </c>
      <c r="D222" s="52">
        <f>D181+D182+D184+D188+D190+D191+D192+D194+D195+D197+D198+D199+D201+D204+D205+D207+D208+D209+D210+D212+D213+D214+D217+D218+D203</f>
        <v>282580.99999999994</v>
      </c>
      <c r="E222" s="52">
        <f>E181+E182+E184+E188+E190+E191+E192+E194+E195+E197+E198+E199+E201+E204+E205+E207+E208+E209+E210+E212+E213+E214+E217+E218+E203</f>
        <v>179303</v>
      </c>
      <c r="F222" s="19">
        <f>E222/D222*100</f>
        <v>63.451895208807393</v>
      </c>
      <c r="G222" s="203"/>
    </row>
    <row r="223" spans="1:7" ht="32.25" customHeight="1" x14ac:dyDescent="0.25">
      <c r="A223" s="185" t="s">
        <v>48</v>
      </c>
      <c r="B223" s="185"/>
      <c r="C223" s="185"/>
      <c r="D223" s="185"/>
      <c r="E223" s="185"/>
      <c r="F223" s="185"/>
      <c r="G223" s="185"/>
    </row>
    <row r="224" spans="1:7" ht="237.75" customHeight="1" x14ac:dyDescent="0.25">
      <c r="A224" s="165" t="s">
        <v>27</v>
      </c>
      <c r="B224" s="165" t="s">
        <v>365</v>
      </c>
      <c r="C224" s="136" t="s">
        <v>163</v>
      </c>
      <c r="D224" s="136">
        <v>2800</v>
      </c>
      <c r="E224" s="136">
        <v>2800</v>
      </c>
      <c r="F224" s="136">
        <f t="shared" ref="F224:F233" si="10">E224/D224*100</f>
        <v>100</v>
      </c>
      <c r="G224" s="136" t="s">
        <v>528</v>
      </c>
    </row>
    <row r="225" spans="1:9" ht="55.5" customHeight="1" x14ac:dyDescent="0.25">
      <c r="A225" s="166"/>
      <c r="B225" s="166"/>
      <c r="C225" s="132" t="s">
        <v>19</v>
      </c>
      <c r="D225" s="51">
        <f>101.4+13.6</f>
        <v>115</v>
      </c>
      <c r="E225" s="51">
        <f>101.1+13.6</f>
        <v>114.69999999999999</v>
      </c>
      <c r="F225" s="136">
        <f t="shared" si="10"/>
        <v>99.739130434782595</v>
      </c>
      <c r="G225" s="132" t="s">
        <v>366</v>
      </c>
    </row>
    <row r="226" spans="1:9" ht="85.5" customHeight="1" x14ac:dyDescent="0.25">
      <c r="A226" s="131" t="s">
        <v>32</v>
      </c>
      <c r="B226" s="131" t="s">
        <v>155</v>
      </c>
      <c r="C226" s="132" t="s">
        <v>19</v>
      </c>
      <c r="D226" s="51">
        <v>5900</v>
      </c>
      <c r="E226" s="51">
        <v>5666.2</v>
      </c>
      <c r="F226" s="136">
        <f t="shared" si="10"/>
        <v>96.037288135593215</v>
      </c>
      <c r="G226" s="132" t="s">
        <v>502</v>
      </c>
    </row>
    <row r="227" spans="1:9" ht="57" customHeight="1" x14ac:dyDescent="0.25">
      <c r="A227" s="165" t="s">
        <v>33</v>
      </c>
      <c r="B227" s="187" t="s">
        <v>189</v>
      </c>
      <c r="C227" s="132" t="s">
        <v>131</v>
      </c>
      <c r="D227" s="51">
        <v>90000</v>
      </c>
      <c r="E227" s="51">
        <v>45000</v>
      </c>
      <c r="F227" s="136">
        <f t="shared" si="10"/>
        <v>50</v>
      </c>
      <c r="G227" s="176" t="s">
        <v>579</v>
      </c>
    </row>
    <row r="228" spans="1:9" ht="27" customHeight="1" x14ac:dyDescent="0.25">
      <c r="A228" s="173"/>
      <c r="B228" s="187"/>
      <c r="C228" s="132" t="s">
        <v>163</v>
      </c>
      <c r="D228" s="51">
        <v>3750</v>
      </c>
      <c r="E228" s="51">
        <v>1875</v>
      </c>
      <c r="F228" s="136">
        <f t="shared" si="10"/>
        <v>50</v>
      </c>
      <c r="G228" s="176"/>
    </row>
    <row r="229" spans="1:9" ht="336" customHeight="1" x14ac:dyDescent="0.25">
      <c r="A229" s="173"/>
      <c r="B229" s="187"/>
      <c r="C229" s="132" t="s">
        <v>19</v>
      </c>
      <c r="D229" s="51">
        <v>4934.3</v>
      </c>
      <c r="E229" s="51">
        <v>2467.1</v>
      </c>
      <c r="F229" s="136">
        <f t="shared" si="10"/>
        <v>49.998986685041444</v>
      </c>
      <c r="G229" s="176"/>
    </row>
    <row r="230" spans="1:9" s="93" customFormat="1" ht="408.75" customHeight="1" x14ac:dyDescent="0.25">
      <c r="A230" s="173"/>
      <c r="B230" s="167" t="s">
        <v>83</v>
      </c>
      <c r="C230" s="178" t="s">
        <v>19</v>
      </c>
      <c r="D230" s="180">
        <v>4178.3</v>
      </c>
      <c r="E230" s="180">
        <v>1750</v>
      </c>
      <c r="F230" s="208">
        <f t="shared" si="10"/>
        <v>41.88306248952923</v>
      </c>
      <c r="G230" s="178" t="s">
        <v>580</v>
      </c>
      <c r="H230" s="92"/>
      <c r="I230" s="92"/>
    </row>
    <row r="231" spans="1:9" s="93" customFormat="1" ht="243.75" customHeight="1" x14ac:dyDescent="0.25">
      <c r="A231" s="173"/>
      <c r="B231" s="169"/>
      <c r="C231" s="179"/>
      <c r="D231" s="181"/>
      <c r="E231" s="181"/>
      <c r="F231" s="209"/>
      <c r="G231" s="179"/>
      <c r="H231" s="92"/>
      <c r="I231" s="92"/>
    </row>
    <row r="232" spans="1:9" ht="134.25" customHeight="1" x14ac:dyDescent="0.25">
      <c r="A232" s="166"/>
      <c r="B232" s="130" t="s">
        <v>102</v>
      </c>
      <c r="C232" s="132" t="s">
        <v>19</v>
      </c>
      <c r="D232" s="51">
        <v>3999.5</v>
      </c>
      <c r="E232" s="51">
        <v>2533.4</v>
      </c>
      <c r="F232" s="136">
        <f t="shared" si="10"/>
        <v>63.342917864733096</v>
      </c>
      <c r="G232" s="132" t="s">
        <v>581</v>
      </c>
    </row>
    <row r="233" spans="1:9" ht="87" customHeight="1" x14ac:dyDescent="0.25">
      <c r="A233" s="131" t="s">
        <v>34</v>
      </c>
      <c r="B233" s="131" t="s">
        <v>291</v>
      </c>
      <c r="C233" s="132" t="s">
        <v>19</v>
      </c>
      <c r="D233" s="51">
        <v>1950</v>
      </c>
      <c r="E233" s="51">
        <v>1650</v>
      </c>
      <c r="F233" s="136">
        <f t="shared" si="10"/>
        <v>84.615384615384613</v>
      </c>
      <c r="G233" s="132" t="s">
        <v>420</v>
      </c>
    </row>
    <row r="234" spans="1:9" ht="54" customHeight="1" x14ac:dyDescent="0.25">
      <c r="A234" s="177" t="s">
        <v>69</v>
      </c>
      <c r="B234" s="177"/>
      <c r="C234" s="139" t="s">
        <v>92</v>
      </c>
      <c r="D234" s="52">
        <f>D224+D225+D226+D227+D228+D229+D230+D232+D233</f>
        <v>117627.1</v>
      </c>
      <c r="E234" s="52">
        <f>E224+E225+E226+E227+E228+E229+E230+E232+E233</f>
        <v>63856.4</v>
      </c>
      <c r="F234" s="19">
        <f>E234/D234*100</f>
        <v>54.287149814966106</v>
      </c>
      <c r="G234" s="176"/>
    </row>
    <row r="235" spans="1:9" ht="55.5" customHeight="1" x14ac:dyDescent="0.25">
      <c r="A235" s="177"/>
      <c r="B235" s="177"/>
      <c r="C235" s="139" t="s">
        <v>131</v>
      </c>
      <c r="D235" s="52">
        <f>D227</f>
        <v>90000</v>
      </c>
      <c r="E235" s="52">
        <f>E227</f>
        <v>45000</v>
      </c>
      <c r="F235" s="19">
        <f t="shared" ref="F235:F236" si="11">E235/D235*100</f>
        <v>50</v>
      </c>
      <c r="G235" s="176"/>
    </row>
    <row r="236" spans="1:9" ht="52.5" customHeight="1" x14ac:dyDescent="0.25">
      <c r="A236" s="177"/>
      <c r="B236" s="177"/>
      <c r="C236" s="139" t="s">
        <v>163</v>
      </c>
      <c r="D236" s="52">
        <f>D224+D228</f>
        <v>6550</v>
      </c>
      <c r="E236" s="52">
        <f>E224+E228</f>
        <v>4675</v>
      </c>
      <c r="F236" s="19">
        <f t="shared" si="11"/>
        <v>71.374045801526719</v>
      </c>
      <c r="G236" s="176"/>
    </row>
    <row r="237" spans="1:9" ht="58.5" customHeight="1" x14ac:dyDescent="0.25">
      <c r="A237" s="177"/>
      <c r="B237" s="177"/>
      <c r="C237" s="139" t="s">
        <v>19</v>
      </c>
      <c r="D237" s="52">
        <f>D225+D226+D229+D230+D232+D233</f>
        <v>21077.1</v>
      </c>
      <c r="E237" s="52">
        <f>E225+E226+E229+E230+E232+E233</f>
        <v>14181.4</v>
      </c>
      <c r="F237" s="19">
        <f>E237/D237*100</f>
        <v>67.283449810457796</v>
      </c>
      <c r="G237" s="176"/>
    </row>
    <row r="238" spans="1:9" ht="36.75" customHeight="1" x14ac:dyDescent="0.25">
      <c r="A238" s="185" t="s">
        <v>49</v>
      </c>
      <c r="B238" s="185"/>
      <c r="C238" s="185"/>
      <c r="D238" s="185"/>
      <c r="E238" s="185"/>
      <c r="F238" s="185"/>
      <c r="G238" s="185"/>
    </row>
    <row r="239" spans="1:9" ht="62.25" customHeight="1" x14ac:dyDescent="0.25">
      <c r="A239" s="104" t="s">
        <v>27</v>
      </c>
      <c r="B239" s="131" t="s">
        <v>367</v>
      </c>
      <c r="C239" s="132" t="s">
        <v>19</v>
      </c>
      <c r="D239" s="51">
        <v>2</v>
      </c>
      <c r="E239" s="51">
        <v>0</v>
      </c>
      <c r="F239" s="136">
        <f>E239/D239*100</f>
        <v>0</v>
      </c>
      <c r="G239" s="96"/>
    </row>
    <row r="240" spans="1:9" ht="63" customHeight="1" x14ac:dyDescent="0.25">
      <c r="A240" s="131" t="s">
        <v>32</v>
      </c>
      <c r="B240" s="131" t="s">
        <v>154</v>
      </c>
      <c r="C240" s="132" t="s">
        <v>19</v>
      </c>
      <c r="D240" s="51">
        <v>75</v>
      </c>
      <c r="E240" s="51">
        <v>22.5</v>
      </c>
      <c r="F240" s="136">
        <f>E240/D240*100</f>
        <v>30</v>
      </c>
      <c r="G240" s="96" t="s">
        <v>503</v>
      </c>
    </row>
    <row r="241" spans="1:9" s="93" customFormat="1" ht="64.5" customHeight="1" x14ac:dyDescent="0.25">
      <c r="A241" s="142" t="s">
        <v>33</v>
      </c>
      <c r="B241" s="142" t="s">
        <v>84</v>
      </c>
      <c r="C241" s="140" t="s">
        <v>19</v>
      </c>
      <c r="D241" s="68">
        <v>0</v>
      </c>
      <c r="E241" s="68">
        <v>0</v>
      </c>
      <c r="F241" s="69">
        <v>0</v>
      </c>
      <c r="G241" s="140"/>
      <c r="H241" s="92"/>
      <c r="I241" s="92"/>
    </row>
    <row r="242" spans="1:9" ht="57.75" customHeight="1" x14ac:dyDescent="0.25">
      <c r="A242" s="131" t="s">
        <v>34</v>
      </c>
      <c r="B242" s="131" t="s">
        <v>292</v>
      </c>
      <c r="C242" s="132" t="s">
        <v>19</v>
      </c>
      <c r="D242" s="51">
        <v>190.5</v>
      </c>
      <c r="E242" s="51">
        <v>146.6</v>
      </c>
      <c r="F242" s="136">
        <f>E242/D242*100</f>
        <v>76.955380577427817</v>
      </c>
      <c r="G242" s="96" t="s">
        <v>293</v>
      </c>
    </row>
    <row r="243" spans="1:9" ht="27" customHeight="1" x14ac:dyDescent="0.25">
      <c r="A243" s="177" t="s">
        <v>69</v>
      </c>
      <c r="B243" s="177"/>
      <c r="C243" s="139" t="s">
        <v>92</v>
      </c>
      <c r="D243" s="52">
        <f>SUM(D239:D242)</f>
        <v>267.5</v>
      </c>
      <c r="E243" s="52">
        <f>SUM(E239:E242)</f>
        <v>169.1</v>
      </c>
      <c r="F243" s="19">
        <f>E243/D243*100</f>
        <v>63.214953271028037</v>
      </c>
      <c r="G243" s="176"/>
    </row>
    <row r="244" spans="1:9" ht="27" customHeight="1" x14ac:dyDescent="0.25">
      <c r="A244" s="177"/>
      <c r="B244" s="177"/>
      <c r="C244" s="139" t="s">
        <v>131</v>
      </c>
      <c r="D244" s="52">
        <v>0</v>
      </c>
      <c r="E244" s="52">
        <v>0</v>
      </c>
      <c r="F244" s="19">
        <v>0</v>
      </c>
      <c r="G244" s="176"/>
    </row>
    <row r="245" spans="1:9" ht="27" customHeight="1" x14ac:dyDescent="0.25">
      <c r="A245" s="177"/>
      <c r="B245" s="177"/>
      <c r="C245" s="139" t="s">
        <v>163</v>
      </c>
      <c r="D245" s="52">
        <v>0</v>
      </c>
      <c r="E245" s="52">
        <v>0</v>
      </c>
      <c r="F245" s="19">
        <v>0</v>
      </c>
      <c r="G245" s="176"/>
    </row>
    <row r="246" spans="1:9" ht="27" customHeight="1" x14ac:dyDescent="0.25">
      <c r="A246" s="177"/>
      <c r="B246" s="177"/>
      <c r="C246" s="139" t="s">
        <v>19</v>
      </c>
      <c r="D246" s="52">
        <f>D239+D240+D241+D242</f>
        <v>267.5</v>
      </c>
      <c r="E246" s="52">
        <f>E239+E240+E241+E242</f>
        <v>169.1</v>
      </c>
      <c r="F246" s="19">
        <f>E246/D246*100</f>
        <v>63.214953271028037</v>
      </c>
      <c r="G246" s="176"/>
    </row>
    <row r="247" spans="1:9" ht="30.75" customHeight="1" x14ac:dyDescent="0.25">
      <c r="A247" s="185" t="s">
        <v>50</v>
      </c>
      <c r="B247" s="185"/>
      <c r="C247" s="185"/>
      <c r="D247" s="185"/>
      <c r="E247" s="185"/>
      <c r="F247" s="185"/>
      <c r="G247" s="185"/>
    </row>
    <row r="248" spans="1:9" s="93" customFormat="1" ht="54.75" customHeight="1" x14ac:dyDescent="0.25">
      <c r="A248" s="186" t="s">
        <v>29</v>
      </c>
      <c r="B248" s="142" t="s">
        <v>592</v>
      </c>
      <c r="C248" s="140" t="s">
        <v>19</v>
      </c>
      <c r="D248" s="68">
        <v>1</v>
      </c>
      <c r="E248" s="68">
        <v>0</v>
      </c>
      <c r="F248" s="136">
        <v>0</v>
      </c>
      <c r="G248" s="132"/>
      <c r="H248" s="92"/>
      <c r="I248" s="92"/>
    </row>
    <row r="249" spans="1:9" s="93" customFormat="1" ht="77.25" customHeight="1" x14ac:dyDescent="0.25">
      <c r="A249" s="186"/>
      <c r="B249" s="142" t="s">
        <v>236</v>
      </c>
      <c r="C249" s="140" t="s">
        <v>19</v>
      </c>
      <c r="D249" s="68">
        <v>1</v>
      </c>
      <c r="E249" s="68">
        <v>0</v>
      </c>
      <c r="F249" s="136">
        <v>0</v>
      </c>
      <c r="G249" s="132"/>
      <c r="H249" s="92"/>
      <c r="I249" s="92"/>
    </row>
    <row r="250" spans="1:9" ht="83.25" customHeight="1" x14ac:dyDescent="0.25">
      <c r="A250" s="189" t="s">
        <v>27</v>
      </c>
      <c r="B250" s="131" t="s">
        <v>368</v>
      </c>
      <c r="C250" s="132" t="s">
        <v>19</v>
      </c>
      <c r="D250" s="51">
        <v>492.1</v>
      </c>
      <c r="E250" s="51">
        <v>98.8</v>
      </c>
      <c r="F250" s="136">
        <f t="shared" ref="F250:F254" si="12">E250/D250*100</f>
        <v>20.077220077220076</v>
      </c>
      <c r="G250" s="96" t="s">
        <v>429</v>
      </c>
    </row>
    <row r="251" spans="1:9" ht="84.75" customHeight="1" x14ac:dyDescent="0.25">
      <c r="A251" s="189"/>
      <c r="B251" s="131" t="s">
        <v>202</v>
      </c>
      <c r="C251" s="132" t="s">
        <v>19</v>
      </c>
      <c r="D251" s="51">
        <v>70.400000000000006</v>
      </c>
      <c r="E251" s="51">
        <v>70.400000000000006</v>
      </c>
      <c r="F251" s="136">
        <f t="shared" si="12"/>
        <v>100</v>
      </c>
      <c r="G251" s="96" t="s">
        <v>529</v>
      </c>
    </row>
    <row r="252" spans="1:9" ht="82.5" customHeight="1" x14ac:dyDescent="0.25">
      <c r="A252" s="131" t="s">
        <v>32</v>
      </c>
      <c r="B252" s="131" t="s">
        <v>165</v>
      </c>
      <c r="C252" s="132" t="s">
        <v>19</v>
      </c>
      <c r="D252" s="95">
        <v>5714.6</v>
      </c>
      <c r="E252" s="51">
        <v>3888</v>
      </c>
      <c r="F252" s="136">
        <f t="shared" si="12"/>
        <v>68.036258005809685</v>
      </c>
      <c r="G252" s="96" t="s">
        <v>308</v>
      </c>
    </row>
    <row r="253" spans="1:9" ht="54" customHeight="1" x14ac:dyDescent="0.25">
      <c r="A253" s="130" t="s">
        <v>33</v>
      </c>
      <c r="B253" s="130" t="s">
        <v>198</v>
      </c>
      <c r="C253" s="132" t="s">
        <v>19</v>
      </c>
      <c r="D253" s="95">
        <v>0</v>
      </c>
      <c r="E253" s="51">
        <v>0</v>
      </c>
      <c r="F253" s="136">
        <v>0</v>
      </c>
      <c r="G253" s="96"/>
    </row>
    <row r="254" spans="1:9" ht="188.25" customHeight="1" x14ac:dyDescent="0.25">
      <c r="A254" s="131" t="s">
        <v>34</v>
      </c>
      <c r="B254" s="131" t="s">
        <v>294</v>
      </c>
      <c r="C254" s="132" t="s">
        <v>19</v>
      </c>
      <c r="D254" s="51">
        <v>2429.9</v>
      </c>
      <c r="E254" s="51">
        <v>1866.9</v>
      </c>
      <c r="F254" s="136">
        <f t="shared" si="12"/>
        <v>76.830322235482939</v>
      </c>
      <c r="G254" s="96" t="s">
        <v>490</v>
      </c>
    </row>
    <row r="255" spans="1:9" ht="54" customHeight="1" x14ac:dyDescent="0.25">
      <c r="A255" s="177" t="s">
        <v>69</v>
      </c>
      <c r="B255" s="177"/>
      <c r="C255" s="139" t="s">
        <v>92</v>
      </c>
      <c r="D255" s="52">
        <f>D248+D249+D250+D251+D252+D253+D254</f>
        <v>8709</v>
      </c>
      <c r="E255" s="52">
        <f>E248+E249+E250+E251+E252+E253+E254</f>
        <v>5924.1</v>
      </c>
      <c r="F255" s="19">
        <f>E255/D255*100</f>
        <v>68.02273510161902</v>
      </c>
      <c r="G255" s="176"/>
    </row>
    <row r="256" spans="1:9" ht="54" customHeight="1" x14ac:dyDescent="0.25">
      <c r="A256" s="177"/>
      <c r="B256" s="177"/>
      <c r="C256" s="139" t="s">
        <v>131</v>
      </c>
      <c r="D256" s="52">
        <v>0</v>
      </c>
      <c r="E256" s="52">
        <v>0</v>
      </c>
      <c r="F256" s="19">
        <v>0</v>
      </c>
      <c r="G256" s="176"/>
    </row>
    <row r="257" spans="1:9" ht="54" customHeight="1" x14ac:dyDescent="0.25">
      <c r="A257" s="177"/>
      <c r="B257" s="177"/>
      <c r="C257" s="139" t="s">
        <v>163</v>
      </c>
      <c r="D257" s="52">
        <v>0</v>
      </c>
      <c r="E257" s="52">
        <v>0</v>
      </c>
      <c r="F257" s="19">
        <v>0</v>
      </c>
      <c r="G257" s="176"/>
    </row>
    <row r="258" spans="1:9" ht="54" customHeight="1" x14ac:dyDescent="0.25">
      <c r="A258" s="177"/>
      <c r="B258" s="177"/>
      <c r="C258" s="139" t="s">
        <v>19</v>
      </c>
      <c r="D258" s="52">
        <f>D248+D249+D250+D251+D252+D253+D254</f>
        <v>8709</v>
      </c>
      <c r="E258" s="52">
        <f>E248+E249+E250+E251+E252+E253+E254</f>
        <v>5924.1</v>
      </c>
      <c r="F258" s="19">
        <f>E258/D258*100</f>
        <v>68.02273510161902</v>
      </c>
      <c r="G258" s="176"/>
    </row>
    <row r="259" spans="1:9" s="81" customFormat="1" ht="36.75" customHeight="1" x14ac:dyDescent="0.25">
      <c r="A259" s="198" t="s">
        <v>161</v>
      </c>
      <c r="B259" s="198"/>
      <c r="C259" s="198"/>
      <c r="D259" s="198"/>
      <c r="E259" s="198"/>
      <c r="F259" s="198"/>
      <c r="G259" s="198"/>
      <c r="H259" s="80"/>
      <c r="I259" s="80"/>
    </row>
    <row r="260" spans="1:9" ht="80.25" customHeight="1" x14ac:dyDescent="0.25">
      <c r="A260" s="131" t="s">
        <v>23</v>
      </c>
      <c r="B260" s="131" t="s">
        <v>187</v>
      </c>
      <c r="C260" s="132" t="s">
        <v>19</v>
      </c>
      <c r="D260" s="51">
        <v>75</v>
      </c>
      <c r="E260" s="51">
        <v>0</v>
      </c>
      <c r="F260" s="136">
        <f t="shared" ref="F260:F275" si="13">E260/D260*100</f>
        <v>0</v>
      </c>
      <c r="G260" s="132"/>
    </row>
    <row r="261" spans="1:9" ht="61.5" customHeight="1" x14ac:dyDescent="0.25">
      <c r="A261" s="131" t="s">
        <v>24</v>
      </c>
      <c r="B261" s="131" t="s">
        <v>196</v>
      </c>
      <c r="C261" s="132" t="s">
        <v>19</v>
      </c>
      <c r="D261" s="51">
        <v>100</v>
      </c>
      <c r="E261" s="51">
        <v>30</v>
      </c>
      <c r="F261" s="136">
        <f t="shared" si="13"/>
        <v>30</v>
      </c>
      <c r="G261" s="132" t="s">
        <v>330</v>
      </c>
    </row>
    <row r="262" spans="1:9" ht="61.5" customHeight="1" x14ac:dyDescent="0.25">
      <c r="A262" s="165" t="s">
        <v>25</v>
      </c>
      <c r="B262" s="165" t="s">
        <v>438</v>
      </c>
      <c r="C262" s="132" t="s">
        <v>163</v>
      </c>
      <c r="D262" s="51">
        <v>10460.1</v>
      </c>
      <c r="E262" s="51">
        <v>3261.6</v>
      </c>
      <c r="F262" s="136">
        <f t="shared" si="13"/>
        <v>31.181346258639977</v>
      </c>
      <c r="G262" s="163" t="s">
        <v>545</v>
      </c>
    </row>
    <row r="263" spans="1:9" ht="93.75" customHeight="1" x14ac:dyDescent="0.25">
      <c r="A263" s="173"/>
      <c r="B263" s="166"/>
      <c r="C263" s="132" t="s">
        <v>19</v>
      </c>
      <c r="D263" s="51">
        <v>1992.4</v>
      </c>
      <c r="E263" s="51">
        <v>621.29999999999995</v>
      </c>
      <c r="F263" s="136">
        <f t="shared" si="13"/>
        <v>31.183497289700863</v>
      </c>
      <c r="G263" s="164"/>
    </row>
    <row r="264" spans="1:9" ht="63" customHeight="1" x14ac:dyDescent="0.25">
      <c r="A264" s="166"/>
      <c r="B264" s="131" t="s">
        <v>262</v>
      </c>
      <c r="C264" s="132" t="s">
        <v>19</v>
      </c>
      <c r="D264" s="51">
        <v>1382.1</v>
      </c>
      <c r="E264" s="51">
        <v>12.9</v>
      </c>
      <c r="F264" s="136">
        <v>0</v>
      </c>
      <c r="G264" s="132" t="s">
        <v>549</v>
      </c>
    </row>
    <row r="265" spans="1:9" ht="61.5" customHeight="1" x14ac:dyDescent="0.25">
      <c r="A265" s="104" t="s">
        <v>29</v>
      </c>
      <c r="B265" s="131" t="s">
        <v>164</v>
      </c>
      <c r="C265" s="132" t="s">
        <v>19</v>
      </c>
      <c r="D265" s="51">
        <v>1</v>
      </c>
      <c r="E265" s="51">
        <v>0</v>
      </c>
      <c r="F265" s="136">
        <f t="shared" si="13"/>
        <v>0</v>
      </c>
      <c r="G265" s="132"/>
    </row>
    <row r="266" spans="1:9" ht="84.75" customHeight="1" x14ac:dyDescent="0.25">
      <c r="A266" s="104" t="s">
        <v>26</v>
      </c>
      <c r="B266" s="131" t="s">
        <v>220</v>
      </c>
      <c r="C266" s="132" t="s">
        <v>19</v>
      </c>
      <c r="D266" s="51">
        <v>5</v>
      </c>
      <c r="E266" s="51">
        <v>0</v>
      </c>
      <c r="F266" s="136">
        <f t="shared" si="13"/>
        <v>0</v>
      </c>
      <c r="G266" s="132"/>
    </row>
    <row r="267" spans="1:9" ht="79.5" customHeight="1" x14ac:dyDescent="0.25">
      <c r="A267" s="131" t="s">
        <v>27</v>
      </c>
      <c r="B267" s="131" t="s">
        <v>369</v>
      </c>
      <c r="C267" s="132" t="s">
        <v>19</v>
      </c>
      <c r="D267" s="51">
        <v>13823.7</v>
      </c>
      <c r="E267" s="51">
        <v>2440.1999999999998</v>
      </c>
      <c r="F267" s="136">
        <f t="shared" si="13"/>
        <v>17.652292801493086</v>
      </c>
      <c r="G267" s="96" t="s">
        <v>530</v>
      </c>
    </row>
    <row r="268" spans="1:9" ht="80.25" customHeight="1" x14ac:dyDescent="0.25">
      <c r="A268" s="131" t="s">
        <v>28</v>
      </c>
      <c r="B268" s="131" t="s">
        <v>256</v>
      </c>
      <c r="C268" s="132" t="s">
        <v>19</v>
      </c>
      <c r="D268" s="51">
        <v>20</v>
      </c>
      <c r="E268" s="51">
        <v>0</v>
      </c>
      <c r="F268" s="136">
        <f t="shared" si="13"/>
        <v>0</v>
      </c>
      <c r="G268" s="132"/>
    </row>
    <row r="269" spans="1:9" ht="57.75" customHeight="1" x14ac:dyDescent="0.25">
      <c r="A269" s="104" t="s">
        <v>30</v>
      </c>
      <c r="B269" s="131" t="s">
        <v>206</v>
      </c>
      <c r="C269" s="132" t="s">
        <v>19</v>
      </c>
      <c r="D269" s="51">
        <v>512</v>
      </c>
      <c r="E269" s="51">
        <v>212</v>
      </c>
      <c r="F269" s="136">
        <f t="shared" si="13"/>
        <v>41.40625</v>
      </c>
      <c r="G269" s="96" t="s">
        <v>514</v>
      </c>
    </row>
    <row r="270" spans="1:9" ht="79.5" customHeight="1" x14ac:dyDescent="0.25">
      <c r="A270" s="104" t="s">
        <v>31</v>
      </c>
      <c r="B270" s="131" t="s">
        <v>474</v>
      </c>
      <c r="C270" s="132" t="s">
        <v>19</v>
      </c>
      <c r="D270" s="51">
        <v>50</v>
      </c>
      <c r="E270" s="51">
        <v>0</v>
      </c>
      <c r="F270" s="136">
        <v>0</v>
      </c>
      <c r="G270" s="132"/>
    </row>
    <row r="271" spans="1:9" ht="156.75" customHeight="1" x14ac:dyDescent="0.25">
      <c r="A271" s="104" t="s">
        <v>32</v>
      </c>
      <c r="B271" s="130" t="s">
        <v>123</v>
      </c>
      <c r="C271" s="132" t="s">
        <v>19</v>
      </c>
      <c r="D271" s="51">
        <v>40037.4</v>
      </c>
      <c r="E271" s="51">
        <v>39358.400000000001</v>
      </c>
      <c r="F271" s="136">
        <f t="shared" si="13"/>
        <v>98.304085679889312</v>
      </c>
      <c r="G271" s="132" t="s">
        <v>504</v>
      </c>
    </row>
    <row r="272" spans="1:9" ht="57" customHeight="1" x14ac:dyDescent="0.25">
      <c r="A272" s="165" t="s">
        <v>33</v>
      </c>
      <c r="B272" s="165" t="s">
        <v>382</v>
      </c>
      <c r="C272" s="129" t="s">
        <v>131</v>
      </c>
      <c r="D272" s="134">
        <v>11231</v>
      </c>
      <c r="E272" s="134">
        <v>3551.1</v>
      </c>
      <c r="F272" s="136">
        <f t="shared" si="13"/>
        <v>31.618733861632979</v>
      </c>
      <c r="G272" s="163" t="s">
        <v>582</v>
      </c>
    </row>
    <row r="273" spans="1:9" ht="57" customHeight="1" x14ac:dyDescent="0.25">
      <c r="A273" s="173"/>
      <c r="B273" s="173"/>
      <c r="C273" s="129" t="s">
        <v>402</v>
      </c>
      <c r="D273" s="134">
        <v>468</v>
      </c>
      <c r="E273" s="134">
        <v>148</v>
      </c>
      <c r="F273" s="136">
        <f t="shared" si="13"/>
        <v>31.623931623931622</v>
      </c>
      <c r="G273" s="188"/>
    </row>
    <row r="274" spans="1:9" ht="228.75" customHeight="1" x14ac:dyDescent="0.25">
      <c r="A274" s="173"/>
      <c r="B274" s="166"/>
      <c r="C274" s="129" t="s">
        <v>19</v>
      </c>
      <c r="D274" s="134">
        <v>1904.5</v>
      </c>
      <c r="E274" s="134">
        <v>602.20000000000005</v>
      </c>
      <c r="F274" s="136">
        <f t="shared" si="13"/>
        <v>31.619847729062752</v>
      </c>
      <c r="G274" s="164"/>
    </row>
    <row r="275" spans="1:9" ht="189" customHeight="1" x14ac:dyDescent="0.25">
      <c r="A275" s="173"/>
      <c r="B275" s="128" t="s">
        <v>166</v>
      </c>
      <c r="C275" s="129" t="s">
        <v>19</v>
      </c>
      <c r="D275" s="134">
        <v>10496.7</v>
      </c>
      <c r="E275" s="134">
        <v>479</v>
      </c>
      <c r="F275" s="125">
        <f t="shared" si="13"/>
        <v>4.5633389541474934</v>
      </c>
      <c r="G275" s="129" t="s">
        <v>583</v>
      </c>
    </row>
    <row r="276" spans="1:9" ht="57" customHeight="1" x14ac:dyDescent="0.25">
      <c r="A276" s="131" t="s">
        <v>34</v>
      </c>
      <c r="B276" s="131" t="s">
        <v>295</v>
      </c>
      <c r="C276" s="132" t="s">
        <v>19</v>
      </c>
      <c r="D276" s="51">
        <v>0</v>
      </c>
      <c r="E276" s="51">
        <v>0</v>
      </c>
      <c r="F276" s="136">
        <v>0</v>
      </c>
      <c r="G276" s="132" t="s">
        <v>486</v>
      </c>
    </row>
    <row r="277" spans="1:9" ht="54" customHeight="1" x14ac:dyDescent="0.25">
      <c r="A277" s="177" t="s">
        <v>69</v>
      </c>
      <c r="B277" s="177"/>
      <c r="C277" s="139" t="s">
        <v>92</v>
      </c>
      <c r="D277" s="52">
        <f>SUM(D260:D276)</f>
        <v>92558.900000000009</v>
      </c>
      <c r="E277" s="52">
        <f>SUM(E260:E276)</f>
        <v>50716.7</v>
      </c>
      <c r="F277" s="19">
        <f>E277/D277*100</f>
        <v>54.793974431416089</v>
      </c>
      <c r="G277" s="176"/>
    </row>
    <row r="278" spans="1:9" ht="54" customHeight="1" x14ac:dyDescent="0.25">
      <c r="A278" s="177"/>
      <c r="B278" s="177"/>
      <c r="C278" s="139" t="s">
        <v>131</v>
      </c>
      <c r="D278" s="52">
        <f>D272</f>
        <v>11231</v>
      </c>
      <c r="E278" s="52">
        <f>E272</f>
        <v>3551.1</v>
      </c>
      <c r="F278" s="19">
        <f t="shared" ref="F278:F279" si="14">E278/D278*100</f>
        <v>31.618733861632979</v>
      </c>
      <c r="G278" s="176"/>
    </row>
    <row r="279" spans="1:9" ht="54" customHeight="1" x14ac:dyDescent="0.25">
      <c r="A279" s="177"/>
      <c r="B279" s="177"/>
      <c r="C279" s="139" t="s">
        <v>163</v>
      </c>
      <c r="D279" s="52">
        <f>D273+D262</f>
        <v>10928.1</v>
      </c>
      <c r="E279" s="52">
        <f>E273+E262</f>
        <v>3409.6</v>
      </c>
      <c r="F279" s="19">
        <f t="shared" si="14"/>
        <v>31.200300143666325</v>
      </c>
      <c r="G279" s="176"/>
    </row>
    <row r="280" spans="1:9" ht="54" customHeight="1" x14ac:dyDescent="0.25">
      <c r="A280" s="177"/>
      <c r="B280" s="177"/>
      <c r="C280" s="139" t="s">
        <v>19</v>
      </c>
      <c r="D280" s="52">
        <f>D260+D261+D264+D265+D266+D267+D268+D269+D270+D271+D274+D275+D276+D263</f>
        <v>70399.8</v>
      </c>
      <c r="E280" s="52">
        <f>E260+E261+E264+E265+E266+E267+E268+E269+E270+E271+E274+E275+E276+E263</f>
        <v>43756</v>
      </c>
      <c r="F280" s="19">
        <f>E280/D280*100</f>
        <v>62.153585663595635</v>
      </c>
      <c r="G280" s="176"/>
    </row>
    <row r="281" spans="1:9" ht="32.25" customHeight="1" x14ac:dyDescent="0.25">
      <c r="A281" s="185" t="s">
        <v>51</v>
      </c>
      <c r="B281" s="185"/>
      <c r="C281" s="185"/>
      <c r="D281" s="185"/>
      <c r="E281" s="185"/>
      <c r="F281" s="185"/>
      <c r="G281" s="185"/>
    </row>
    <row r="282" spans="1:9" s="93" customFormat="1" ht="57.75" customHeight="1" x14ac:dyDescent="0.25">
      <c r="A282" s="142" t="s">
        <v>29</v>
      </c>
      <c r="B282" s="142" t="s">
        <v>237</v>
      </c>
      <c r="C282" s="140" t="s">
        <v>19</v>
      </c>
      <c r="D282" s="68">
        <v>1</v>
      </c>
      <c r="E282" s="68">
        <v>0</v>
      </c>
      <c r="F282" s="136">
        <f>E282/D282*100</f>
        <v>0</v>
      </c>
      <c r="G282" s="96"/>
      <c r="H282" s="92"/>
      <c r="I282" s="92"/>
    </row>
    <row r="283" spans="1:9" s="93" customFormat="1" ht="57.75" customHeight="1" x14ac:dyDescent="0.25">
      <c r="A283" s="165" t="s">
        <v>33</v>
      </c>
      <c r="B283" s="167" t="s">
        <v>383</v>
      </c>
      <c r="C283" s="140" t="s">
        <v>131</v>
      </c>
      <c r="D283" s="68">
        <v>769.5</v>
      </c>
      <c r="E283" s="68">
        <v>768.7</v>
      </c>
      <c r="F283" s="136">
        <f t="shared" ref="F283:F285" si="15">E283/D283*100</f>
        <v>99.896036387264459</v>
      </c>
      <c r="G283" s="170" t="s">
        <v>584</v>
      </c>
      <c r="H283" s="92"/>
      <c r="I283" s="92"/>
    </row>
    <row r="284" spans="1:9" s="93" customFormat="1" ht="31.5" customHeight="1" x14ac:dyDescent="0.25">
      <c r="A284" s="173"/>
      <c r="B284" s="168"/>
      <c r="C284" s="140" t="s">
        <v>163</v>
      </c>
      <c r="D284" s="68">
        <v>300.5</v>
      </c>
      <c r="E284" s="68">
        <v>298.39999999999998</v>
      </c>
      <c r="F284" s="136">
        <f t="shared" si="15"/>
        <v>99.301164725457554</v>
      </c>
      <c r="G284" s="171"/>
      <c r="H284" s="92"/>
      <c r="I284" s="92"/>
    </row>
    <row r="285" spans="1:9" s="93" customFormat="1" ht="101.25" customHeight="1" x14ac:dyDescent="0.25">
      <c r="A285" s="173"/>
      <c r="B285" s="169"/>
      <c r="C285" s="140" t="s">
        <v>19</v>
      </c>
      <c r="D285" s="68">
        <v>1028</v>
      </c>
      <c r="E285" s="68">
        <v>1025.4000000000001</v>
      </c>
      <c r="F285" s="136">
        <f t="shared" si="15"/>
        <v>99.747081712062268</v>
      </c>
      <c r="G285" s="172"/>
      <c r="H285" s="92"/>
      <c r="I285" s="92"/>
    </row>
    <row r="286" spans="1:9" s="93" customFormat="1" ht="56.25" customHeight="1" x14ac:dyDescent="0.25">
      <c r="A286" s="173"/>
      <c r="B286" s="167" t="s">
        <v>451</v>
      </c>
      <c r="C286" s="140" t="s">
        <v>131</v>
      </c>
      <c r="D286" s="68">
        <v>1913.4</v>
      </c>
      <c r="E286" s="68">
        <v>0</v>
      </c>
      <c r="F286" s="136">
        <f t="shared" ref="F286:F288" si="16">E286/D286*100</f>
        <v>0</v>
      </c>
      <c r="G286" s="170" t="s">
        <v>585</v>
      </c>
      <c r="H286" s="92"/>
      <c r="I286" s="92"/>
    </row>
    <row r="287" spans="1:9" s="93" customFormat="1" ht="33" customHeight="1" x14ac:dyDescent="0.25">
      <c r="A287" s="173"/>
      <c r="B287" s="168"/>
      <c r="C287" s="140" t="s">
        <v>163</v>
      </c>
      <c r="D287" s="68">
        <v>1507.7</v>
      </c>
      <c r="E287" s="68">
        <v>0</v>
      </c>
      <c r="F287" s="136">
        <f t="shared" si="16"/>
        <v>0</v>
      </c>
      <c r="G287" s="171"/>
      <c r="H287" s="92"/>
      <c r="I287" s="92"/>
    </row>
    <row r="288" spans="1:9" s="93" customFormat="1" ht="406.5" customHeight="1" x14ac:dyDescent="0.25">
      <c r="A288" s="173"/>
      <c r="B288" s="169"/>
      <c r="C288" s="140" t="s">
        <v>19</v>
      </c>
      <c r="D288" s="68">
        <v>17.2</v>
      </c>
      <c r="E288" s="68">
        <v>0</v>
      </c>
      <c r="F288" s="136">
        <f t="shared" si="16"/>
        <v>0</v>
      </c>
      <c r="G288" s="172"/>
      <c r="H288" s="92"/>
      <c r="I288" s="92"/>
    </row>
    <row r="289" spans="1:9" ht="80.25" customHeight="1" x14ac:dyDescent="0.25">
      <c r="A289" s="173"/>
      <c r="B289" s="131" t="s">
        <v>108</v>
      </c>
      <c r="C289" s="132" t="s">
        <v>19</v>
      </c>
      <c r="D289" s="51">
        <v>5413.7</v>
      </c>
      <c r="E289" s="51">
        <v>0</v>
      </c>
      <c r="F289" s="136">
        <v>0</v>
      </c>
      <c r="G289" s="132"/>
    </row>
    <row r="290" spans="1:9" ht="51.75" customHeight="1" x14ac:dyDescent="0.25">
      <c r="A290" s="166"/>
      <c r="B290" s="131" t="s">
        <v>200</v>
      </c>
      <c r="C290" s="132" t="s">
        <v>19</v>
      </c>
      <c r="D290" s="51">
        <v>284.39999999999998</v>
      </c>
      <c r="E290" s="51">
        <v>0</v>
      </c>
      <c r="F290" s="136">
        <v>0</v>
      </c>
      <c r="G290" s="132"/>
    </row>
    <row r="291" spans="1:9" ht="50.25" customHeight="1" x14ac:dyDescent="0.25">
      <c r="A291" s="177" t="s">
        <v>69</v>
      </c>
      <c r="B291" s="177"/>
      <c r="C291" s="139" t="s">
        <v>92</v>
      </c>
      <c r="D291" s="52">
        <f>SUM(D282:D290)</f>
        <v>11235.4</v>
      </c>
      <c r="E291" s="52">
        <f>SUM(E282:E290)</f>
        <v>2092.5</v>
      </c>
      <c r="F291" s="19">
        <f>E291/D291*100</f>
        <v>18.624170033999679</v>
      </c>
      <c r="G291" s="176"/>
    </row>
    <row r="292" spans="1:9" ht="50.25" customHeight="1" x14ac:dyDescent="0.25">
      <c r="A292" s="177"/>
      <c r="B292" s="177"/>
      <c r="C292" s="139" t="s">
        <v>131</v>
      </c>
      <c r="D292" s="52">
        <f>D283+D286</f>
        <v>2682.9</v>
      </c>
      <c r="E292" s="52">
        <f>E283+E286</f>
        <v>768.7</v>
      </c>
      <c r="F292" s="19">
        <f t="shared" ref="F292:F293" si="17">E292/D292*100</f>
        <v>28.651831972865182</v>
      </c>
      <c r="G292" s="176"/>
    </row>
    <row r="293" spans="1:9" ht="50.25" customHeight="1" x14ac:dyDescent="0.25">
      <c r="A293" s="177"/>
      <c r="B293" s="177"/>
      <c r="C293" s="139" t="s">
        <v>18</v>
      </c>
      <c r="D293" s="52">
        <f>D284+D287</f>
        <v>1808.2</v>
      </c>
      <c r="E293" s="52">
        <f>E284+E287</f>
        <v>298.39999999999998</v>
      </c>
      <c r="F293" s="19">
        <f t="shared" si="17"/>
        <v>16.502599269992256</v>
      </c>
      <c r="G293" s="176"/>
    </row>
    <row r="294" spans="1:9" ht="50.25" customHeight="1" x14ac:dyDescent="0.25">
      <c r="A294" s="177"/>
      <c r="B294" s="177"/>
      <c r="C294" s="139" t="s">
        <v>19</v>
      </c>
      <c r="D294" s="52">
        <f>D282+D285+D289+D290+D288</f>
        <v>6744.2999999999993</v>
      </c>
      <c r="E294" s="52">
        <f>E282+E285+E289+E290+E288</f>
        <v>1025.4000000000001</v>
      </c>
      <c r="F294" s="19">
        <f>E294/D294*100</f>
        <v>15.203950002224104</v>
      </c>
      <c r="G294" s="176"/>
    </row>
    <row r="295" spans="1:9" ht="32.25" customHeight="1" x14ac:dyDescent="0.25">
      <c r="A295" s="185" t="s">
        <v>46</v>
      </c>
      <c r="B295" s="185"/>
      <c r="C295" s="185"/>
      <c r="D295" s="185"/>
      <c r="E295" s="185"/>
      <c r="F295" s="185"/>
      <c r="G295" s="185"/>
    </row>
    <row r="296" spans="1:9" ht="85.5" customHeight="1" x14ac:dyDescent="0.25">
      <c r="A296" s="131" t="s">
        <v>23</v>
      </c>
      <c r="B296" s="131" t="s">
        <v>43</v>
      </c>
      <c r="C296" s="132" t="s">
        <v>19</v>
      </c>
      <c r="D296" s="51">
        <v>60</v>
      </c>
      <c r="E296" s="51">
        <v>41.6</v>
      </c>
      <c r="F296" s="136">
        <f t="shared" ref="F296:F305" si="18">E296/D296*100</f>
        <v>69.333333333333343</v>
      </c>
      <c r="G296" s="132" t="s">
        <v>537</v>
      </c>
    </row>
    <row r="297" spans="1:9" ht="87" customHeight="1" x14ac:dyDescent="0.25">
      <c r="A297" s="131" t="s">
        <v>24</v>
      </c>
      <c r="B297" s="131" t="s">
        <v>325</v>
      </c>
      <c r="C297" s="132" t="s">
        <v>19</v>
      </c>
      <c r="D297" s="51">
        <v>192.4</v>
      </c>
      <c r="E297" s="51">
        <v>182.4</v>
      </c>
      <c r="F297" s="136">
        <f t="shared" si="18"/>
        <v>94.802494802494806</v>
      </c>
      <c r="G297" s="132" t="s">
        <v>483</v>
      </c>
    </row>
    <row r="298" spans="1:9" ht="58.5" customHeight="1" x14ac:dyDescent="0.25">
      <c r="A298" s="131" t="s">
        <v>25</v>
      </c>
      <c r="B298" s="131" t="s">
        <v>57</v>
      </c>
      <c r="C298" s="132" t="s">
        <v>19</v>
      </c>
      <c r="D298" s="51">
        <v>25</v>
      </c>
      <c r="E298" s="51">
        <v>0</v>
      </c>
      <c r="F298" s="136">
        <f t="shared" si="18"/>
        <v>0</v>
      </c>
      <c r="G298" s="132"/>
    </row>
    <row r="299" spans="1:9" ht="58.5" customHeight="1" x14ac:dyDescent="0.25">
      <c r="A299" s="131" t="s">
        <v>29</v>
      </c>
      <c r="B299" s="131" t="s">
        <v>238</v>
      </c>
      <c r="C299" s="132" t="s">
        <v>19</v>
      </c>
      <c r="D299" s="51">
        <v>360</v>
      </c>
      <c r="E299" s="51">
        <v>360</v>
      </c>
      <c r="F299" s="136">
        <f t="shared" si="18"/>
        <v>100</v>
      </c>
      <c r="G299" s="132" t="s">
        <v>265</v>
      </c>
    </row>
    <row r="300" spans="1:9" ht="53.25" customHeight="1" x14ac:dyDescent="0.25">
      <c r="A300" s="131" t="s">
        <v>26</v>
      </c>
      <c r="B300" s="131" t="s">
        <v>139</v>
      </c>
      <c r="C300" s="132" t="s">
        <v>19</v>
      </c>
      <c r="D300" s="51">
        <v>88.1</v>
      </c>
      <c r="E300" s="51">
        <v>47.2</v>
      </c>
      <c r="F300" s="136">
        <f t="shared" si="18"/>
        <v>53.575482406356421</v>
      </c>
      <c r="G300" s="132" t="s">
        <v>554</v>
      </c>
    </row>
    <row r="301" spans="1:9" ht="76.5" customHeight="1" x14ac:dyDescent="0.25">
      <c r="A301" s="131" t="s">
        <v>27</v>
      </c>
      <c r="B301" s="131" t="s">
        <v>370</v>
      </c>
      <c r="C301" s="132" t="s">
        <v>19</v>
      </c>
      <c r="D301" s="51">
        <v>96.5</v>
      </c>
      <c r="E301" s="51">
        <v>64.599999999999994</v>
      </c>
      <c r="F301" s="136">
        <f t="shared" si="18"/>
        <v>66.943005181347147</v>
      </c>
      <c r="G301" s="132" t="s">
        <v>531</v>
      </c>
    </row>
    <row r="302" spans="1:9" ht="54" customHeight="1" x14ac:dyDescent="0.25">
      <c r="A302" s="131" t="s">
        <v>30</v>
      </c>
      <c r="B302" s="131" t="s">
        <v>64</v>
      </c>
      <c r="C302" s="132" t="s">
        <v>19</v>
      </c>
      <c r="D302" s="51">
        <v>140</v>
      </c>
      <c r="E302" s="51">
        <v>77.099999999999994</v>
      </c>
      <c r="F302" s="136">
        <f t="shared" si="18"/>
        <v>55.071428571428569</v>
      </c>
      <c r="G302" s="132" t="s">
        <v>271</v>
      </c>
    </row>
    <row r="303" spans="1:9" s="93" customFormat="1" ht="51.75" customHeight="1" x14ac:dyDescent="0.25">
      <c r="A303" s="142" t="s">
        <v>32</v>
      </c>
      <c r="B303" s="142" t="s">
        <v>309</v>
      </c>
      <c r="C303" s="140" t="s">
        <v>19</v>
      </c>
      <c r="D303" s="68">
        <v>149.19999999999999</v>
      </c>
      <c r="E303" s="68">
        <v>149.19999999999999</v>
      </c>
      <c r="F303" s="136">
        <f t="shared" si="18"/>
        <v>100</v>
      </c>
      <c r="G303" s="140" t="s">
        <v>505</v>
      </c>
      <c r="H303" s="92"/>
      <c r="I303" s="92"/>
    </row>
    <row r="304" spans="1:9" ht="58.5" customHeight="1" x14ac:dyDescent="0.25">
      <c r="A304" s="131" t="s">
        <v>33</v>
      </c>
      <c r="B304" s="131" t="s">
        <v>87</v>
      </c>
      <c r="C304" s="132" t="s">
        <v>19</v>
      </c>
      <c r="D304" s="51">
        <v>5158.2</v>
      </c>
      <c r="E304" s="51">
        <v>3820.9</v>
      </c>
      <c r="F304" s="136">
        <f t="shared" si="18"/>
        <v>74.07428948082665</v>
      </c>
      <c r="G304" s="132" t="s">
        <v>393</v>
      </c>
    </row>
    <row r="305" spans="1:7" ht="82.5" customHeight="1" x14ac:dyDescent="0.25">
      <c r="A305" s="131" t="s">
        <v>34</v>
      </c>
      <c r="B305" s="131" t="s">
        <v>296</v>
      </c>
      <c r="C305" s="132" t="s">
        <v>19</v>
      </c>
      <c r="D305" s="51">
        <v>37.1</v>
      </c>
      <c r="E305" s="51">
        <v>37.1</v>
      </c>
      <c r="F305" s="136">
        <f t="shared" si="18"/>
        <v>100</v>
      </c>
      <c r="G305" s="132" t="s">
        <v>422</v>
      </c>
    </row>
    <row r="306" spans="1:7" ht="50.25" customHeight="1" x14ac:dyDescent="0.25">
      <c r="A306" s="177" t="s">
        <v>69</v>
      </c>
      <c r="B306" s="177"/>
      <c r="C306" s="139" t="s">
        <v>92</v>
      </c>
      <c r="D306" s="52">
        <f>SUM(D296:D305)</f>
        <v>6306.5</v>
      </c>
      <c r="E306" s="52">
        <f>SUM(E296:E305)</f>
        <v>4780.1000000000004</v>
      </c>
      <c r="F306" s="19">
        <f>E306/D306*100</f>
        <v>75.79640053912631</v>
      </c>
      <c r="G306" s="176"/>
    </row>
    <row r="307" spans="1:7" ht="50.25" customHeight="1" x14ac:dyDescent="0.25">
      <c r="A307" s="177"/>
      <c r="B307" s="177"/>
      <c r="C307" s="139" t="s">
        <v>131</v>
      </c>
      <c r="D307" s="52">
        <v>0</v>
      </c>
      <c r="E307" s="52">
        <v>0</v>
      </c>
      <c r="F307" s="19">
        <v>0</v>
      </c>
      <c r="G307" s="176"/>
    </row>
    <row r="308" spans="1:7" ht="50.25" customHeight="1" x14ac:dyDescent="0.25">
      <c r="A308" s="177"/>
      <c r="B308" s="177"/>
      <c r="C308" s="139" t="s">
        <v>18</v>
      </c>
      <c r="D308" s="52">
        <v>0</v>
      </c>
      <c r="E308" s="52">
        <v>0</v>
      </c>
      <c r="F308" s="19">
        <v>0</v>
      </c>
      <c r="G308" s="176"/>
    </row>
    <row r="309" spans="1:7" ht="50.25" customHeight="1" x14ac:dyDescent="0.25">
      <c r="A309" s="177"/>
      <c r="B309" s="177"/>
      <c r="C309" s="139" t="s">
        <v>19</v>
      </c>
      <c r="D309" s="52">
        <f>D296+D297+D298+D299+D300+D301+D302+D303+D304+D305</f>
        <v>6306.5</v>
      </c>
      <c r="E309" s="52">
        <f>E296+E297+E298+E299+E300+E301+E302+E303+E304+E305</f>
        <v>4780.1000000000004</v>
      </c>
      <c r="F309" s="19">
        <f>E309/D309*100</f>
        <v>75.79640053912631</v>
      </c>
      <c r="G309" s="176"/>
    </row>
    <row r="310" spans="1:7" ht="36.75" customHeight="1" x14ac:dyDescent="0.25">
      <c r="A310" s="185" t="s">
        <v>97</v>
      </c>
      <c r="B310" s="185"/>
      <c r="C310" s="185"/>
      <c r="D310" s="185"/>
      <c r="E310" s="185"/>
      <c r="F310" s="185"/>
      <c r="G310" s="185"/>
    </row>
    <row r="311" spans="1:7" ht="83.25" customHeight="1" x14ac:dyDescent="0.25">
      <c r="A311" s="189" t="s">
        <v>23</v>
      </c>
      <c r="B311" s="131" t="s">
        <v>44</v>
      </c>
      <c r="C311" s="132" t="s">
        <v>19</v>
      </c>
      <c r="D311" s="51">
        <v>6280</v>
      </c>
      <c r="E311" s="68">
        <v>4712.2</v>
      </c>
      <c r="F311" s="136">
        <f t="shared" ref="F311:F344" si="19">E311/D311*100</f>
        <v>75.035031847133766</v>
      </c>
      <c r="G311" s="132" t="s">
        <v>409</v>
      </c>
    </row>
    <row r="312" spans="1:7" ht="88.5" customHeight="1" x14ac:dyDescent="0.25">
      <c r="A312" s="189"/>
      <c r="B312" s="131" t="s">
        <v>39</v>
      </c>
      <c r="C312" s="132" t="s">
        <v>19</v>
      </c>
      <c r="D312" s="51">
        <v>37.799999999999997</v>
      </c>
      <c r="E312" s="51">
        <v>37.799999999999997</v>
      </c>
      <c r="F312" s="136">
        <f t="shared" si="19"/>
        <v>100</v>
      </c>
      <c r="G312" s="132" t="s">
        <v>538</v>
      </c>
    </row>
    <row r="313" spans="1:7" ht="112.5" customHeight="1" x14ac:dyDescent="0.25">
      <c r="A313" s="165" t="s">
        <v>24</v>
      </c>
      <c r="B313" s="165" t="s">
        <v>326</v>
      </c>
      <c r="C313" s="132" t="s">
        <v>163</v>
      </c>
      <c r="D313" s="51">
        <v>13500</v>
      </c>
      <c r="E313" s="51">
        <v>0</v>
      </c>
      <c r="F313" s="136">
        <f t="shared" si="19"/>
        <v>0</v>
      </c>
      <c r="G313" s="132" t="s">
        <v>410</v>
      </c>
    </row>
    <row r="314" spans="1:7" ht="108.75" customHeight="1" x14ac:dyDescent="0.25">
      <c r="A314" s="166"/>
      <c r="B314" s="166"/>
      <c r="C314" s="132" t="s">
        <v>19</v>
      </c>
      <c r="D314" s="51">
        <v>15964.2</v>
      </c>
      <c r="E314" s="51">
        <v>11301.6</v>
      </c>
      <c r="F314" s="136">
        <f t="shared" si="19"/>
        <v>70.793400233021387</v>
      </c>
      <c r="G314" s="132" t="s">
        <v>411</v>
      </c>
    </row>
    <row r="315" spans="1:7" ht="54" customHeight="1" x14ac:dyDescent="0.25">
      <c r="A315" s="187" t="s">
        <v>25</v>
      </c>
      <c r="B315" s="187" t="s">
        <v>258</v>
      </c>
      <c r="C315" s="132" t="s">
        <v>403</v>
      </c>
      <c r="D315" s="51">
        <v>21886.2</v>
      </c>
      <c r="E315" s="51">
        <v>0</v>
      </c>
      <c r="F315" s="136">
        <f t="shared" si="19"/>
        <v>0</v>
      </c>
      <c r="G315" s="176" t="s">
        <v>546</v>
      </c>
    </row>
    <row r="316" spans="1:7" ht="339" customHeight="1" x14ac:dyDescent="0.25">
      <c r="A316" s="187"/>
      <c r="B316" s="187"/>
      <c r="C316" s="132" t="s">
        <v>19</v>
      </c>
      <c r="D316" s="51">
        <v>1647.3</v>
      </c>
      <c r="E316" s="51">
        <v>0</v>
      </c>
      <c r="F316" s="136">
        <f t="shared" si="19"/>
        <v>0</v>
      </c>
      <c r="G316" s="176"/>
    </row>
    <row r="317" spans="1:7" ht="135" customHeight="1" x14ac:dyDescent="0.25">
      <c r="A317" s="187"/>
      <c r="B317" s="104" t="s">
        <v>54</v>
      </c>
      <c r="C317" s="132" t="s">
        <v>19</v>
      </c>
      <c r="D317" s="51">
        <v>9369.9</v>
      </c>
      <c r="E317" s="51">
        <v>6021.1</v>
      </c>
      <c r="F317" s="136">
        <f t="shared" si="19"/>
        <v>64.260024119787843</v>
      </c>
      <c r="G317" s="132" t="s">
        <v>547</v>
      </c>
    </row>
    <row r="318" spans="1:7" ht="104.25" customHeight="1" x14ac:dyDescent="0.25">
      <c r="A318" s="187"/>
      <c r="B318" s="115" t="s">
        <v>171</v>
      </c>
      <c r="C318" s="132" t="s">
        <v>19</v>
      </c>
      <c r="D318" s="51">
        <v>1675.2</v>
      </c>
      <c r="E318" s="51">
        <v>392.5</v>
      </c>
      <c r="F318" s="136">
        <f t="shared" si="19"/>
        <v>23.430038204393504</v>
      </c>
      <c r="G318" s="132" t="s">
        <v>548</v>
      </c>
    </row>
    <row r="319" spans="1:7" ht="78.75" customHeight="1" x14ac:dyDescent="0.25">
      <c r="A319" s="187" t="s">
        <v>29</v>
      </c>
      <c r="B319" s="131" t="s">
        <v>240</v>
      </c>
      <c r="C319" s="132" t="s">
        <v>19</v>
      </c>
      <c r="D319" s="68">
        <v>11830.2</v>
      </c>
      <c r="E319" s="68">
        <v>7100</v>
      </c>
      <c r="F319" s="136">
        <f t="shared" si="19"/>
        <v>60.015891531842236</v>
      </c>
      <c r="G319" s="132" t="s">
        <v>337</v>
      </c>
    </row>
    <row r="320" spans="1:7" ht="107.25" customHeight="1" x14ac:dyDescent="0.25">
      <c r="A320" s="187"/>
      <c r="B320" s="115" t="s">
        <v>239</v>
      </c>
      <c r="C320" s="132" t="s">
        <v>19</v>
      </c>
      <c r="D320" s="51">
        <v>40</v>
      </c>
      <c r="E320" s="51">
        <v>39.6</v>
      </c>
      <c r="F320" s="136">
        <v>0</v>
      </c>
      <c r="G320" s="132" t="s">
        <v>415</v>
      </c>
    </row>
    <row r="321" spans="1:9" ht="57" customHeight="1" x14ac:dyDescent="0.25">
      <c r="A321" s="165" t="s">
        <v>26</v>
      </c>
      <c r="B321" s="165" t="s">
        <v>314</v>
      </c>
      <c r="C321" s="132" t="s">
        <v>131</v>
      </c>
      <c r="D321" s="51">
        <v>2340</v>
      </c>
      <c r="E321" s="51">
        <v>2340</v>
      </c>
      <c r="F321" s="136">
        <f t="shared" si="19"/>
        <v>100</v>
      </c>
      <c r="G321" s="163" t="s">
        <v>555</v>
      </c>
    </row>
    <row r="322" spans="1:9" ht="57.75" customHeight="1" x14ac:dyDescent="0.25">
      <c r="A322" s="173"/>
      <c r="B322" s="173"/>
      <c r="C322" s="132" t="s">
        <v>404</v>
      </c>
      <c r="D322" s="51">
        <v>660</v>
      </c>
      <c r="E322" s="51">
        <v>660</v>
      </c>
      <c r="F322" s="136">
        <f t="shared" si="19"/>
        <v>100</v>
      </c>
      <c r="G322" s="188"/>
    </row>
    <row r="323" spans="1:9" ht="183" customHeight="1" x14ac:dyDescent="0.25">
      <c r="A323" s="173"/>
      <c r="B323" s="166"/>
      <c r="C323" s="132" t="s">
        <v>19</v>
      </c>
      <c r="D323" s="51">
        <v>370.8</v>
      </c>
      <c r="E323" s="51">
        <v>370.8</v>
      </c>
      <c r="F323" s="136">
        <f t="shared" si="19"/>
        <v>100</v>
      </c>
      <c r="G323" s="164"/>
    </row>
    <row r="324" spans="1:9" ht="186" customHeight="1" x14ac:dyDescent="0.25">
      <c r="A324" s="173"/>
      <c r="B324" s="128" t="s">
        <v>140</v>
      </c>
      <c r="C324" s="129" t="s">
        <v>19</v>
      </c>
      <c r="D324" s="134">
        <v>27175.7</v>
      </c>
      <c r="E324" s="134">
        <v>23329.200000000001</v>
      </c>
      <c r="F324" s="125">
        <f t="shared" si="19"/>
        <v>85.845810779483145</v>
      </c>
      <c r="G324" s="129" t="s">
        <v>556</v>
      </c>
    </row>
    <row r="325" spans="1:9" ht="111.75" customHeight="1" x14ac:dyDescent="0.25">
      <c r="A325" s="166"/>
      <c r="B325" s="131" t="s">
        <v>141</v>
      </c>
      <c r="C325" s="132" t="s">
        <v>19</v>
      </c>
      <c r="D325" s="51">
        <v>135</v>
      </c>
      <c r="E325" s="51">
        <v>134.5</v>
      </c>
      <c r="F325" s="136">
        <f t="shared" si="19"/>
        <v>99.629629629629633</v>
      </c>
      <c r="G325" s="132" t="s">
        <v>557</v>
      </c>
    </row>
    <row r="326" spans="1:9" ht="128.25" customHeight="1" x14ac:dyDescent="0.25">
      <c r="A326" s="187" t="s">
        <v>27</v>
      </c>
      <c r="B326" s="104" t="s">
        <v>371</v>
      </c>
      <c r="C326" s="132" t="s">
        <v>19</v>
      </c>
      <c r="D326" s="51">
        <v>9301.7999999999993</v>
      </c>
      <c r="E326" s="51">
        <v>6670.1</v>
      </c>
      <c r="F326" s="136">
        <f t="shared" si="19"/>
        <v>71.707626480896181</v>
      </c>
      <c r="G326" s="132" t="s">
        <v>532</v>
      </c>
    </row>
    <row r="327" spans="1:9" ht="84.75" customHeight="1" x14ac:dyDescent="0.25">
      <c r="A327" s="187"/>
      <c r="B327" s="131" t="s">
        <v>372</v>
      </c>
      <c r="C327" s="132" t="s">
        <v>19</v>
      </c>
      <c r="D327" s="51">
        <v>100</v>
      </c>
      <c r="E327" s="51">
        <v>0</v>
      </c>
      <c r="F327" s="136">
        <f t="shared" si="19"/>
        <v>0</v>
      </c>
      <c r="G327" s="132"/>
    </row>
    <row r="328" spans="1:9" ht="80.25" customHeight="1" x14ac:dyDescent="0.25">
      <c r="A328" s="187" t="s">
        <v>28</v>
      </c>
      <c r="B328" s="104" t="s">
        <v>251</v>
      </c>
      <c r="C328" s="132" t="s">
        <v>19</v>
      </c>
      <c r="D328" s="51">
        <v>12797.1</v>
      </c>
      <c r="E328" s="51">
        <v>9095</v>
      </c>
      <c r="F328" s="136">
        <f t="shared" si="19"/>
        <v>71.070789475740597</v>
      </c>
      <c r="G328" s="132" t="s">
        <v>348</v>
      </c>
    </row>
    <row r="329" spans="1:9" ht="80.25" customHeight="1" x14ac:dyDescent="0.25">
      <c r="A329" s="187"/>
      <c r="B329" s="131" t="s">
        <v>252</v>
      </c>
      <c r="C329" s="132" t="s">
        <v>19</v>
      </c>
      <c r="D329" s="51">
        <v>30</v>
      </c>
      <c r="E329" s="51">
        <v>29.5</v>
      </c>
      <c r="F329" s="136">
        <f t="shared" si="19"/>
        <v>98.333333333333329</v>
      </c>
      <c r="G329" s="132" t="s">
        <v>566</v>
      </c>
    </row>
    <row r="330" spans="1:9" ht="78" customHeight="1" x14ac:dyDescent="0.25">
      <c r="A330" s="187" t="s">
        <v>30</v>
      </c>
      <c r="B330" s="130" t="s">
        <v>65</v>
      </c>
      <c r="C330" s="132" t="s">
        <v>19</v>
      </c>
      <c r="D330" s="51">
        <v>9039.2999999999993</v>
      </c>
      <c r="E330" s="51">
        <v>4940.7</v>
      </c>
      <c r="F330" s="136">
        <f t="shared" si="19"/>
        <v>54.657993428694709</v>
      </c>
      <c r="G330" s="132" t="s">
        <v>515</v>
      </c>
      <c r="I330" s="72" t="s">
        <v>197</v>
      </c>
    </row>
    <row r="331" spans="1:9" ht="106.5" customHeight="1" x14ac:dyDescent="0.25">
      <c r="A331" s="187"/>
      <c r="B331" s="131" t="s">
        <v>67</v>
      </c>
      <c r="C331" s="132" t="s">
        <v>19</v>
      </c>
      <c r="D331" s="51">
        <v>497.2</v>
      </c>
      <c r="E331" s="51">
        <v>497.2</v>
      </c>
      <c r="F331" s="136">
        <f t="shared" si="19"/>
        <v>100</v>
      </c>
      <c r="G331" s="140" t="s">
        <v>516</v>
      </c>
    </row>
    <row r="332" spans="1:9" ht="79.5" customHeight="1" x14ac:dyDescent="0.25">
      <c r="A332" s="165" t="s">
        <v>31</v>
      </c>
      <c r="B332" s="128" t="s">
        <v>216</v>
      </c>
      <c r="C332" s="129" t="s">
        <v>19</v>
      </c>
      <c r="D332" s="134">
        <v>15502.9</v>
      </c>
      <c r="E332" s="134">
        <v>9272.7999999999993</v>
      </c>
      <c r="F332" s="125">
        <f t="shared" si="19"/>
        <v>59.813325248824412</v>
      </c>
      <c r="G332" s="129" t="s">
        <v>475</v>
      </c>
    </row>
    <row r="333" spans="1:9" ht="108" customHeight="1" x14ac:dyDescent="0.25">
      <c r="A333" s="166"/>
      <c r="B333" s="131" t="s">
        <v>379</v>
      </c>
      <c r="C333" s="132" t="s">
        <v>19</v>
      </c>
      <c r="D333" s="51">
        <v>20</v>
      </c>
      <c r="E333" s="51">
        <v>10.6</v>
      </c>
      <c r="F333" s="136">
        <f t="shared" si="19"/>
        <v>53</v>
      </c>
      <c r="G333" s="132" t="s">
        <v>476</v>
      </c>
    </row>
    <row r="334" spans="1:9" ht="65.25" customHeight="1" x14ac:dyDescent="0.25">
      <c r="A334" s="187" t="s">
        <v>32</v>
      </c>
      <c r="B334" s="130" t="s">
        <v>201</v>
      </c>
      <c r="C334" s="132" t="s">
        <v>19</v>
      </c>
      <c r="D334" s="51">
        <v>27045.4</v>
      </c>
      <c r="E334" s="51">
        <v>21568.400000000001</v>
      </c>
      <c r="F334" s="136">
        <f t="shared" si="19"/>
        <v>79.74886672040347</v>
      </c>
      <c r="G334" s="132" t="s">
        <v>310</v>
      </c>
    </row>
    <row r="335" spans="1:9" ht="108.75" customHeight="1" x14ac:dyDescent="0.25">
      <c r="A335" s="187"/>
      <c r="B335" s="131" t="s">
        <v>125</v>
      </c>
      <c r="C335" s="132" t="s">
        <v>19</v>
      </c>
      <c r="D335" s="51">
        <v>3500</v>
      </c>
      <c r="E335" s="51">
        <v>1218.4000000000001</v>
      </c>
      <c r="F335" s="136">
        <f t="shared" si="19"/>
        <v>34.811428571428578</v>
      </c>
      <c r="G335" s="132" t="s">
        <v>506</v>
      </c>
    </row>
    <row r="336" spans="1:9" ht="52.5" customHeight="1" x14ac:dyDescent="0.25">
      <c r="A336" s="165" t="s">
        <v>33</v>
      </c>
      <c r="B336" s="165" t="s">
        <v>384</v>
      </c>
      <c r="C336" s="132" t="s">
        <v>131</v>
      </c>
      <c r="D336" s="51">
        <v>719.6</v>
      </c>
      <c r="E336" s="51">
        <v>636.6</v>
      </c>
      <c r="F336" s="136">
        <f t="shared" si="19"/>
        <v>88.465814341300714</v>
      </c>
      <c r="G336" s="163" t="s">
        <v>448</v>
      </c>
    </row>
    <row r="337" spans="1:9" ht="59.25" customHeight="1" x14ac:dyDescent="0.25">
      <c r="A337" s="173"/>
      <c r="B337" s="173"/>
      <c r="C337" s="132" t="s">
        <v>405</v>
      </c>
      <c r="D337" s="51">
        <v>202.9</v>
      </c>
      <c r="E337" s="51">
        <v>182.1</v>
      </c>
      <c r="F337" s="136">
        <f t="shared" si="19"/>
        <v>89.748644652538189</v>
      </c>
      <c r="G337" s="188"/>
    </row>
    <row r="338" spans="1:9" ht="183" customHeight="1" x14ac:dyDescent="0.25">
      <c r="A338" s="173"/>
      <c r="B338" s="166"/>
      <c r="C338" s="132" t="s">
        <v>19</v>
      </c>
      <c r="D338" s="51">
        <v>48.6</v>
      </c>
      <c r="E338" s="51">
        <v>43.1</v>
      </c>
      <c r="F338" s="136">
        <f t="shared" si="19"/>
        <v>88.68312757201646</v>
      </c>
      <c r="G338" s="164"/>
    </row>
    <row r="339" spans="1:9" ht="108.75" customHeight="1" x14ac:dyDescent="0.25">
      <c r="A339" s="173"/>
      <c r="B339" s="165" t="s">
        <v>88</v>
      </c>
      <c r="C339" s="132" t="s">
        <v>406</v>
      </c>
      <c r="D339" s="51">
        <v>300</v>
      </c>
      <c r="E339" s="51">
        <v>300</v>
      </c>
      <c r="F339" s="136">
        <f t="shared" si="19"/>
        <v>100</v>
      </c>
      <c r="G339" s="132" t="s">
        <v>394</v>
      </c>
    </row>
    <row r="340" spans="1:9" ht="84" customHeight="1" x14ac:dyDescent="0.25">
      <c r="A340" s="173"/>
      <c r="B340" s="173"/>
      <c r="C340" s="129" t="s">
        <v>19</v>
      </c>
      <c r="D340" s="134">
        <v>34316.400000000001</v>
      </c>
      <c r="E340" s="134">
        <v>23794.9</v>
      </c>
      <c r="F340" s="125">
        <f t="shared" si="19"/>
        <v>69.339732605984324</v>
      </c>
      <c r="G340" s="129" t="s">
        <v>395</v>
      </c>
    </row>
    <row r="341" spans="1:9" ht="83.25" customHeight="1" x14ac:dyDescent="0.25">
      <c r="A341" s="187" t="s">
        <v>34</v>
      </c>
      <c r="B341" s="131" t="s">
        <v>299</v>
      </c>
      <c r="C341" s="132" t="s">
        <v>19</v>
      </c>
      <c r="D341" s="51">
        <v>7209</v>
      </c>
      <c r="E341" s="51">
        <v>5111.1000000000004</v>
      </c>
      <c r="F341" s="136">
        <f t="shared" si="19"/>
        <v>70.898876404494388</v>
      </c>
      <c r="G341" s="132" t="s">
        <v>300</v>
      </c>
    </row>
    <row r="342" spans="1:9" ht="82.5" customHeight="1" x14ac:dyDescent="0.25">
      <c r="A342" s="187"/>
      <c r="B342" s="131" t="s">
        <v>297</v>
      </c>
      <c r="C342" s="132" t="s">
        <v>19</v>
      </c>
      <c r="D342" s="51">
        <v>4450</v>
      </c>
      <c r="E342" s="51">
        <v>3660.2</v>
      </c>
      <c r="F342" s="136">
        <f t="shared" si="19"/>
        <v>82.251685393258427</v>
      </c>
      <c r="G342" s="132" t="s">
        <v>298</v>
      </c>
    </row>
    <row r="343" spans="1:9" ht="181.5" customHeight="1" x14ac:dyDescent="0.25">
      <c r="A343" s="187"/>
      <c r="B343" s="131" t="s">
        <v>301</v>
      </c>
      <c r="C343" s="132" t="s">
        <v>19</v>
      </c>
      <c r="D343" s="51">
        <v>5686.9</v>
      </c>
      <c r="E343" s="51">
        <v>5577.6</v>
      </c>
      <c r="F343" s="136">
        <f t="shared" si="19"/>
        <v>98.078039001916693</v>
      </c>
      <c r="G343" s="132" t="s">
        <v>423</v>
      </c>
    </row>
    <row r="344" spans="1:9" ht="107.25" customHeight="1" x14ac:dyDescent="0.25">
      <c r="A344" s="187"/>
      <c r="B344" s="131" t="s">
        <v>222</v>
      </c>
      <c r="C344" s="132" t="s">
        <v>19</v>
      </c>
      <c r="D344" s="51">
        <v>2142.3000000000002</v>
      </c>
      <c r="E344" s="51">
        <v>73.599999999999994</v>
      </c>
      <c r="F344" s="136">
        <f t="shared" si="19"/>
        <v>3.4355599122438498</v>
      </c>
      <c r="G344" s="132" t="s">
        <v>424</v>
      </c>
    </row>
    <row r="345" spans="1:9" ht="51.75" customHeight="1" x14ac:dyDescent="0.25">
      <c r="A345" s="177" t="s">
        <v>69</v>
      </c>
      <c r="B345" s="177"/>
      <c r="C345" s="139" t="s">
        <v>92</v>
      </c>
      <c r="D345" s="52">
        <f>SUM(D311:D344)</f>
        <v>245821.69999999995</v>
      </c>
      <c r="E345" s="52">
        <f>SUM(E311:E344)</f>
        <v>149121.20000000004</v>
      </c>
      <c r="F345" s="19">
        <f>E345/D345*100</f>
        <v>60.662341851838164</v>
      </c>
      <c r="G345" s="176"/>
    </row>
    <row r="346" spans="1:9" ht="51.75" customHeight="1" x14ac:dyDescent="0.25">
      <c r="A346" s="177"/>
      <c r="B346" s="177"/>
      <c r="C346" s="139" t="s">
        <v>132</v>
      </c>
      <c r="D346" s="52">
        <f>D321+D336</f>
        <v>3059.6</v>
      </c>
      <c r="E346" s="52">
        <f>E321+E336</f>
        <v>2976.6</v>
      </c>
      <c r="F346" s="19">
        <f t="shared" ref="F346:F347" si="20">E346/D346*100</f>
        <v>97.287227088508303</v>
      </c>
      <c r="G346" s="176"/>
    </row>
    <row r="347" spans="1:9" ht="51.75" customHeight="1" x14ac:dyDescent="0.25">
      <c r="A347" s="177"/>
      <c r="B347" s="177"/>
      <c r="C347" s="139" t="s">
        <v>18</v>
      </c>
      <c r="D347" s="52">
        <f>D322+D337+D339+D315+D313</f>
        <v>36549.100000000006</v>
      </c>
      <c r="E347" s="52">
        <f>E322+E337+E339+E315+E313</f>
        <v>1142.0999999999999</v>
      </c>
      <c r="F347" s="19">
        <f t="shared" si="20"/>
        <v>3.1248375472993852</v>
      </c>
      <c r="G347" s="176"/>
    </row>
    <row r="348" spans="1:9" ht="51.75" customHeight="1" x14ac:dyDescent="0.25">
      <c r="A348" s="177"/>
      <c r="B348" s="177"/>
      <c r="C348" s="139" t="s">
        <v>19</v>
      </c>
      <c r="D348" s="52">
        <f>D311+D312+D314+D316+D317+D318+D319+D320+D323+D324+D325+D326+D327+D328+D329+D330+D331+D332+D333+D334+D335+D338+D340+D341+D342+D343+D344</f>
        <v>206212.99999999997</v>
      </c>
      <c r="E348" s="52">
        <f>E311+E312+E314+E316+E317+E318+E319+E320+E323+E324+E325+E326+E327+E328+E329+E330+E331+E332+E333+E334+E335+E338+E340+E341+E342+E343+E344</f>
        <v>145002.50000000003</v>
      </c>
      <c r="F348" s="19">
        <f>E348/D348*100</f>
        <v>70.316856842197168</v>
      </c>
      <c r="G348" s="176"/>
    </row>
    <row r="349" spans="1:9" ht="36.75" customHeight="1" x14ac:dyDescent="0.25">
      <c r="A349" s="185" t="s">
        <v>98</v>
      </c>
      <c r="B349" s="185"/>
      <c r="C349" s="185"/>
      <c r="D349" s="185"/>
      <c r="E349" s="185"/>
      <c r="F349" s="185"/>
      <c r="G349" s="185"/>
    </row>
    <row r="350" spans="1:9" ht="78.75" customHeight="1" x14ac:dyDescent="0.25">
      <c r="A350" s="131" t="s">
        <v>23</v>
      </c>
      <c r="B350" s="131" t="s">
        <v>42</v>
      </c>
      <c r="C350" s="132" t="s">
        <v>19</v>
      </c>
      <c r="D350" s="51">
        <v>200</v>
      </c>
      <c r="E350" s="51">
        <v>200</v>
      </c>
      <c r="F350" s="136">
        <f t="shared" ref="F350:F359" si="21">E350/D350*100</f>
        <v>100</v>
      </c>
      <c r="G350" s="132" t="s">
        <v>274</v>
      </c>
    </row>
    <row r="351" spans="1:9" ht="63" customHeight="1" x14ac:dyDescent="0.25">
      <c r="A351" s="131" t="s">
        <v>24</v>
      </c>
      <c r="B351" s="131" t="s">
        <v>327</v>
      </c>
      <c r="C351" s="132" t="s">
        <v>19</v>
      </c>
      <c r="D351" s="51">
        <v>124.3</v>
      </c>
      <c r="E351" s="51">
        <v>55.4</v>
      </c>
      <c r="F351" s="136">
        <f t="shared" si="21"/>
        <v>44.569589702333062</v>
      </c>
      <c r="G351" s="114" t="s">
        <v>484</v>
      </c>
    </row>
    <row r="352" spans="1:9" s="93" customFormat="1" ht="80.25" customHeight="1" x14ac:dyDescent="0.25">
      <c r="A352" s="108" t="s">
        <v>25</v>
      </c>
      <c r="B352" s="108" t="s">
        <v>56</v>
      </c>
      <c r="C352" s="140" t="s">
        <v>19</v>
      </c>
      <c r="D352" s="68">
        <v>0</v>
      </c>
      <c r="E352" s="68">
        <v>0</v>
      </c>
      <c r="F352" s="136">
        <v>0</v>
      </c>
      <c r="G352" s="140"/>
      <c r="H352" s="92"/>
      <c r="I352" s="92"/>
    </row>
    <row r="353" spans="1:9" ht="78" customHeight="1" x14ac:dyDescent="0.25">
      <c r="A353" s="104" t="s">
        <v>27</v>
      </c>
      <c r="B353" s="131" t="s">
        <v>373</v>
      </c>
      <c r="C353" s="132" t="s">
        <v>19</v>
      </c>
      <c r="D353" s="51">
        <v>67.400000000000006</v>
      </c>
      <c r="E353" s="51">
        <v>66.5</v>
      </c>
      <c r="F353" s="136">
        <f t="shared" si="21"/>
        <v>98.664688427299694</v>
      </c>
      <c r="G353" s="132" t="s">
        <v>430</v>
      </c>
    </row>
    <row r="354" spans="1:9" ht="79.5" customHeight="1" x14ac:dyDescent="0.25">
      <c r="A354" s="131" t="s">
        <v>28</v>
      </c>
      <c r="B354" s="131" t="s">
        <v>254</v>
      </c>
      <c r="C354" s="132" t="s">
        <v>19</v>
      </c>
      <c r="D354" s="51">
        <v>100</v>
      </c>
      <c r="E354" s="51">
        <v>100</v>
      </c>
      <c r="F354" s="136">
        <f t="shared" si="21"/>
        <v>100</v>
      </c>
      <c r="G354" s="132" t="s">
        <v>460</v>
      </c>
    </row>
    <row r="355" spans="1:9" ht="84" customHeight="1" x14ac:dyDescent="0.25">
      <c r="A355" s="104" t="s">
        <v>30</v>
      </c>
      <c r="B355" s="104" t="s">
        <v>68</v>
      </c>
      <c r="C355" s="132" t="s">
        <v>19</v>
      </c>
      <c r="D355" s="51">
        <v>100</v>
      </c>
      <c r="E355" s="51">
        <v>96.8</v>
      </c>
      <c r="F355" s="136">
        <f t="shared" si="21"/>
        <v>96.8</v>
      </c>
      <c r="G355" s="132" t="s">
        <v>517</v>
      </c>
    </row>
    <row r="356" spans="1:9" ht="80.25" customHeight="1" x14ac:dyDescent="0.25">
      <c r="A356" s="130" t="s">
        <v>31</v>
      </c>
      <c r="B356" s="130" t="s">
        <v>217</v>
      </c>
      <c r="C356" s="132" t="s">
        <v>19</v>
      </c>
      <c r="D356" s="51">
        <v>5910.9</v>
      </c>
      <c r="E356" s="51">
        <v>4152</v>
      </c>
      <c r="F356" s="136">
        <f t="shared" si="21"/>
        <v>70.243110186266051</v>
      </c>
      <c r="G356" s="132" t="s">
        <v>380</v>
      </c>
    </row>
    <row r="357" spans="1:9" ht="52.5" customHeight="1" x14ac:dyDescent="0.25">
      <c r="A357" s="130" t="s">
        <v>32</v>
      </c>
      <c r="B357" s="130" t="s">
        <v>157</v>
      </c>
      <c r="C357" s="132" t="s">
        <v>19</v>
      </c>
      <c r="D357" s="51">
        <v>12455.6</v>
      </c>
      <c r="E357" s="51">
        <v>10008.5</v>
      </c>
      <c r="F357" s="136">
        <f t="shared" si="21"/>
        <v>80.353415331256613</v>
      </c>
      <c r="G357" s="132" t="s">
        <v>312</v>
      </c>
    </row>
    <row r="358" spans="1:9" ht="60.75" customHeight="1" x14ac:dyDescent="0.25">
      <c r="A358" s="131" t="s">
        <v>33</v>
      </c>
      <c r="B358" s="131" t="s">
        <v>91</v>
      </c>
      <c r="C358" s="132" t="s">
        <v>19</v>
      </c>
      <c r="D358" s="51">
        <v>14973.8</v>
      </c>
      <c r="E358" s="51">
        <v>10449.6</v>
      </c>
      <c r="F358" s="136">
        <f t="shared" si="21"/>
        <v>69.785892692569689</v>
      </c>
      <c r="G358" s="132" t="s">
        <v>396</v>
      </c>
    </row>
    <row r="359" spans="1:9" ht="60" customHeight="1" x14ac:dyDescent="0.25">
      <c r="A359" s="131" t="s">
        <v>34</v>
      </c>
      <c r="B359" s="131" t="s">
        <v>302</v>
      </c>
      <c r="C359" s="132" t="s">
        <v>19</v>
      </c>
      <c r="D359" s="51">
        <v>20.100000000000001</v>
      </c>
      <c r="E359" s="51">
        <v>20.100000000000001</v>
      </c>
      <c r="F359" s="136">
        <f t="shared" si="21"/>
        <v>100</v>
      </c>
      <c r="G359" s="132" t="s">
        <v>425</v>
      </c>
    </row>
    <row r="360" spans="1:9" ht="50.25" customHeight="1" x14ac:dyDescent="0.25">
      <c r="A360" s="177" t="s">
        <v>69</v>
      </c>
      <c r="B360" s="177"/>
      <c r="C360" s="139" t="s">
        <v>92</v>
      </c>
      <c r="D360" s="52">
        <f>SUM(D350:D359)</f>
        <v>33952.1</v>
      </c>
      <c r="E360" s="52">
        <f>SUM(E350:E359)</f>
        <v>25148.9</v>
      </c>
      <c r="F360" s="19">
        <f>E360/D360*100</f>
        <v>74.071706904727549</v>
      </c>
      <c r="G360" s="176"/>
    </row>
    <row r="361" spans="1:9" ht="50.25" customHeight="1" x14ac:dyDescent="0.25">
      <c r="A361" s="177"/>
      <c r="B361" s="177"/>
      <c r="C361" s="139" t="s">
        <v>132</v>
      </c>
      <c r="D361" s="52">
        <v>0</v>
      </c>
      <c r="E361" s="52">
        <v>0</v>
      </c>
      <c r="F361" s="19">
        <v>0</v>
      </c>
      <c r="G361" s="176"/>
    </row>
    <row r="362" spans="1:9" ht="50.25" customHeight="1" x14ac:dyDescent="0.25">
      <c r="A362" s="177"/>
      <c r="B362" s="177"/>
      <c r="C362" s="139" t="s">
        <v>18</v>
      </c>
      <c r="D362" s="52">
        <v>0</v>
      </c>
      <c r="E362" s="52">
        <v>0</v>
      </c>
      <c r="F362" s="19">
        <v>0</v>
      </c>
      <c r="G362" s="176"/>
    </row>
    <row r="363" spans="1:9" ht="50.25" customHeight="1" x14ac:dyDescent="0.25">
      <c r="A363" s="177"/>
      <c r="B363" s="177"/>
      <c r="C363" s="139" t="s">
        <v>19</v>
      </c>
      <c r="D363" s="52">
        <f>D350+D351+D352+D353+D354+D355+D356+D357+D358+D359</f>
        <v>33952.1</v>
      </c>
      <c r="E363" s="52">
        <f>E350+E351+E352+E353+E354+E355+E356+E357+E358+E359</f>
        <v>25148.9</v>
      </c>
      <c r="F363" s="19">
        <f>E363/D363*100</f>
        <v>74.071706904727549</v>
      </c>
      <c r="G363" s="176"/>
    </row>
    <row r="364" spans="1:9" ht="38.25" customHeight="1" x14ac:dyDescent="0.25">
      <c r="A364" s="185" t="s">
        <v>96</v>
      </c>
      <c r="B364" s="185"/>
      <c r="C364" s="185"/>
      <c r="D364" s="185"/>
      <c r="E364" s="185"/>
      <c r="F364" s="185"/>
      <c r="G364" s="185"/>
    </row>
    <row r="365" spans="1:9" s="93" customFormat="1" ht="83.25" hidden="1" customHeight="1" x14ac:dyDescent="0.25">
      <c r="A365" s="131"/>
      <c r="B365" s="131"/>
      <c r="C365" s="132"/>
      <c r="D365" s="51"/>
      <c r="E365" s="51"/>
      <c r="F365" s="136"/>
      <c r="G365" s="132"/>
      <c r="H365" s="92"/>
      <c r="I365" s="92"/>
    </row>
    <row r="366" spans="1:9" ht="83.25" customHeight="1" x14ac:dyDescent="0.25">
      <c r="A366" s="131" t="s">
        <v>25</v>
      </c>
      <c r="B366" s="131" t="s">
        <v>191</v>
      </c>
      <c r="C366" s="132" t="s">
        <v>19</v>
      </c>
      <c r="D366" s="51">
        <v>50</v>
      </c>
      <c r="E366" s="51">
        <v>0</v>
      </c>
      <c r="F366" s="136">
        <v>0</v>
      </c>
      <c r="G366" s="132"/>
    </row>
    <row r="367" spans="1:9" ht="87" customHeight="1" x14ac:dyDescent="0.25">
      <c r="A367" s="131" t="s">
        <v>29</v>
      </c>
      <c r="B367" s="131" t="s">
        <v>241</v>
      </c>
      <c r="C367" s="132" t="s">
        <v>19</v>
      </c>
      <c r="D367" s="51">
        <v>50</v>
      </c>
      <c r="E367" s="51">
        <v>0</v>
      </c>
      <c r="F367" s="136">
        <v>0</v>
      </c>
      <c r="G367" s="132"/>
    </row>
    <row r="368" spans="1:9" ht="87" customHeight="1" x14ac:dyDescent="0.25">
      <c r="A368" s="131" t="s">
        <v>26</v>
      </c>
      <c r="B368" s="131" t="s">
        <v>318</v>
      </c>
      <c r="C368" s="132" t="s">
        <v>19</v>
      </c>
      <c r="D368" s="51">
        <v>15</v>
      </c>
      <c r="E368" s="51">
        <v>0</v>
      </c>
      <c r="F368" s="136">
        <f t="shared" ref="F368:F372" si="22">E368/D368*100</f>
        <v>0</v>
      </c>
      <c r="G368" s="132"/>
    </row>
    <row r="369" spans="1:9" ht="81" customHeight="1" x14ac:dyDescent="0.25">
      <c r="A369" s="131" t="s">
        <v>27</v>
      </c>
      <c r="B369" s="131" t="s">
        <v>374</v>
      </c>
      <c r="C369" s="132" t="s">
        <v>19</v>
      </c>
      <c r="D369" s="51">
        <v>30</v>
      </c>
      <c r="E369" s="51">
        <v>0</v>
      </c>
      <c r="F369" s="136">
        <f t="shared" si="22"/>
        <v>0</v>
      </c>
      <c r="G369" s="96"/>
    </row>
    <row r="370" spans="1:9" ht="57" customHeight="1" x14ac:dyDescent="0.25">
      <c r="A370" s="131" t="s">
        <v>30</v>
      </c>
      <c r="B370" s="131" t="s">
        <v>144</v>
      </c>
      <c r="C370" s="132" t="s">
        <v>19</v>
      </c>
      <c r="D370" s="51">
        <v>10</v>
      </c>
      <c r="E370" s="51">
        <v>10</v>
      </c>
      <c r="F370" s="136">
        <f t="shared" si="22"/>
        <v>100</v>
      </c>
      <c r="G370" s="132" t="s">
        <v>445</v>
      </c>
    </row>
    <row r="371" spans="1:9" ht="80.25" customHeight="1" x14ac:dyDescent="0.25">
      <c r="A371" s="131" t="s">
        <v>31</v>
      </c>
      <c r="B371" s="131" t="s">
        <v>381</v>
      </c>
      <c r="C371" s="132" t="s">
        <v>19</v>
      </c>
      <c r="D371" s="51">
        <v>20</v>
      </c>
      <c r="E371" s="51">
        <v>0</v>
      </c>
      <c r="F371" s="136">
        <v>0</v>
      </c>
      <c r="G371" s="132"/>
    </row>
    <row r="372" spans="1:9" ht="83.25" customHeight="1" x14ac:dyDescent="0.25">
      <c r="A372" s="131" t="s">
        <v>32</v>
      </c>
      <c r="B372" s="131" t="s">
        <v>122</v>
      </c>
      <c r="C372" s="132" t="s">
        <v>19</v>
      </c>
      <c r="D372" s="51">
        <v>50</v>
      </c>
      <c r="E372" s="51">
        <v>0</v>
      </c>
      <c r="F372" s="136">
        <f t="shared" si="22"/>
        <v>0</v>
      </c>
      <c r="G372" s="132"/>
    </row>
    <row r="373" spans="1:9" ht="81" customHeight="1" x14ac:dyDescent="0.25">
      <c r="A373" s="131" t="s">
        <v>33</v>
      </c>
      <c r="B373" s="131" t="s">
        <v>199</v>
      </c>
      <c r="C373" s="132" t="s">
        <v>19</v>
      </c>
      <c r="D373" s="51">
        <v>0</v>
      </c>
      <c r="E373" s="51">
        <v>0</v>
      </c>
      <c r="F373" s="136">
        <v>0</v>
      </c>
      <c r="G373" s="132"/>
    </row>
    <row r="374" spans="1:9" ht="87" customHeight="1" x14ac:dyDescent="0.25">
      <c r="A374" s="131" t="s">
        <v>34</v>
      </c>
      <c r="B374" s="131" t="s">
        <v>303</v>
      </c>
      <c r="C374" s="132" t="s">
        <v>19</v>
      </c>
      <c r="D374" s="51">
        <v>0</v>
      </c>
      <c r="E374" s="51">
        <v>0</v>
      </c>
      <c r="F374" s="136">
        <v>0</v>
      </c>
      <c r="G374" s="132" t="s">
        <v>486</v>
      </c>
    </row>
    <row r="375" spans="1:9" ht="53.25" customHeight="1" x14ac:dyDescent="0.25">
      <c r="A375" s="177" t="s">
        <v>69</v>
      </c>
      <c r="B375" s="177"/>
      <c r="C375" s="139" t="s">
        <v>92</v>
      </c>
      <c r="D375" s="52">
        <f>SUM(D365:D374)</f>
        <v>225</v>
      </c>
      <c r="E375" s="52">
        <f>SUM(E365:E374)</f>
        <v>10</v>
      </c>
      <c r="F375" s="19">
        <f>E375/D375*100</f>
        <v>4.4444444444444446</v>
      </c>
      <c r="G375" s="176"/>
    </row>
    <row r="376" spans="1:9" ht="53.25" customHeight="1" x14ac:dyDescent="0.25">
      <c r="A376" s="177"/>
      <c r="B376" s="177"/>
      <c r="C376" s="139" t="s">
        <v>132</v>
      </c>
      <c r="D376" s="52">
        <v>0</v>
      </c>
      <c r="E376" s="52">
        <v>0</v>
      </c>
      <c r="F376" s="19">
        <v>0</v>
      </c>
      <c r="G376" s="176"/>
    </row>
    <row r="377" spans="1:9" ht="53.25" customHeight="1" x14ac:dyDescent="0.25">
      <c r="A377" s="177"/>
      <c r="B377" s="177"/>
      <c r="C377" s="139" t="s">
        <v>18</v>
      </c>
      <c r="D377" s="52">
        <v>0</v>
      </c>
      <c r="E377" s="52">
        <v>0</v>
      </c>
      <c r="F377" s="19">
        <v>0</v>
      </c>
      <c r="G377" s="176"/>
    </row>
    <row r="378" spans="1:9" ht="53.25" customHeight="1" x14ac:dyDescent="0.25">
      <c r="A378" s="177"/>
      <c r="B378" s="177"/>
      <c r="C378" s="139" t="s">
        <v>19</v>
      </c>
      <c r="D378" s="52">
        <f>D366+D367+D369+D370+D371+D372+D374+D373+D365+D368</f>
        <v>225</v>
      </c>
      <c r="E378" s="52">
        <f>E366+E367+E369+E370+E371+E372+E374+E373+E365+E368</f>
        <v>10</v>
      </c>
      <c r="F378" s="19">
        <f>E378/D378*100</f>
        <v>4.4444444444444446</v>
      </c>
      <c r="G378" s="176"/>
    </row>
    <row r="379" spans="1:9" ht="40.5" customHeight="1" x14ac:dyDescent="0.25">
      <c r="A379" s="185" t="s">
        <v>93</v>
      </c>
      <c r="B379" s="185"/>
      <c r="C379" s="185"/>
      <c r="D379" s="185"/>
      <c r="E379" s="185"/>
      <c r="F379" s="185"/>
      <c r="G379" s="185"/>
    </row>
    <row r="380" spans="1:9" ht="64.5" customHeight="1" x14ac:dyDescent="0.25">
      <c r="A380" s="131" t="s">
        <v>24</v>
      </c>
      <c r="B380" s="131" t="s">
        <v>328</v>
      </c>
      <c r="C380" s="132" t="s">
        <v>19</v>
      </c>
      <c r="D380" s="51">
        <v>15</v>
      </c>
      <c r="E380" s="51">
        <v>15</v>
      </c>
      <c r="F380" s="136">
        <f t="shared" ref="F380:F386" si="23">E380/D380*100</f>
        <v>100</v>
      </c>
      <c r="G380" s="132" t="s">
        <v>311</v>
      </c>
    </row>
    <row r="381" spans="1:9" s="93" customFormat="1" ht="108.75" customHeight="1" x14ac:dyDescent="0.25">
      <c r="A381" s="142" t="s">
        <v>29</v>
      </c>
      <c r="B381" s="142" t="s">
        <v>242</v>
      </c>
      <c r="C381" s="140" t="s">
        <v>19</v>
      </c>
      <c r="D381" s="68">
        <v>30</v>
      </c>
      <c r="E381" s="68">
        <v>10</v>
      </c>
      <c r="F381" s="136">
        <f t="shared" si="23"/>
        <v>33.333333333333329</v>
      </c>
      <c r="G381" s="132" t="s">
        <v>311</v>
      </c>
      <c r="H381" s="92"/>
      <c r="I381" s="92"/>
    </row>
    <row r="382" spans="1:9" ht="108.75" customHeight="1" x14ac:dyDescent="0.25">
      <c r="A382" s="131" t="s">
        <v>26</v>
      </c>
      <c r="B382" s="131" t="s">
        <v>143</v>
      </c>
      <c r="C382" s="132" t="s">
        <v>19</v>
      </c>
      <c r="D382" s="51">
        <v>35</v>
      </c>
      <c r="E382" s="51">
        <v>35</v>
      </c>
      <c r="F382" s="136">
        <f t="shared" si="23"/>
        <v>100</v>
      </c>
      <c r="G382" s="132" t="s">
        <v>446</v>
      </c>
    </row>
    <row r="383" spans="1:9" ht="108.75" customHeight="1" x14ac:dyDescent="0.25">
      <c r="A383" s="131" t="s">
        <v>28</v>
      </c>
      <c r="B383" s="131" t="s">
        <v>255</v>
      </c>
      <c r="C383" s="132" t="s">
        <v>19</v>
      </c>
      <c r="D383" s="51">
        <v>50</v>
      </c>
      <c r="E383" s="51">
        <v>0</v>
      </c>
      <c r="F383" s="136">
        <f t="shared" si="23"/>
        <v>0</v>
      </c>
      <c r="G383" s="96"/>
    </row>
    <row r="384" spans="1:9" ht="108.75" customHeight="1" x14ac:dyDescent="0.25">
      <c r="A384" s="131" t="s">
        <v>31</v>
      </c>
      <c r="B384" s="131" t="s">
        <v>218</v>
      </c>
      <c r="C384" s="132" t="s">
        <v>19</v>
      </c>
      <c r="D384" s="51">
        <v>50</v>
      </c>
      <c r="E384" s="51">
        <v>50</v>
      </c>
      <c r="F384" s="136">
        <f t="shared" si="23"/>
        <v>100</v>
      </c>
      <c r="G384" s="132" t="s">
        <v>192</v>
      </c>
    </row>
    <row r="385" spans="1:9" ht="83.25" customHeight="1" x14ac:dyDescent="0.25">
      <c r="A385" s="131" t="s">
        <v>32</v>
      </c>
      <c r="B385" s="131" t="s">
        <v>158</v>
      </c>
      <c r="C385" s="132" t="s">
        <v>19</v>
      </c>
      <c r="D385" s="51">
        <v>500</v>
      </c>
      <c r="E385" s="51">
        <v>500</v>
      </c>
      <c r="F385" s="136">
        <f t="shared" si="23"/>
        <v>100</v>
      </c>
      <c r="G385" s="132" t="s">
        <v>507</v>
      </c>
    </row>
    <row r="386" spans="1:9" ht="81" customHeight="1" x14ac:dyDescent="0.25">
      <c r="A386" s="131" t="s">
        <v>33</v>
      </c>
      <c r="B386" s="131" t="s">
        <v>90</v>
      </c>
      <c r="C386" s="132" t="s">
        <v>19</v>
      </c>
      <c r="D386" s="51">
        <v>198.5</v>
      </c>
      <c r="E386" s="51">
        <v>189.5</v>
      </c>
      <c r="F386" s="136">
        <f t="shared" si="23"/>
        <v>95.465994962216627</v>
      </c>
      <c r="G386" s="132" t="s">
        <v>397</v>
      </c>
    </row>
    <row r="387" spans="1:9" ht="51.75" customHeight="1" x14ac:dyDescent="0.25">
      <c r="A387" s="177" t="s">
        <v>69</v>
      </c>
      <c r="B387" s="177"/>
      <c r="C387" s="139" t="s">
        <v>92</v>
      </c>
      <c r="D387" s="52">
        <f>SUM(D380:D386)</f>
        <v>878.5</v>
      </c>
      <c r="E387" s="52">
        <f>SUM(E380:E386)</f>
        <v>799.5</v>
      </c>
      <c r="F387" s="19">
        <f>E387/D387*100</f>
        <v>91.007398975526471</v>
      </c>
      <c r="G387" s="176"/>
    </row>
    <row r="388" spans="1:9" ht="51.75" customHeight="1" x14ac:dyDescent="0.25">
      <c r="A388" s="177"/>
      <c r="B388" s="177"/>
      <c r="C388" s="139" t="s">
        <v>132</v>
      </c>
      <c r="D388" s="52">
        <v>0</v>
      </c>
      <c r="E388" s="52">
        <v>0</v>
      </c>
      <c r="F388" s="19">
        <v>0</v>
      </c>
      <c r="G388" s="176"/>
    </row>
    <row r="389" spans="1:9" ht="51.75" customHeight="1" x14ac:dyDescent="0.25">
      <c r="A389" s="177"/>
      <c r="B389" s="177"/>
      <c r="C389" s="139" t="s">
        <v>18</v>
      </c>
      <c r="D389" s="52">
        <v>0</v>
      </c>
      <c r="E389" s="52">
        <v>0</v>
      </c>
      <c r="F389" s="19">
        <v>0</v>
      </c>
      <c r="G389" s="176"/>
    </row>
    <row r="390" spans="1:9" ht="51.75" customHeight="1" x14ac:dyDescent="0.25">
      <c r="A390" s="177"/>
      <c r="B390" s="177"/>
      <c r="C390" s="139" t="s">
        <v>19</v>
      </c>
      <c r="D390" s="52">
        <f>D380+D381+D382+D383+D384+D385+D386</f>
        <v>878.5</v>
      </c>
      <c r="E390" s="52">
        <f>E380+E381+E382+E383+E384+E385+E386</f>
        <v>799.5</v>
      </c>
      <c r="F390" s="19">
        <f>E390/D390*100</f>
        <v>91.007398975526471</v>
      </c>
      <c r="G390" s="176"/>
    </row>
    <row r="391" spans="1:9" ht="31.5" customHeight="1" x14ac:dyDescent="0.25">
      <c r="A391" s="185" t="s">
        <v>52</v>
      </c>
      <c r="B391" s="185"/>
      <c r="C391" s="185"/>
      <c r="D391" s="185"/>
      <c r="E391" s="185"/>
      <c r="F391" s="185"/>
      <c r="G391" s="185"/>
    </row>
    <row r="392" spans="1:9" ht="81" customHeight="1" x14ac:dyDescent="0.25">
      <c r="A392" s="131" t="s">
        <v>33</v>
      </c>
      <c r="B392" s="131" t="s">
        <v>89</v>
      </c>
      <c r="C392" s="132" t="s">
        <v>19</v>
      </c>
      <c r="D392" s="51">
        <v>1041.9000000000001</v>
      </c>
      <c r="E392" s="51">
        <v>395</v>
      </c>
      <c r="F392" s="136">
        <f>E392/D392*100</f>
        <v>37.911507822247813</v>
      </c>
      <c r="G392" s="132" t="s">
        <v>586</v>
      </c>
    </row>
    <row r="393" spans="1:9" ht="27" customHeight="1" x14ac:dyDescent="0.25">
      <c r="A393" s="177" t="s">
        <v>69</v>
      </c>
      <c r="B393" s="177"/>
      <c r="C393" s="139" t="s">
        <v>92</v>
      </c>
      <c r="D393" s="52">
        <f>SUM(D392:D392)</f>
        <v>1041.9000000000001</v>
      </c>
      <c r="E393" s="52">
        <f>SUM(E392:E392)</f>
        <v>395</v>
      </c>
      <c r="F393" s="19">
        <f>E393/D393*100</f>
        <v>37.911507822247813</v>
      </c>
      <c r="G393" s="176"/>
    </row>
    <row r="394" spans="1:9" ht="27" customHeight="1" x14ac:dyDescent="0.25">
      <c r="A394" s="177"/>
      <c r="B394" s="177"/>
      <c r="C394" s="139" t="s">
        <v>132</v>
      </c>
      <c r="D394" s="52">
        <v>0</v>
      </c>
      <c r="E394" s="52">
        <v>0</v>
      </c>
      <c r="F394" s="19">
        <v>0</v>
      </c>
      <c r="G394" s="176"/>
    </row>
    <row r="395" spans="1:9" ht="27" customHeight="1" x14ac:dyDescent="0.25">
      <c r="A395" s="177"/>
      <c r="B395" s="177"/>
      <c r="C395" s="139" t="s">
        <v>18</v>
      </c>
      <c r="D395" s="52">
        <v>0</v>
      </c>
      <c r="E395" s="52">
        <v>0</v>
      </c>
      <c r="F395" s="19">
        <v>0</v>
      </c>
      <c r="G395" s="176"/>
    </row>
    <row r="396" spans="1:9" ht="27" customHeight="1" x14ac:dyDescent="0.25">
      <c r="A396" s="177"/>
      <c r="B396" s="177"/>
      <c r="C396" s="139" t="s">
        <v>19</v>
      </c>
      <c r="D396" s="52">
        <f>D392</f>
        <v>1041.9000000000001</v>
      </c>
      <c r="E396" s="52">
        <f>E392</f>
        <v>395</v>
      </c>
      <c r="F396" s="19">
        <f t="shared" ref="F396:F400" si="24">E396/D396*100</f>
        <v>37.911507822247813</v>
      </c>
      <c r="G396" s="176"/>
    </row>
    <row r="397" spans="1:9" s="83" customFormat="1" ht="27" customHeight="1" x14ac:dyDescent="0.25">
      <c r="A397" s="191" t="s">
        <v>195</v>
      </c>
      <c r="B397" s="192"/>
      <c r="C397" s="23" t="s">
        <v>92</v>
      </c>
      <c r="D397" s="53">
        <f t="shared" ref="D397:E400" si="25">D65+D78+D110+D129+D159+D176+D219+D234+D243+D255+D277+D291+D306+D345+D360+D375+D387+D393</f>
        <v>1541928.8999999997</v>
      </c>
      <c r="E397" s="53">
        <f t="shared" si="25"/>
        <v>896389.5</v>
      </c>
      <c r="F397" s="24">
        <f t="shared" si="24"/>
        <v>58.134295297273439</v>
      </c>
      <c r="G397" s="25"/>
      <c r="H397" s="82"/>
      <c r="I397" s="82"/>
    </row>
    <row r="398" spans="1:9" s="83" customFormat="1" ht="51.75" customHeight="1" x14ac:dyDescent="0.25">
      <c r="A398" s="193"/>
      <c r="B398" s="194"/>
      <c r="C398" s="23" t="s">
        <v>132</v>
      </c>
      <c r="D398" s="53">
        <f t="shared" si="25"/>
        <v>106973.5</v>
      </c>
      <c r="E398" s="53">
        <f t="shared" si="25"/>
        <v>52296.399999999994</v>
      </c>
      <c r="F398" s="24">
        <f t="shared" si="24"/>
        <v>48.887247776318425</v>
      </c>
      <c r="G398" s="25"/>
      <c r="H398" s="82"/>
      <c r="I398" s="82"/>
    </row>
    <row r="399" spans="1:9" s="83" customFormat="1" ht="57.75" customHeight="1" x14ac:dyDescent="0.25">
      <c r="A399" s="193"/>
      <c r="B399" s="194"/>
      <c r="C399" s="23" t="s">
        <v>18</v>
      </c>
      <c r="D399" s="53">
        <f t="shared" si="25"/>
        <v>138447</v>
      </c>
      <c r="E399" s="53">
        <f t="shared" si="25"/>
        <v>26626.399999999998</v>
      </c>
      <c r="F399" s="24">
        <f t="shared" si="24"/>
        <v>19.232197158479416</v>
      </c>
      <c r="G399" s="25"/>
      <c r="H399" s="82"/>
      <c r="I399" s="82"/>
    </row>
    <row r="400" spans="1:9" s="83" customFormat="1" ht="54" customHeight="1" x14ac:dyDescent="0.25">
      <c r="A400" s="193"/>
      <c r="B400" s="194"/>
      <c r="C400" s="23" t="s">
        <v>19</v>
      </c>
      <c r="D400" s="53">
        <f t="shared" si="25"/>
        <v>1296508.3999999999</v>
      </c>
      <c r="E400" s="53">
        <f t="shared" si="25"/>
        <v>817466.7</v>
      </c>
      <c r="F400" s="24">
        <f t="shared" si="24"/>
        <v>63.051400206894151</v>
      </c>
      <c r="G400" s="25"/>
      <c r="H400" s="82"/>
      <c r="I400" s="82"/>
    </row>
    <row r="401" spans="1:9" s="85" customFormat="1" ht="27" customHeight="1" x14ac:dyDescent="0.25">
      <c r="A401" s="190" t="s">
        <v>100</v>
      </c>
      <c r="B401" s="190"/>
      <c r="C401" s="190"/>
      <c r="D401" s="190"/>
      <c r="E401" s="190"/>
      <c r="F401" s="190"/>
      <c r="G401" s="190"/>
      <c r="H401" s="84"/>
      <c r="I401" s="84"/>
    </row>
    <row r="402" spans="1:9" s="93" customFormat="1" ht="27" customHeight="1" x14ac:dyDescent="0.25">
      <c r="A402" s="189" t="s">
        <v>1</v>
      </c>
      <c r="B402" s="189"/>
      <c r="C402" s="140" t="s">
        <v>131</v>
      </c>
      <c r="D402" s="91">
        <v>0</v>
      </c>
      <c r="E402" s="91">
        <v>0</v>
      </c>
      <c r="F402" s="136">
        <v>0</v>
      </c>
      <c r="G402" s="195"/>
      <c r="H402" s="92"/>
      <c r="I402" s="92"/>
    </row>
    <row r="403" spans="1:9" ht="27" customHeight="1" x14ac:dyDescent="0.25">
      <c r="A403" s="189"/>
      <c r="B403" s="189"/>
      <c r="C403" s="132" t="s">
        <v>18</v>
      </c>
      <c r="D403" s="94">
        <v>0</v>
      </c>
      <c r="E403" s="94">
        <v>0</v>
      </c>
      <c r="F403" s="136">
        <v>0</v>
      </c>
      <c r="G403" s="195"/>
    </row>
    <row r="404" spans="1:9" ht="27" customHeight="1" x14ac:dyDescent="0.25">
      <c r="A404" s="189"/>
      <c r="B404" s="189"/>
      <c r="C404" s="132" t="s">
        <v>19</v>
      </c>
      <c r="D404" s="51">
        <f>D6+D7+D8+D9+D70+D83+D134+D164+D181+D182+D260+D296+D311+D350+D365+D312</f>
        <v>43696.5</v>
      </c>
      <c r="E404" s="51">
        <f>E6+E7+E8+E9+E70+E83+E134+E164+E181+E182+E260+E296+E311+E350+E365+E312</f>
        <v>25830.3</v>
      </c>
      <c r="F404" s="136">
        <f t="shared" ref="F404:F409" si="26">E404/D404*100</f>
        <v>59.112972434863195</v>
      </c>
      <c r="G404" s="195"/>
    </row>
    <row r="405" spans="1:9" s="87" customFormat="1" ht="30" customHeight="1" x14ac:dyDescent="0.25">
      <c r="A405" s="189"/>
      <c r="B405" s="189"/>
      <c r="C405" s="55" t="s">
        <v>21</v>
      </c>
      <c r="D405" s="56">
        <f>D402+D403+D404</f>
        <v>43696.5</v>
      </c>
      <c r="E405" s="56">
        <f>E402+E403+E404</f>
        <v>25830.3</v>
      </c>
      <c r="F405" s="57">
        <f t="shared" si="26"/>
        <v>59.112972434863195</v>
      </c>
      <c r="G405" s="58"/>
      <c r="H405" s="86"/>
      <c r="I405" s="86"/>
    </row>
    <row r="406" spans="1:9" s="93" customFormat="1" ht="27" customHeight="1" x14ac:dyDescent="0.25">
      <c r="A406" s="189" t="s">
        <v>0</v>
      </c>
      <c r="B406" s="189"/>
      <c r="C406" s="140" t="s">
        <v>131</v>
      </c>
      <c r="D406" s="91">
        <v>0</v>
      </c>
      <c r="E406" s="91">
        <v>0</v>
      </c>
      <c r="F406" s="136">
        <v>0</v>
      </c>
      <c r="G406" s="195"/>
      <c r="H406" s="92"/>
      <c r="I406" s="92"/>
    </row>
    <row r="407" spans="1:9" ht="27" customHeight="1" x14ac:dyDescent="0.25">
      <c r="A407" s="189"/>
      <c r="B407" s="189"/>
      <c r="C407" s="132" t="s">
        <v>18</v>
      </c>
      <c r="D407" s="91">
        <f>D183+D313</f>
        <v>14080</v>
      </c>
      <c r="E407" s="91">
        <f>E183+E313</f>
        <v>580</v>
      </c>
      <c r="F407" s="136">
        <f t="shared" si="26"/>
        <v>4.1193181818181817</v>
      </c>
      <c r="G407" s="195"/>
    </row>
    <row r="408" spans="1:9" ht="27" customHeight="1" x14ac:dyDescent="0.25">
      <c r="A408" s="189"/>
      <c r="B408" s="189"/>
      <c r="C408" s="132" t="s">
        <v>19</v>
      </c>
      <c r="D408" s="51">
        <f>D10+D11+D12+D84+D135+D165+D184+D297+D314+D351+D380+D261</f>
        <v>50449.8</v>
      </c>
      <c r="E408" s="51">
        <f>E10+E11+E12+E84+E135+E165+E184+E297+E314+E351+E380+E261</f>
        <v>32669.800000000003</v>
      </c>
      <c r="F408" s="136">
        <f t="shared" si="26"/>
        <v>64.757045617623859</v>
      </c>
      <c r="G408" s="195"/>
    </row>
    <row r="409" spans="1:9" s="87" customFormat="1" ht="27" customHeight="1" x14ac:dyDescent="0.25">
      <c r="A409" s="189"/>
      <c r="B409" s="189"/>
      <c r="C409" s="58" t="s">
        <v>21</v>
      </c>
      <c r="D409" s="56">
        <f>D406+D407+D408</f>
        <v>64529.8</v>
      </c>
      <c r="E409" s="56">
        <f>E406+E407+E408</f>
        <v>33249.800000000003</v>
      </c>
      <c r="F409" s="57">
        <f t="shared" si="26"/>
        <v>51.526271583051553</v>
      </c>
      <c r="G409" s="58"/>
      <c r="H409" s="86"/>
      <c r="I409" s="86"/>
    </row>
    <row r="410" spans="1:9" s="93" customFormat="1" ht="27" customHeight="1" x14ac:dyDescent="0.25">
      <c r="A410" s="189" t="s">
        <v>2</v>
      </c>
      <c r="B410" s="189"/>
      <c r="C410" s="140" t="s">
        <v>131</v>
      </c>
      <c r="D410" s="91">
        <v>0</v>
      </c>
      <c r="E410" s="91">
        <v>0</v>
      </c>
      <c r="F410" s="136">
        <v>0</v>
      </c>
      <c r="G410" s="195"/>
      <c r="H410" s="92"/>
      <c r="I410" s="92"/>
    </row>
    <row r="411" spans="1:9" ht="27" customHeight="1" x14ac:dyDescent="0.25">
      <c r="A411" s="189"/>
      <c r="B411" s="189"/>
      <c r="C411" s="132" t="s">
        <v>18</v>
      </c>
      <c r="D411" s="94">
        <f>D187+D315+D262+D186</f>
        <v>45546.299999999996</v>
      </c>
      <c r="E411" s="94">
        <f>E187+E315+E262+E186</f>
        <v>14023.7</v>
      </c>
      <c r="F411" s="136">
        <f>E411/D411*100</f>
        <v>30.789987331572494</v>
      </c>
      <c r="G411" s="195"/>
    </row>
    <row r="412" spans="1:9" ht="27" customHeight="1" x14ac:dyDescent="0.25">
      <c r="A412" s="189"/>
      <c r="B412" s="189"/>
      <c r="C412" s="132" t="s">
        <v>19</v>
      </c>
      <c r="D412" s="51">
        <f>D13+D14+D15+D16+D85+D136+D166+D188+D298+D316+D317+D318+D352+D366+D264+D263</f>
        <v>101233.7</v>
      </c>
      <c r="E412" s="51">
        <f>E13+E14+E15+E16+E85+E136+E166+E188+E298+E316+E317+E318+E352+E366+E264+E263</f>
        <v>57762.8</v>
      </c>
      <c r="F412" s="136">
        <f>E412/D412*100</f>
        <v>57.058864785145659</v>
      </c>
      <c r="G412" s="195"/>
    </row>
    <row r="413" spans="1:9" s="87" customFormat="1" ht="27" customHeight="1" x14ac:dyDescent="0.25">
      <c r="A413" s="189"/>
      <c r="B413" s="189"/>
      <c r="C413" s="55" t="s">
        <v>21</v>
      </c>
      <c r="D413" s="56">
        <f>D410+D411+D412</f>
        <v>146780</v>
      </c>
      <c r="E413" s="56">
        <f>E410+E411+E412</f>
        <v>71786.5</v>
      </c>
      <c r="F413" s="57">
        <f>E413/D413*100</f>
        <v>48.907548712358633</v>
      </c>
      <c r="G413" s="58"/>
      <c r="H413" s="86"/>
      <c r="I413" s="86"/>
    </row>
    <row r="414" spans="1:9" ht="27" customHeight="1" x14ac:dyDescent="0.25">
      <c r="A414" s="189" t="s">
        <v>3</v>
      </c>
      <c r="B414" s="189"/>
      <c r="C414" s="140" t="s">
        <v>131</v>
      </c>
      <c r="D414" s="91">
        <v>0</v>
      </c>
      <c r="E414" s="91">
        <v>0</v>
      </c>
      <c r="F414" s="136">
        <v>0</v>
      </c>
      <c r="G414" s="176"/>
    </row>
    <row r="415" spans="1:9" ht="27" customHeight="1" x14ac:dyDescent="0.25">
      <c r="A415" s="189"/>
      <c r="B415" s="189"/>
      <c r="C415" s="132" t="s">
        <v>18</v>
      </c>
      <c r="D415" s="94">
        <v>0</v>
      </c>
      <c r="E415" s="94">
        <v>0</v>
      </c>
      <c r="F415" s="136">
        <v>0</v>
      </c>
      <c r="G415" s="176"/>
    </row>
    <row r="416" spans="1:9" ht="27" customHeight="1" x14ac:dyDescent="0.25">
      <c r="A416" s="189"/>
      <c r="B416" s="189"/>
      <c r="C416" s="132" t="s">
        <v>19</v>
      </c>
      <c r="D416" s="51">
        <f>D17+D18+D19+D20+D21+D22+D71+D86+D115+D138+D139+D167+D190+D191+D248+D249+D265+D282+D299+D319+D320+D367+D381</f>
        <v>72009.2</v>
      </c>
      <c r="E416" s="51">
        <f>E17+E18+E19+E20+E21+E22+E71+E86+E115+E138+E139+E167+E190+E191+E248+E249+E265+E282+E299+E319+E320+E367+E381</f>
        <v>43410.299999999996</v>
      </c>
      <c r="F416" s="136">
        <f>E416/D416*100</f>
        <v>60.284380329180152</v>
      </c>
      <c r="G416" s="176"/>
    </row>
    <row r="417" spans="1:9" s="87" customFormat="1" ht="27" customHeight="1" x14ac:dyDescent="0.25">
      <c r="A417" s="189"/>
      <c r="B417" s="189"/>
      <c r="C417" s="55" t="s">
        <v>21</v>
      </c>
      <c r="D417" s="56">
        <f>D414+D415+D416</f>
        <v>72009.2</v>
      </c>
      <c r="E417" s="56">
        <f>E414+E415+E416</f>
        <v>43410.299999999996</v>
      </c>
      <c r="F417" s="57">
        <f>E417/D417*100</f>
        <v>60.284380329180152</v>
      </c>
      <c r="G417" s="58"/>
      <c r="H417" s="86"/>
      <c r="I417" s="86"/>
    </row>
    <row r="418" spans="1:9" ht="27" customHeight="1" x14ac:dyDescent="0.25">
      <c r="A418" s="189" t="s">
        <v>8</v>
      </c>
      <c r="B418" s="189"/>
      <c r="C418" s="140" t="s">
        <v>131</v>
      </c>
      <c r="D418" s="91">
        <v>0</v>
      </c>
      <c r="E418" s="91">
        <v>0</v>
      </c>
      <c r="F418" s="136">
        <v>0</v>
      </c>
      <c r="G418" s="176"/>
    </row>
    <row r="419" spans="1:9" ht="27" customHeight="1" x14ac:dyDescent="0.25">
      <c r="A419" s="189"/>
      <c r="B419" s="189"/>
      <c r="C419" s="132" t="s">
        <v>18</v>
      </c>
      <c r="D419" s="94">
        <f>D196+D224</f>
        <v>3855.8</v>
      </c>
      <c r="E419" s="94">
        <f>E196+E224</f>
        <v>3855.8</v>
      </c>
      <c r="F419" s="136">
        <f>E419/D419*100</f>
        <v>100</v>
      </c>
      <c r="G419" s="176"/>
    </row>
    <row r="420" spans="1:9" ht="27" customHeight="1" x14ac:dyDescent="0.25">
      <c r="A420" s="189"/>
      <c r="B420" s="189"/>
      <c r="C420" s="132" t="s">
        <v>19</v>
      </c>
      <c r="D420" s="51">
        <f>D28+D29+D30+D73+D90+D91+D92+D93+D117+D141+D142+D169+D197+D198+D225+D239+D250+D251+D267+D301+D326+D327+D353+D369+D31</f>
        <v>45399.1</v>
      </c>
      <c r="E420" s="51">
        <f>E28+E29+E30+E73+E90+E91+E92+E93+E117+E141+E142+E169+E197+E198+E225+E239+E250+E251+E267+E301+E326+E327+E353+E369+E31</f>
        <v>23493.4</v>
      </c>
      <c r="F420" s="136">
        <f>E420/D420*100</f>
        <v>51.74860294587338</v>
      </c>
      <c r="G420" s="176"/>
    </row>
    <row r="421" spans="1:9" s="87" customFormat="1" ht="27" customHeight="1" x14ac:dyDescent="0.25">
      <c r="A421" s="189"/>
      <c r="B421" s="189"/>
      <c r="C421" s="55" t="s">
        <v>21</v>
      </c>
      <c r="D421" s="56">
        <f>D418+D419+D420</f>
        <v>49254.9</v>
      </c>
      <c r="E421" s="56">
        <f>E418+E419+E420</f>
        <v>27349.200000000001</v>
      </c>
      <c r="F421" s="57">
        <f>E421/D421*100</f>
        <v>55.525846159468394</v>
      </c>
      <c r="G421" s="58"/>
      <c r="H421" s="86"/>
      <c r="I421" s="86"/>
    </row>
    <row r="422" spans="1:9" ht="27" customHeight="1" x14ac:dyDescent="0.25">
      <c r="A422" s="189" t="s">
        <v>9</v>
      </c>
      <c r="B422" s="189"/>
      <c r="C422" s="140" t="s">
        <v>131</v>
      </c>
      <c r="D422" s="91">
        <f>D321</f>
        <v>2340</v>
      </c>
      <c r="E422" s="91">
        <f>E321</f>
        <v>2340</v>
      </c>
      <c r="F422" s="136">
        <f t="shared" ref="F422:F423" si="27">E422/D422*100</f>
        <v>100</v>
      </c>
      <c r="G422" s="176"/>
    </row>
    <row r="423" spans="1:9" ht="27" customHeight="1" x14ac:dyDescent="0.25">
      <c r="A423" s="189"/>
      <c r="B423" s="189"/>
      <c r="C423" s="132" t="s">
        <v>18</v>
      </c>
      <c r="D423" s="94">
        <f>D193+D322</f>
        <v>2272.6</v>
      </c>
      <c r="E423" s="94">
        <f>E193+E322</f>
        <v>2272.6</v>
      </c>
      <c r="F423" s="136">
        <f t="shared" si="27"/>
        <v>100</v>
      </c>
      <c r="G423" s="176"/>
    </row>
    <row r="424" spans="1:9" ht="27" customHeight="1" x14ac:dyDescent="0.25">
      <c r="A424" s="189"/>
      <c r="B424" s="189"/>
      <c r="C424" s="132" t="s">
        <v>19</v>
      </c>
      <c r="D424" s="51">
        <f>D23+D24+D25+D26+D27+D72+D87+D88+D89+D116+D140+D168+D192+D194+D195+D266+D300+D323+D324+D325+D382+D368</f>
        <v>74338.100000000006</v>
      </c>
      <c r="E424" s="51">
        <f>E23+E24+E25+E26+E27+E72+E87+E88+E89+E116+E140+E168+E192+E194+E195+E266+E300+E323+E324+E325+E382+E368</f>
        <v>53814.400000000009</v>
      </c>
      <c r="F424" s="136">
        <f>E424/D424*100</f>
        <v>72.391411671807603</v>
      </c>
      <c r="G424" s="176"/>
    </row>
    <row r="425" spans="1:9" s="87" customFormat="1" ht="27" customHeight="1" x14ac:dyDescent="0.25">
      <c r="A425" s="189"/>
      <c r="B425" s="189"/>
      <c r="C425" s="55" t="s">
        <v>21</v>
      </c>
      <c r="D425" s="56">
        <f>D422+D423+D424</f>
        <v>78950.700000000012</v>
      </c>
      <c r="E425" s="56">
        <f>E422+E423+E424</f>
        <v>58427.000000000007</v>
      </c>
      <c r="F425" s="57">
        <f>E425/D425*100</f>
        <v>74.004410347216677</v>
      </c>
      <c r="G425" s="58"/>
      <c r="H425" s="86"/>
      <c r="I425" s="86"/>
    </row>
    <row r="426" spans="1:9" ht="27" customHeight="1" x14ac:dyDescent="0.25">
      <c r="A426" s="189" t="s">
        <v>7</v>
      </c>
      <c r="B426" s="189"/>
      <c r="C426" s="140" t="s">
        <v>131</v>
      </c>
      <c r="D426" s="91">
        <v>0</v>
      </c>
      <c r="E426" s="91">
        <v>0</v>
      </c>
      <c r="F426" s="136">
        <v>0</v>
      </c>
      <c r="G426" s="176"/>
    </row>
    <row r="427" spans="1:9" ht="27" customHeight="1" x14ac:dyDescent="0.25">
      <c r="A427" s="189"/>
      <c r="B427" s="189"/>
      <c r="C427" s="132" t="s">
        <v>18</v>
      </c>
      <c r="D427" s="94">
        <f>D200+D143+D202</f>
        <v>63072.399999999994</v>
      </c>
      <c r="E427" s="94">
        <f>E200+E143</f>
        <v>0</v>
      </c>
      <c r="F427" s="136">
        <f>E427/D427*100</f>
        <v>0</v>
      </c>
      <c r="G427" s="176"/>
    </row>
    <row r="428" spans="1:9" ht="27" customHeight="1" x14ac:dyDescent="0.25">
      <c r="A428" s="189"/>
      <c r="B428" s="189"/>
      <c r="C428" s="132" t="s">
        <v>19</v>
      </c>
      <c r="D428" s="51">
        <f>D32+D33+D34+D35+D74+D94+D95+D96+D118+D145+D146+D170+D199+D201+D268+D328+D329+D354+D383+D204+D144+D203</f>
        <v>62429.100000000006</v>
      </c>
      <c r="E428" s="51">
        <f>E32+E33+E34+E35+E74+E94+E95+E96+E118+E145+E146+E170+E199+E201+E268+E328+E329+E354+E383+E204+E144</f>
        <v>39546.9</v>
      </c>
      <c r="F428" s="136">
        <f>E428/D428*100</f>
        <v>63.346900724181509</v>
      </c>
      <c r="G428" s="176"/>
    </row>
    <row r="429" spans="1:9" s="87" customFormat="1" ht="27" customHeight="1" x14ac:dyDescent="0.25">
      <c r="A429" s="189"/>
      <c r="B429" s="189"/>
      <c r="C429" s="55" t="s">
        <v>21</v>
      </c>
      <c r="D429" s="56">
        <f>D426+D427+D428</f>
        <v>125501.5</v>
      </c>
      <c r="E429" s="56">
        <f>E426+E427+E428</f>
        <v>39546.9</v>
      </c>
      <c r="F429" s="57">
        <f>E429/D429*100</f>
        <v>31.51109747692259</v>
      </c>
      <c r="G429" s="58"/>
      <c r="H429" s="86"/>
      <c r="I429" s="86"/>
    </row>
    <row r="430" spans="1:9" ht="31.5" customHeight="1" x14ac:dyDescent="0.25">
      <c r="A430" s="189" t="s">
        <v>4</v>
      </c>
      <c r="B430" s="189"/>
      <c r="C430" s="140" t="s">
        <v>131</v>
      </c>
      <c r="D430" s="91">
        <v>0</v>
      </c>
      <c r="E430" s="91">
        <v>0</v>
      </c>
      <c r="F430" s="136">
        <v>0</v>
      </c>
      <c r="G430" s="176"/>
    </row>
    <row r="431" spans="1:9" ht="27" customHeight="1" x14ac:dyDescent="0.25">
      <c r="A431" s="189"/>
      <c r="B431" s="189"/>
      <c r="C431" s="132" t="s">
        <v>18</v>
      </c>
      <c r="D431" s="94">
        <f>D206</f>
        <v>531.1</v>
      </c>
      <c r="E431" s="94">
        <f>E206</f>
        <v>531.1</v>
      </c>
      <c r="F431" s="136">
        <f>E431/D431*100</f>
        <v>100</v>
      </c>
      <c r="G431" s="176"/>
    </row>
    <row r="432" spans="1:9" ht="27" customHeight="1" x14ac:dyDescent="0.25">
      <c r="A432" s="189"/>
      <c r="B432" s="189"/>
      <c r="C432" s="132" t="s">
        <v>19</v>
      </c>
      <c r="D432" s="51">
        <f>D36+D37+D38+D40+D41+D97+D98+D147+D148+D171+D205+D207+D269+D302+D330+D331+D355+D370+D39</f>
        <v>58022.8</v>
      </c>
      <c r="E432" s="51">
        <f>E36+E37+E38+E40+E41+E97+E98+E147+E148+E171+E205+E207+E269+E302+E330+E331+E355+E370+E39</f>
        <v>41134.5</v>
      </c>
      <c r="F432" s="136">
        <f t="shared" ref="F432:F437" si="28">E432/D432*100</f>
        <v>70.893683172821724</v>
      </c>
      <c r="G432" s="176"/>
    </row>
    <row r="433" spans="1:9" s="87" customFormat="1" ht="27" customHeight="1" x14ac:dyDescent="0.25">
      <c r="A433" s="189"/>
      <c r="B433" s="189"/>
      <c r="C433" s="55" t="s">
        <v>21</v>
      </c>
      <c r="D433" s="56">
        <f>D430+D431+D432</f>
        <v>58553.9</v>
      </c>
      <c r="E433" s="56">
        <f>E430+E431+E432</f>
        <v>41665.599999999999</v>
      </c>
      <c r="F433" s="57">
        <f t="shared" si="28"/>
        <v>71.157685482948182</v>
      </c>
      <c r="G433" s="58"/>
      <c r="H433" s="86"/>
      <c r="I433" s="86"/>
    </row>
    <row r="434" spans="1:9" ht="27" customHeight="1" x14ac:dyDescent="0.25">
      <c r="A434" s="189" t="s">
        <v>5</v>
      </c>
      <c r="B434" s="189"/>
      <c r="C434" s="140" t="s">
        <v>131</v>
      </c>
      <c r="D434" s="91">
        <v>0</v>
      </c>
      <c r="E434" s="91">
        <v>0</v>
      </c>
      <c r="F434" s="136">
        <v>0</v>
      </c>
      <c r="G434" s="163"/>
    </row>
    <row r="435" spans="1:9" ht="27" customHeight="1" x14ac:dyDescent="0.25">
      <c r="A435" s="189"/>
      <c r="B435" s="189"/>
      <c r="C435" s="132" t="s">
        <v>18</v>
      </c>
      <c r="D435" s="94">
        <v>0</v>
      </c>
      <c r="E435" s="94">
        <v>0</v>
      </c>
      <c r="F435" s="136">
        <v>0</v>
      </c>
      <c r="G435" s="188"/>
    </row>
    <row r="436" spans="1:9" ht="27" customHeight="1" x14ac:dyDescent="0.25">
      <c r="A436" s="189"/>
      <c r="B436" s="189"/>
      <c r="C436" s="132" t="s">
        <v>19</v>
      </c>
      <c r="D436" s="51">
        <f>D42+D43+D44+D45+D46+D47+D99+D100+D119+D149+D172+D208+D270+D332+D333+D356+D371+D384+D209+D210</f>
        <v>71342.2</v>
      </c>
      <c r="E436" s="51">
        <f>E42+E43+E44+E45+E46+E47+E99+E100+E119+E149+E172+E208+E270+E332+E333+E356+E371+E384+E209+E210</f>
        <v>46223.6</v>
      </c>
      <c r="F436" s="136">
        <f t="shared" si="28"/>
        <v>64.791385743641214</v>
      </c>
      <c r="G436" s="188"/>
    </row>
    <row r="437" spans="1:9" s="87" customFormat="1" ht="27" customHeight="1" x14ac:dyDescent="0.25">
      <c r="A437" s="189"/>
      <c r="B437" s="189"/>
      <c r="C437" s="55" t="s">
        <v>21</v>
      </c>
      <c r="D437" s="56">
        <f>D434+D435+D436</f>
        <v>71342.2</v>
      </c>
      <c r="E437" s="56">
        <f>E434+E435+E436</f>
        <v>46223.6</v>
      </c>
      <c r="F437" s="57">
        <f t="shared" si="28"/>
        <v>64.791385743641214</v>
      </c>
      <c r="G437" s="58"/>
      <c r="H437" s="86"/>
      <c r="I437" s="86"/>
    </row>
    <row r="438" spans="1:9" ht="27" customHeight="1" x14ac:dyDescent="0.25">
      <c r="A438" s="189" t="s">
        <v>6</v>
      </c>
      <c r="B438" s="189"/>
      <c r="C438" s="140" t="s">
        <v>131</v>
      </c>
      <c r="D438" s="91">
        <v>0</v>
      </c>
      <c r="E438" s="91">
        <v>0</v>
      </c>
      <c r="F438" s="136">
        <v>0</v>
      </c>
      <c r="G438" s="176"/>
    </row>
    <row r="439" spans="1:9" ht="27" customHeight="1" x14ac:dyDescent="0.25">
      <c r="A439" s="189"/>
      <c r="B439" s="189"/>
      <c r="C439" s="132" t="s">
        <v>18</v>
      </c>
      <c r="D439" s="94">
        <f>D211</f>
        <v>212.5</v>
      </c>
      <c r="E439" s="94">
        <f>E211</f>
        <v>212.5</v>
      </c>
      <c r="F439" s="136">
        <f t="shared" ref="F439:F453" si="29">E439/D439*100</f>
        <v>100</v>
      </c>
      <c r="G439" s="176"/>
    </row>
    <row r="440" spans="1:9" ht="27" customHeight="1" x14ac:dyDescent="0.25">
      <c r="A440" s="189"/>
      <c r="B440" s="189"/>
      <c r="C440" s="132" t="s">
        <v>19</v>
      </c>
      <c r="D440" s="51">
        <f>D48+D49+D50+D51+D52+D53+D75+D101+D102+D103+D120+D150+D173+D212+D213+D226+D240+D252+D271+D303+D334+D335+D357+D372+D385</f>
        <v>305706</v>
      </c>
      <c r="E440" s="51">
        <f>E48+E49+E50+E51+E52+E53+E75+E101+E102+E103+E120+E150+E173+E212+E213+E226+E240+E252+E271+E303+E334+E335+E357+E372+E385</f>
        <v>207390.4</v>
      </c>
      <c r="F440" s="136">
        <f t="shared" si="29"/>
        <v>67.839819957737163</v>
      </c>
      <c r="G440" s="176"/>
    </row>
    <row r="441" spans="1:9" s="87" customFormat="1" ht="27" customHeight="1" x14ac:dyDescent="0.25">
      <c r="A441" s="189"/>
      <c r="B441" s="189"/>
      <c r="C441" s="55" t="s">
        <v>21</v>
      </c>
      <c r="D441" s="56">
        <f>D438+D439+D440</f>
        <v>305918.5</v>
      </c>
      <c r="E441" s="56">
        <f>E438+E439+E440</f>
        <v>207602.9</v>
      </c>
      <c r="F441" s="57">
        <f t="shared" si="29"/>
        <v>67.862159365974932</v>
      </c>
      <c r="G441" s="58"/>
      <c r="H441" s="86"/>
      <c r="I441" s="86"/>
    </row>
    <row r="442" spans="1:9" s="93" customFormat="1" ht="27" customHeight="1" x14ac:dyDescent="0.25">
      <c r="A442" s="189" t="s">
        <v>10</v>
      </c>
      <c r="B442" s="189"/>
      <c r="C442" s="140" t="s">
        <v>131</v>
      </c>
      <c r="D442" s="68">
        <v>0</v>
      </c>
      <c r="E442" s="68">
        <v>0</v>
      </c>
      <c r="F442" s="136">
        <v>0</v>
      </c>
      <c r="G442" s="195"/>
      <c r="H442" s="92"/>
      <c r="I442" s="92"/>
    </row>
    <row r="443" spans="1:9" ht="27" customHeight="1" x14ac:dyDescent="0.25">
      <c r="A443" s="189"/>
      <c r="B443" s="189"/>
      <c r="C443" s="132" t="s">
        <v>18</v>
      </c>
      <c r="D443" s="94">
        <v>0</v>
      </c>
      <c r="E443" s="94">
        <v>0</v>
      </c>
      <c r="F443" s="136">
        <v>0</v>
      </c>
      <c r="G443" s="195"/>
    </row>
    <row r="444" spans="1:9" ht="27" customHeight="1" x14ac:dyDescent="0.25">
      <c r="A444" s="189"/>
      <c r="B444" s="189"/>
      <c r="C444" s="132" t="s">
        <v>19</v>
      </c>
      <c r="D444" s="51">
        <f>D60+D61+D62+D63+D64+D77+D108+D109+D157+D158+D175+D218+D233+D242+D254+D276+D305+D341+D342+D343+D344+D359+D374</f>
        <v>58533.500000000007</v>
      </c>
      <c r="E444" s="51">
        <f>E60+E61+E62+E63+E64+E77+E108+E109+E157+E158+E175+E218+E233+E242+E254+E276+E305+E341+E342+E343+E344+E359+E374</f>
        <v>48234.69999999999</v>
      </c>
      <c r="F444" s="136">
        <f t="shared" si="29"/>
        <v>82.405289278789041</v>
      </c>
      <c r="G444" s="195"/>
    </row>
    <row r="445" spans="1:9" s="87" customFormat="1" ht="27" customHeight="1" x14ac:dyDescent="0.25">
      <c r="A445" s="189"/>
      <c r="B445" s="189"/>
      <c r="C445" s="55" t="s">
        <v>21</v>
      </c>
      <c r="D445" s="56">
        <f>D442+D443+D444</f>
        <v>58533.500000000007</v>
      </c>
      <c r="E445" s="56">
        <f>E442+E443+E444</f>
        <v>48234.69999999999</v>
      </c>
      <c r="F445" s="57">
        <f t="shared" si="29"/>
        <v>82.405289278789041</v>
      </c>
      <c r="G445" s="58"/>
      <c r="H445" s="86"/>
      <c r="I445" s="86"/>
    </row>
    <row r="446" spans="1:9" s="93" customFormat="1" ht="27" customHeight="1" x14ac:dyDescent="0.25">
      <c r="A446" s="189" t="s">
        <v>11</v>
      </c>
      <c r="B446" s="189"/>
      <c r="C446" s="140" t="s">
        <v>131</v>
      </c>
      <c r="D446" s="68">
        <f>D227+D272+D283+D336+D286</f>
        <v>104633.5</v>
      </c>
      <c r="E446" s="68">
        <f>E227+E272+E283+E336+E286</f>
        <v>49956.399999999994</v>
      </c>
      <c r="F446" s="136">
        <f t="shared" si="29"/>
        <v>47.744173711096344</v>
      </c>
      <c r="G446" s="195"/>
      <c r="H446" s="92"/>
      <c r="I446" s="92"/>
    </row>
    <row r="447" spans="1:9" ht="27" customHeight="1" x14ac:dyDescent="0.25">
      <c r="A447" s="189"/>
      <c r="B447" s="189"/>
      <c r="C447" s="132" t="s">
        <v>18</v>
      </c>
      <c r="D447" s="68">
        <f>D228+D273+D284+D337+D339+D125+D152+D287</f>
        <v>8876.2999999999993</v>
      </c>
      <c r="E447" s="68">
        <f>E228+E273+E284+E337+E339+E125+E152+E287</f>
        <v>5150.7</v>
      </c>
      <c r="F447" s="136">
        <f t="shared" si="29"/>
        <v>58.027556526931271</v>
      </c>
      <c r="G447" s="195"/>
    </row>
    <row r="448" spans="1:9" ht="27" customHeight="1" x14ac:dyDescent="0.25">
      <c r="A448" s="189"/>
      <c r="B448" s="189"/>
      <c r="C448" s="132" t="s">
        <v>19</v>
      </c>
      <c r="D448" s="51">
        <f>D54+D55+D56+D57+D58+D59+D76+D104+D105+D106+D107+D122+D123+D124+D127+D153+D156+D174+D214+D217+D229+D230+D232+D253+D274+D275+D285+D289+D290+D304+D338+D340+D358+D373+D386+D392+D126+D288</f>
        <v>353348.40000000008</v>
      </c>
      <c r="E448" s="51">
        <f>E54+E55+E56+E57+E58+E59+E76+E104+E105+E106+E107+E122+E123+E124+E127+E153+E156+E174+E214+E217+E229+E230+E232+E253+E274+E275+E285+E289+E290+E304+E338+E340+E358+E373+E386+E392+E126+E288</f>
        <v>197955.59999999998</v>
      </c>
      <c r="F448" s="136">
        <f t="shared" si="29"/>
        <v>56.022780915379812</v>
      </c>
      <c r="G448" s="195"/>
    </row>
    <row r="449" spans="1:9" s="87" customFormat="1" ht="27" customHeight="1" x14ac:dyDescent="0.25">
      <c r="A449" s="189"/>
      <c r="B449" s="189"/>
      <c r="C449" s="55" t="s">
        <v>21</v>
      </c>
      <c r="D449" s="56">
        <f>D446+D447+D448</f>
        <v>466858.20000000007</v>
      </c>
      <c r="E449" s="56">
        <f>E446+E447+E448</f>
        <v>253062.69999999995</v>
      </c>
      <c r="F449" s="57">
        <f t="shared" si="29"/>
        <v>54.20547395333314</v>
      </c>
      <c r="G449" s="58"/>
      <c r="H449" s="86"/>
      <c r="I449" s="86"/>
    </row>
    <row r="450" spans="1:9" s="87" customFormat="1" ht="27" customHeight="1" x14ac:dyDescent="0.25">
      <c r="A450" s="196" t="s">
        <v>193</v>
      </c>
      <c r="B450" s="196"/>
      <c r="C450" s="21" t="s">
        <v>131</v>
      </c>
      <c r="D450" s="54">
        <f t="shared" ref="D450:D452" si="30">D402+D406+D410+D414+D418+D422+D426+D430+D434+D438+D442+D446</f>
        <v>106973.5</v>
      </c>
      <c r="E450" s="54">
        <f t="shared" ref="E450" si="31">E402+E406+E410+E414+E418+E422+E426+E430+E434+E438+E442+E446</f>
        <v>52296.399999999994</v>
      </c>
      <c r="F450" s="20">
        <f t="shared" si="29"/>
        <v>48.887247776318425</v>
      </c>
      <c r="G450" s="197"/>
      <c r="H450" s="86"/>
      <c r="I450" s="86"/>
    </row>
    <row r="451" spans="1:9" s="89" customFormat="1" ht="27" customHeight="1" x14ac:dyDescent="0.25">
      <c r="A451" s="196"/>
      <c r="B451" s="196"/>
      <c r="C451" s="21" t="s">
        <v>18</v>
      </c>
      <c r="D451" s="54">
        <f t="shared" si="30"/>
        <v>138447</v>
      </c>
      <c r="E451" s="54">
        <f t="shared" ref="E451" si="32">E403+E407+E411+E415+E419+E423+E427+E431+E435+E439+E443+E447</f>
        <v>26626.399999999998</v>
      </c>
      <c r="F451" s="20">
        <f t="shared" si="29"/>
        <v>19.232197158479416</v>
      </c>
      <c r="G451" s="197"/>
      <c r="H451" s="88"/>
      <c r="I451" s="88"/>
    </row>
    <row r="452" spans="1:9" s="89" customFormat="1" ht="27" customHeight="1" x14ac:dyDescent="0.25">
      <c r="A452" s="196"/>
      <c r="B452" s="196"/>
      <c r="C452" s="21" t="s">
        <v>19</v>
      </c>
      <c r="D452" s="54">
        <f t="shared" si="30"/>
        <v>1296508.4000000001</v>
      </c>
      <c r="E452" s="54">
        <f t="shared" ref="E452" si="33">E404+E408+E412+E416+E420+E424+E428+E432+E436+E440+E444+E448</f>
        <v>817466.7</v>
      </c>
      <c r="F452" s="20">
        <f t="shared" si="29"/>
        <v>63.051400206894137</v>
      </c>
      <c r="G452" s="197"/>
      <c r="H452" s="88"/>
      <c r="I452" s="88"/>
    </row>
    <row r="453" spans="1:9" s="89" customFormat="1" ht="27" customHeight="1" x14ac:dyDescent="0.25">
      <c r="A453" s="196"/>
      <c r="B453" s="196"/>
      <c r="C453" s="21" t="s">
        <v>21</v>
      </c>
      <c r="D453" s="54">
        <f>D450+D451+D452</f>
        <v>1541928.9000000001</v>
      </c>
      <c r="E453" s="54">
        <f>E450+E451+E452</f>
        <v>896389.5</v>
      </c>
      <c r="F453" s="20">
        <f t="shared" si="29"/>
        <v>58.134295297273432</v>
      </c>
      <c r="G453" s="197"/>
      <c r="H453" s="88"/>
      <c r="I453" s="88"/>
    </row>
  </sheetData>
  <autoFilter ref="A3:F453"/>
  <mergeCells count="227">
    <mergeCell ref="G127:G128"/>
    <mergeCell ref="F127:F128"/>
    <mergeCell ref="E127:E128"/>
    <mergeCell ref="D127:D128"/>
    <mergeCell ref="C127:C128"/>
    <mergeCell ref="B127:B128"/>
    <mergeCell ref="A122:A128"/>
    <mergeCell ref="G230:G231"/>
    <mergeCell ref="F230:F231"/>
    <mergeCell ref="E230:E231"/>
    <mergeCell ref="D230:D231"/>
    <mergeCell ref="C230:C231"/>
    <mergeCell ref="B230:B231"/>
    <mergeCell ref="A143:A146"/>
    <mergeCell ref="B143:B144"/>
    <mergeCell ref="G143:G144"/>
    <mergeCell ref="D214:D216"/>
    <mergeCell ref="A181:A182"/>
    <mergeCell ref="A163:G163"/>
    <mergeCell ref="A180:G180"/>
    <mergeCell ref="G200:G201"/>
    <mergeCell ref="A190:A191"/>
    <mergeCell ref="G176:G179"/>
    <mergeCell ref="A176:B179"/>
    <mergeCell ref="A332:A333"/>
    <mergeCell ref="B315:B316"/>
    <mergeCell ref="A205:A207"/>
    <mergeCell ref="B193:B194"/>
    <mergeCell ref="G283:G285"/>
    <mergeCell ref="G291:G294"/>
    <mergeCell ref="G306:G309"/>
    <mergeCell ref="A319:A320"/>
    <mergeCell ref="A330:A331"/>
    <mergeCell ref="A283:A290"/>
    <mergeCell ref="B283:B285"/>
    <mergeCell ref="B321:B323"/>
    <mergeCell ref="A321:A325"/>
    <mergeCell ref="A211:A213"/>
    <mergeCell ref="A311:A312"/>
    <mergeCell ref="A219:B222"/>
    <mergeCell ref="A227:A232"/>
    <mergeCell ref="A291:B294"/>
    <mergeCell ref="A281:G281"/>
    <mergeCell ref="A295:G295"/>
    <mergeCell ref="A310:G310"/>
    <mergeCell ref="A223:G223"/>
    <mergeCell ref="A313:A314"/>
    <mergeCell ref="B313:B314"/>
    <mergeCell ref="A306:B309"/>
    <mergeCell ref="A199:A204"/>
    <mergeCell ref="B196:B197"/>
    <mergeCell ref="A196:A198"/>
    <mergeCell ref="A208:A210"/>
    <mergeCell ref="A259:G259"/>
    <mergeCell ref="A255:B258"/>
    <mergeCell ref="A192:A195"/>
    <mergeCell ref="G193:G194"/>
    <mergeCell ref="G196:G197"/>
    <mergeCell ref="G219:G222"/>
    <mergeCell ref="A250:A251"/>
    <mergeCell ref="A234:B237"/>
    <mergeCell ref="A238:G238"/>
    <mergeCell ref="B227:B229"/>
    <mergeCell ref="G234:G237"/>
    <mergeCell ref="C214:C216"/>
    <mergeCell ref="B214:B216"/>
    <mergeCell ref="A214:A217"/>
    <mergeCell ref="A224:A225"/>
    <mergeCell ref="B224:B225"/>
    <mergeCell ref="C184:C185"/>
    <mergeCell ref="B183:B185"/>
    <mergeCell ref="A183:A185"/>
    <mergeCell ref="G214:G216"/>
    <mergeCell ref="F214:F216"/>
    <mergeCell ref="E214:E216"/>
    <mergeCell ref="G188:G189"/>
    <mergeCell ref="F188:F189"/>
    <mergeCell ref="E188:E189"/>
    <mergeCell ref="D188:D189"/>
    <mergeCell ref="C188:C189"/>
    <mergeCell ref="B187:B189"/>
    <mergeCell ref="A186:A189"/>
    <mergeCell ref="B200:B203"/>
    <mergeCell ref="G202:G203"/>
    <mergeCell ref="A1:G1"/>
    <mergeCell ref="A48:A53"/>
    <mergeCell ref="A54:A59"/>
    <mergeCell ref="A10:A12"/>
    <mergeCell ref="A6:A9"/>
    <mergeCell ref="G65:G68"/>
    <mergeCell ref="G78:G81"/>
    <mergeCell ref="A65:B68"/>
    <mergeCell ref="A13:A16"/>
    <mergeCell ref="A42:A47"/>
    <mergeCell ref="A32:A35"/>
    <mergeCell ref="A23:A27"/>
    <mergeCell ref="A60:A64"/>
    <mergeCell ref="A78:B81"/>
    <mergeCell ref="A36:A41"/>
    <mergeCell ref="A133:G133"/>
    <mergeCell ref="A28:A31"/>
    <mergeCell ref="A17:A22"/>
    <mergeCell ref="A5:G5"/>
    <mergeCell ref="A90:A93"/>
    <mergeCell ref="A87:A89"/>
    <mergeCell ref="A110:B113"/>
    <mergeCell ref="A99:A100"/>
    <mergeCell ref="A104:A107"/>
    <mergeCell ref="A114:G114"/>
    <mergeCell ref="A108:A109"/>
    <mergeCell ref="A97:A98"/>
    <mergeCell ref="A101:A103"/>
    <mergeCell ref="A94:A96"/>
    <mergeCell ref="G110:G113"/>
    <mergeCell ref="A69:G69"/>
    <mergeCell ref="A82:G82"/>
    <mergeCell ref="A129:B132"/>
    <mergeCell ref="G129:G132"/>
    <mergeCell ref="B125:B126"/>
    <mergeCell ref="G125:G126"/>
    <mergeCell ref="G120:G121"/>
    <mergeCell ref="F120:F121"/>
    <mergeCell ref="E120:E121"/>
    <mergeCell ref="A410:B413"/>
    <mergeCell ref="A426:B429"/>
    <mergeCell ref="A434:B437"/>
    <mergeCell ref="A442:B445"/>
    <mergeCell ref="A446:B449"/>
    <mergeCell ref="A450:B453"/>
    <mergeCell ref="G442:G444"/>
    <mergeCell ref="G446:G448"/>
    <mergeCell ref="G422:G424"/>
    <mergeCell ref="G426:G428"/>
    <mergeCell ref="G430:G432"/>
    <mergeCell ref="A418:B421"/>
    <mergeCell ref="G438:G440"/>
    <mergeCell ref="G450:G453"/>
    <mergeCell ref="G434:G436"/>
    <mergeCell ref="G410:G412"/>
    <mergeCell ref="G414:G416"/>
    <mergeCell ref="A341:A344"/>
    <mergeCell ref="A430:B433"/>
    <mergeCell ref="A438:B441"/>
    <mergeCell ref="A406:B409"/>
    <mergeCell ref="A402:B405"/>
    <mergeCell ref="A364:G364"/>
    <mergeCell ref="A422:B425"/>
    <mergeCell ref="A414:B417"/>
    <mergeCell ref="A401:G401"/>
    <mergeCell ref="A397:B400"/>
    <mergeCell ref="G402:G404"/>
    <mergeCell ref="G418:G420"/>
    <mergeCell ref="G406:G408"/>
    <mergeCell ref="A345:B348"/>
    <mergeCell ref="A349:G349"/>
    <mergeCell ref="G345:G348"/>
    <mergeCell ref="G360:G363"/>
    <mergeCell ref="A360:B363"/>
    <mergeCell ref="A375:B378"/>
    <mergeCell ref="G375:G378"/>
    <mergeCell ref="G393:G396"/>
    <mergeCell ref="A393:B396"/>
    <mergeCell ref="G387:G390"/>
    <mergeCell ref="A379:G379"/>
    <mergeCell ref="A391:G391"/>
    <mergeCell ref="A387:B390"/>
    <mergeCell ref="B339:B340"/>
    <mergeCell ref="G227:G229"/>
    <mergeCell ref="G277:G280"/>
    <mergeCell ref="A247:G247"/>
    <mergeCell ref="A243:B246"/>
    <mergeCell ref="A248:A249"/>
    <mergeCell ref="A334:A335"/>
    <mergeCell ref="A277:B280"/>
    <mergeCell ref="A326:A327"/>
    <mergeCell ref="A328:A329"/>
    <mergeCell ref="G255:G258"/>
    <mergeCell ref="A272:A275"/>
    <mergeCell ref="B272:B274"/>
    <mergeCell ref="G272:G274"/>
    <mergeCell ref="A336:A340"/>
    <mergeCell ref="G336:G338"/>
    <mergeCell ref="B336:B338"/>
    <mergeCell ref="G321:G323"/>
    <mergeCell ref="G243:G246"/>
    <mergeCell ref="G315:G316"/>
    <mergeCell ref="A315:A318"/>
    <mergeCell ref="A262:A264"/>
    <mergeCell ref="B262:B263"/>
    <mergeCell ref="G262:G263"/>
    <mergeCell ref="G150:G151"/>
    <mergeCell ref="F150:F151"/>
    <mergeCell ref="E150:E151"/>
    <mergeCell ref="D150:D151"/>
    <mergeCell ref="C150:C151"/>
    <mergeCell ref="B150:B151"/>
    <mergeCell ref="A150:A151"/>
    <mergeCell ref="G153:G155"/>
    <mergeCell ref="F153:F155"/>
    <mergeCell ref="E153:E155"/>
    <mergeCell ref="D153:D155"/>
    <mergeCell ref="C153:C155"/>
    <mergeCell ref="B153:B155"/>
    <mergeCell ref="D120:D121"/>
    <mergeCell ref="C120:C121"/>
    <mergeCell ref="B120:B121"/>
    <mergeCell ref="A120:A121"/>
    <mergeCell ref="B286:B288"/>
    <mergeCell ref="G286:G288"/>
    <mergeCell ref="A152:A156"/>
    <mergeCell ref="A136:A137"/>
    <mergeCell ref="B136:B137"/>
    <mergeCell ref="C136:C137"/>
    <mergeCell ref="D136:D137"/>
    <mergeCell ref="E136:E137"/>
    <mergeCell ref="F136:F137"/>
    <mergeCell ref="G136:G137"/>
    <mergeCell ref="A138:A139"/>
    <mergeCell ref="A141:A142"/>
    <mergeCell ref="A147:A148"/>
    <mergeCell ref="G159:G162"/>
    <mergeCell ref="A157:A158"/>
    <mergeCell ref="G184:G185"/>
    <mergeCell ref="F184:F185"/>
    <mergeCell ref="E184:E185"/>
    <mergeCell ref="D184:D185"/>
    <mergeCell ref="A159:B162"/>
  </mergeCells>
  <pageMargins left="0.78740157480314965" right="0.78740157480314965" top="1.1811023622047245" bottom="0.39370078740157483" header="0.31496062992125984" footer="0.31496062992125984"/>
  <pageSetup paperSize="9" scale="34" orientation="landscape" r:id="rId1"/>
  <headerFooter differentFirst="1"/>
  <rowBreaks count="7" manualBreakCount="7">
    <brk id="311" max="6" man="1"/>
    <brk id="322" max="6" man="1"/>
    <brk id="336" max="6" man="1"/>
    <brk id="351" max="6" man="1"/>
    <brk id="368" max="6" man="1"/>
    <brk id="384" max="6" man="1"/>
    <brk id="4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view="pageBreakPreview" zoomScale="85" zoomScaleNormal="100" zoomScaleSheetLayoutView="85" workbookViewId="0">
      <selection activeCell="B133" sqref="B133"/>
    </sheetView>
  </sheetViews>
  <sheetFormatPr defaultColWidth="15.5703125" defaultRowHeight="78" customHeight="1" x14ac:dyDescent="0.25"/>
  <cols>
    <col min="1" max="1" width="32.140625" style="36" customWidth="1"/>
    <col min="2" max="2" width="29.42578125" style="29" customWidth="1"/>
    <col min="3" max="3" width="18.7109375" style="48" customWidth="1"/>
    <col min="4" max="4" width="22.28515625" style="48" customWidth="1"/>
    <col min="5" max="5" width="24" style="32" customWidth="1"/>
    <col min="6" max="6" width="85.7109375" style="37" customWidth="1"/>
    <col min="7" max="16384" width="15.5703125" style="29"/>
  </cols>
  <sheetData>
    <row r="1" spans="1:6" ht="33" customHeight="1" x14ac:dyDescent="0.25">
      <c r="A1" s="232" t="s">
        <v>464</v>
      </c>
      <c r="B1" s="232"/>
      <c r="C1" s="232"/>
      <c r="D1" s="232"/>
      <c r="E1" s="232"/>
      <c r="F1" s="232"/>
    </row>
    <row r="2" spans="1:6" ht="56.25" customHeight="1" x14ac:dyDescent="0.25">
      <c r="A2" s="146" t="s">
        <v>15</v>
      </c>
      <c r="B2" s="146" t="s">
        <v>16</v>
      </c>
      <c r="C2" s="45" t="s">
        <v>103</v>
      </c>
      <c r="D2" s="45" t="s">
        <v>17</v>
      </c>
      <c r="E2" s="150" t="s">
        <v>111</v>
      </c>
      <c r="F2" s="146" t="s">
        <v>104</v>
      </c>
    </row>
    <row r="3" spans="1:6" s="49" customFormat="1" ht="21.75" customHeight="1" x14ac:dyDescent="0.25">
      <c r="A3" s="30">
        <v>1</v>
      </c>
      <c r="B3" s="30">
        <v>2</v>
      </c>
      <c r="C3" s="30">
        <v>3</v>
      </c>
      <c r="D3" s="30">
        <v>4</v>
      </c>
      <c r="E3" s="30">
        <v>5</v>
      </c>
      <c r="F3" s="30">
        <v>6</v>
      </c>
    </row>
    <row r="4" spans="1:6" s="31" customFormat="1" ht="27" customHeight="1" x14ac:dyDescent="0.25">
      <c r="A4" s="219" t="s">
        <v>159</v>
      </c>
      <c r="B4" s="219"/>
      <c r="C4" s="219"/>
      <c r="D4" s="219"/>
      <c r="E4" s="219"/>
      <c r="F4" s="219"/>
    </row>
    <row r="5" spans="1:6" ht="21.75" customHeight="1" x14ac:dyDescent="0.25">
      <c r="A5" s="214" t="s">
        <v>462</v>
      </c>
      <c r="B5" s="146" t="s">
        <v>132</v>
      </c>
      <c r="C5" s="45">
        <f>общие!D227</f>
        <v>90000</v>
      </c>
      <c r="D5" s="45">
        <f>общие!E227</f>
        <v>45000</v>
      </c>
      <c r="E5" s="150">
        <f t="shared" ref="E5:E17" si="0">D5/C5*100</f>
        <v>50</v>
      </c>
      <c r="F5" s="210" t="str">
        <f>общие!G227</f>
        <v>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Перечислен авансовый платеж в размере 50% в соответствии с условиями муниципального контракта</v>
      </c>
    </row>
    <row r="6" spans="1:6" ht="21.75" customHeight="1" x14ac:dyDescent="0.25">
      <c r="A6" s="215"/>
      <c r="B6" s="146" t="s">
        <v>18</v>
      </c>
      <c r="C6" s="45">
        <f>общие!D228</f>
        <v>3750</v>
      </c>
      <c r="D6" s="45">
        <f>общие!E228</f>
        <v>1875</v>
      </c>
      <c r="E6" s="150">
        <f t="shared" si="0"/>
        <v>50</v>
      </c>
      <c r="F6" s="210"/>
    </row>
    <row r="7" spans="1:6" ht="277.5" customHeight="1" x14ac:dyDescent="0.25">
      <c r="A7" s="216"/>
      <c r="B7" s="146" t="s">
        <v>19</v>
      </c>
      <c r="C7" s="45">
        <f>общие!D229</f>
        <v>4934.3</v>
      </c>
      <c r="D7" s="45">
        <f>общие!E229</f>
        <v>2467.1</v>
      </c>
      <c r="E7" s="150">
        <f t="shared" si="0"/>
        <v>49.998986685041444</v>
      </c>
      <c r="F7" s="210"/>
    </row>
    <row r="8" spans="1:6" ht="23.25" customHeight="1" x14ac:dyDescent="0.25">
      <c r="A8" s="214" t="s">
        <v>33</v>
      </c>
      <c r="B8" s="146" t="s">
        <v>132</v>
      </c>
      <c r="C8" s="45">
        <f>общие!D283</f>
        <v>769.5</v>
      </c>
      <c r="D8" s="45">
        <f>общие!E283</f>
        <v>768.7</v>
      </c>
      <c r="E8" s="150">
        <f t="shared" si="0"/>
        <v>99.896036387264459</v>
      </c>
      <c r="F8" s="210" t="str">
        <f>общие!G283</f>
        <v>мероприятие выполнено.                                                                         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В результате фактического выполнения мероприятия потребность в средствах в сумме 5,5 тыс. рублей (из них за счет средств федерального бюджета - 0,8 тыс. рублей, краевого бюджета - 2,1 тыс. рублей) отсутствовала</v>
      </c>
    </row>
    <row r="9" spans="1:6" ht="23.25" customHeight="1" x14ac:dyDescent="0.25">
      <c r="A9" s="215"/>
      <c r="B9" s="146" t="s">
        <v>18</v>
      </c>
      <c r="C9" s="45">
        <f>общие!D284</f>
        <v>300.5</v>
      </c>
      <c r="D9" s="45">
        <f>общие!E284</f>
        <v>298.39999999999998</v>
      </c>
      <c r="E9" s="150">
        <f t="shared" si="0"/>
        <v>99.301164725457554</v>
      </c>
      <c r="F9" s="210"/>
    </row>
    <row r="10" spans="1:6" ht="87.75" customHeight="1" x14ac:dyDescent="0.25">
      <c r="A10" s="215"/>
      <c r="B10" s="146" t="s">
        <v>19</v>
      </c>
      <c r="C10" s="45">
        <f>общие!D285</f>
        <v>1028</v>
      </c>
      <c r="D10" s="45">
        <f>общие!E285</f>
        <v>1025.4000000000001</v>
      </c>
      <c r="E10" s="150">
        <f t="shared" si="0"/>
        <v>99.747081712062268</v>
      </c>
      <c r="F10" s="210"/>
    </row>
    <row r="11" spans="1:6" ht="25.5" customHeight="1" x14ac:dyDescent="0.25">
      <c r="A11" s="214" t="s">
        <v>452</v>
      </c>
      <c r="B11" s="146" t="s">
        <v>132</v>
      </c>
      <c r="C11" s="45">
        <f>общие!D286</f>
        <v>1913.4</v>
      </c>
      <c r="D11" s="45">
        <f>общие!E286</f>
        <v>0</v>
      </c>
      <c r="E11" s="150">
        <f t="shared" ref="E11:E13" si="1">D11/C11*100</f>
        <v>0</v>
      </c>
      <c r="F11" s="210" t="str">
        <f>общие!G286</f>
        <v>гражданам, подлежащим переселению (5 человек, расселяемая площадь 56,5 кв.м), направлены на подписание соглашения о выкупе жилых помещений, признанных непригодными для проживания, и земельных участков под ними. В настоящее время соглашения не подписаны, подан иск в суд о принудительном выселении граждан из аварийного жилого помещения. 25 января 2022 года состоялось судебное заседание, иск администрации Темрюкского городского поселения Темрюкского района о понуждении заключить соглашения о выкупе жилых помещений, признанных непригодными для проживания, и земельных участков под ними, удовлетворен. Собственники подали апелляцию на указанное решение Темрюкского районного суда. Апелляционным определением Краснодарского краевого суда от 26 июля 2022 года решение Темрюкского районного суда оставлено без изменений, аппелляционная жалоба собственников - без удовлетворения. Соглашения о выкупе жилых помещений, признанных непригодными для проживания, и земельных участков под ними, заключены 31.08.2022 года, отправлены на регистрацию в Росреестр. Направлена заявка на софинансирование в Министерство топливно-энергетического комплекса и жилищно-коммунального хозяйства Краснодарского края</v>
      </c>
    </row>
    <row r="12" spans="1:6" ht="25.5" customHeight="1" x14ac:dyDescent="0.25">
      <c r="A12" s="215"/>
      <c r="B12" s="146" t="s">
        <v>18</v>
      </c>
      <c r="C12" s="45">
        <f>общие!D287</f>
        <v>1507.7</v>
      </c>
      <c r="D12" s="45">
        <f>общие!E287</f>
        <v>0</v>
      </c>
      <c r="E12" s="150">
        <f t="shared" si="1"/>
        <v>0</v>
      </c>
      <c r="F12" s="210"/>
    </row>
    <row r="13" spans="1:6" ht="306.75" customHeight="1" x14ac:dyDescent="0.25">
      <c r="A13" s="216"/>
      <c r="B13" s="146" t="s">
        <v>19</v>
      </c>
      <c r="C13" s="45">
        <f>общие!D288</f>
        <v>17.2</v>
      </c>
      <c r="D13" s="45">
        <f>общие!E288</f>
        <v>0</v>
      </c>
      <c r="E13" s="150">
        <f t="shared" si="1"/>
        <v>0</v>
      </c>
      <c r="F13" s="210"/>
    </row>
    <row r="14" spans="1:6" s="31" customFormat="1" ht="20.25" customHeight="1" x14ac:dyDescent="0.25">
      <c r="A14" s="224" t="s">
        <v>112</v>
      </c>
      <c r="B14" s="149" t="s">
        <v>92</v>
      </c>
      <c r="C14" s="46">
        <f>C5+C6+C7+C8+C9+C10+C11+C12+C13</f>
        <v>104220.59999999999</v>
      </c>
      <c r="D14" s="46">
        <f>D5+D6+D7+D8+D9+D10+D11+D12+D13</f>
        <v>51434.6</v>
      </c>
      <c r="E14" s="145">
        <f t="shared" si="0"/>
        <v>49.351663682611694</v>
      </c>
      <c r="F14" s="227"/>
    </row>
    <row r="15" spans="1:6" s="31" customFormat="1" ht="20.25" customHeight="1" x14ac:dyDescent="0.25">
      <c r="A15" s="224"/>
      <c r="B15" s="149" t="s">
        <v>132</v>
      </c>
      <c r="C15" s="46">
        <f>C5+C8+C11</f>
        <v>92682.9</v>
      </c>
      <c r="D15" s="46">
        <f>D5+D8+D11</f>
        <v>45768.7</v>
      </c>
      <c r="E15" s="145">
        <f t="shared" si="0"/>
        <v>49.382032715851579</v>
      </c>
      <c r="F15" s="227"/>
    </row>
    <row r="16" spans="1:6" s="31" customFormat="1" ht="20.25" customHeight="1" x14ac:dyDescent="0.25">
      <c r="A16" s="224"/>
      <c r="B16" s="149" t="s">
        <v>18</v>
      </c>
      <c r="C16" s="46">
        <f t="shared" ref="C16:D17" si="2">C6+C9+C12</f>
        <v>5558.2</v>
      </c>
      <c r="D16" s="46">
        <f t="shared" si="2"/>
        <v>2173.4</v>
      </c>
      <c r="E16" s="145">
        <f t="shared" si="0"/>
        <v>39.102587168507789</v>
      </c>
      <c r="F16" s="227"/>
    </row>
    <row r="17" spans="1:6" s="31" customFormat="1" ht="20.25" customHeight="1" x14ac:dyDescent="0.25">
      <c r="A17" s="224"/>
      <c r="B17" s="149" t="s">
        <v>19</v>
      </c>
      <c r="C17" s="46">
        <f t="shared" si="2"/>
        <v>5979.5</v>
      </c>
      <c r="D17" s="46">
        <f t="shared" si="2"/>
        <v>3492.5</v>
      </c>
      <c r="E17" s="145">
        <f t="shared" si="0"/>
        <v>58.407893636591687</v>
      </c>
      <c r="F17" s="227"/>
    </row>
    <row r="18" spans="1:6" s="31" customFormat="1" ht="27" customHeight="1" x14ac:dyDescent="0.25">
      <c r="A18" s="219" t="s">
        <v>190</v>
      </c>
      <c r="B18" s="219"/>
      <c r="C18" s="219"/>
      <c r="D18" s="219"/>
      <c r="E18" s="219"/>
      <c r="F18" s="219"/>
    </row>
    <row r="19" spans="1:6" s="31" customFormat="1" ht="20.25" customHeight="1" x14ac:dyDescent="0.25">
      <c r="A19" s="212" t="s">
        <v>259</v>
      </c>
      <c r="B19" s="146" t="s">
        <v>18</v>
      </c>
      <c r="C19" s="45">
        <f>общие!D315</f>
        <v>21886.2</v>
      </c>
      <c r="D19" s="45">
        <f>общие!E315</f>
        <v>0</v>
      </c>
      <c r="E19" s="150">
        <f t="shared" ref="E19:E23" si="3">D19/C19*100</f>
        <v>0</v>
      </c>
      <c r="F19" s="213" t="str">
        <f>общие!G315</f>
        <v>муниципальный контракт на выполнение капитального ремонта здания ДК в ст.Голубицкой, по ул. Красная, 108 заключен 27.04.2021 года, на общую сумму  31994,0 тыс. рублей, со сроком выполнения работ до 31.12.2021 года. со сроком исполнения обязательств - до 31.03.2022 года. Исполнение муниципального контракта выполняется поэтапно: в 2021 году был выполнен 1 этап на сумму 22840,9 тыс. рублей.  2 этап запланирован на 2022 год на 23533,5 тыс. рублей. 1 апреля 2022 года заключен муниципальный контракт на сумму 21998,3 тыс. рублей, со сроком выполнении работ до 15.11.2022 года, со сроком исполнения обязательств - до 20.02.2023 года. 07.06.2022 года заключено доп. соглашение на сумму 27659,6 тыс. рублей (23533,5 тыс.руб. - средства 2022 года, 4125,6 тыс.руб. - средства 2021 года, оплачен аванс в сумме 5531,9 тыс. рублей за счет средств 2021 года). В настоящее время заключены и исполнены муниципальные контракты с единственным поставщиком (подрядчиком) на проведение дополнительных работ и приобретение материалов (5027,5 тыс. рублей)</v>
      </c>
    </row>
    <row r="20" spans="1:6" s="31" customFormat="1" ht="278.25" customHeight="1" x14ac:dyDescent="0.25">
      <c r="A20" s="212"/>
      <c r="B20" s="146" t="s">
        <v>19</v>
      </c>
      <c r="C20" s="45">
        <f>общие!D316</f>
        <v>1647.3</v>
      </c>
      <c r="D20" s="45">
        <f>общие!E316</f>
        <v>0</v>
      </c>
      <c r="E20" s="150">
        <f t="shared" si="3"/>
        <v>0</v>
      </c>
      <c r="F20" s="213"/>
    </row>
    <row r="21" spans="1:6" ht="18.75" customHeight="1" x14ac:dyDescent="0.25">
      <c r="A21" s="211" t="s">
        <v>26</v>
      </c>
      <c r="B21" s="146" t="s">
        <v>132</v>
      </c>
      <c r="C21" s="45">
        <f>общие!D321</f>
        <v>2340</v>
      </c>
      <c r="D21" s="45">
        <f>общие!E321</f>
        <v>2340</v>
      </c>
      <c r="E21" s="150">
        <f t="shared" si="3"/>
        <v>100</v>
      </c>
      <c r="F21" s="210" t="str">
        <f>общие!G321</f>
        <v>мероприятие выполнено.                                                                      Приобретено: кресла в зрительный зал (1071,8 тыс. рублей), видеопроэкционное оборудование (экран настенного с электроприводом и растяжками) (592,7 тыс. рублей), мультимедийное оборудование для зрительного зала (598,7 тыс. рублей), одежда сцены (ткань) (598,8 тыс. рублей), звукоусиливающая аппаратура (двухантенное головное устройство)(90,2 тыс. рублей), световое оборудование (166,4 тыс. рублей); оказаны услуги по пошиву одежды сцены из ткани заказчика (551,2 тыс. рублей).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v>
      </c>
    </row>
    <row r="22" spans="1:6" ht="18.75" customHeight="1" x14ac:dyDescent="0.25">
      <c r="A22" s="211"/>
      <c r="B22" s="146" t="s">
        <v>18</v>
      </c>
      <c r="C22" s="45">
        <f>общие!D322</f>
        <v>660</v>
      </c>
      <c r="D22" s="45">
        <f>общие!E322</f>
        <v>660</v>
      </c>
      <c r="E22" s="150">
        <f t="shared" si="3"/>
        <v>100</v>
      </c>
      <c r="F22" s="210"/>
    </row>
    <row r="23" spans="1:6" ht="168" customHeight="1" x14ac:dyDescent="0.25">
      <c r="A23" s="211"/>
      <c r="B23" s="146" t="s">
        <v>19</v>
      </c>
      <c r="C23" s="45">
        <f>общие!D323</f>
        <v>370.8</v>
      </c>
      <c r="D23" s="45">
        <f>общие!E323</f>
        <v>370.8</v>
      </c>
      <c r="E23" s="150">
        <f t="shared" si="3"/>
        <v>100</v>
      </c>
      <c r="F23" s="210"/>
    </row>
    <row r="24" spans="1:6" s="31" customFormat="1" ht="20.25" customHeight="1" x14ac:dyDescent="0.25">
      <c r="A24" s="224" t="s">
        <v>70</v>
      </c>
      <c r="B24" s="149" t="s">
        <v>92</v>
      </c>
      <c r="C24" s="46">
        <f>C19+C20+C21+C22+C23</f>
        <v>26904.3</v>
      </c>
      <c r="D24" s="46">
        <f>D19+D20+D21+D22+D23</f>
        <v>3370.8</v>
      </c>
      <c r="E24" s="145">
        <f>D24/C24*100</f>
        <v>12.528852265251281</v>
      </c>
      <c r="F24" s="226" t="s">
        <v>13</v>
      </c>
    </row>
    <row r="25" spans="1:6" s="31" customFormat="1" ht="20.25" customHeight="1" x14ac:dyDescent="0.25">
      <c r="A25" s="224"/>
      <c r="B25" s="149" t="s">
        <v>132</v>
      </c>
      <c r="C25" s="46">
        <f>C21</f>
        <v>2340</v>
      </c>
      <c r="D25" s="46">
        <f>D21</f>
        <v>2340</v>
      </c>
      <c r="E25" s="145">
        <f>D25/C25*100</f>
        <v>100</v>
      </c>
      <c r="F25" s="226"/>
    </row>
    <row r="26" spans="1:6" s="31" customFormat="1" ht="20.25" customHeight="1" x14ac:dyDescent="0.25">
      <c r="A26" s="224"/>
      <c r="B26" s="149" t="s">
        <v>18</v>
      </c>
      <c r="C26" s="46">
        <f>C19+C22</f>
        <v>22546.2</v>
      </c>
      <c r="D26" s="46">
        <f>D19+D22</f>
        <v>660</v>
      </c>
      <c r="E26" s="145">
        <f>D26/C26*100</f>
        <v>2.9273225643345659</v>
      </c>
      <c r="F26" s="226"/>
    </row>
    <row r="27" spans="1:6" s="31" customFormat="1" ht="20.25" customHeight="1" x14ac:dyDescent="0.25">
      <c r="A27" s="224"/>
      <c r="B27" s="149" t="s">
        <v>19</v>
      </c>
      <c r="C27" s="46">
        <f>C20+C23</f>
        <v>2018.1</v>
      </c>
      <c r="D27" s="46">
        <f>D20+D23</f>
        <v>370.8</v>
      </c>
      <c r="E27" s="145">
        <f>D27/C27*100</f>
        <v>18.373717853426491</v>
      </c>
      <c r="F27" s="226"/>
    </row>
    <row r="28" spans="1:6" s="31" customFormat="1" ht="27" customHeight="1" x14ac:dyDescent="0.25">
      <c r="A28" s="219" t="s">
        <v>385</v>
      </c>
      <c r="B28" s="219"/>
      <c r="C28" s="219"/>
      <c r="D28" s="219"/>
      <c r="E28" s="219"/>
      <c r="F28" s="219"/>
    </row>
    <row r="29" spans="1:6" ht="21" customHeight="1" x14ac:dyDescent="0.25">
      <c r="A29" s="214" t="s">
        <v>28</v>
      </c>
      <c r="B29" s="146" t="s">
        <v>18</v>
      </c>
      <c r="C29" s="45">
        <f>общие!D200</f>
        <v>4324</v>
      </c>
      <c r="D29" s="45">
        <f>общие!E200</f>
        <v>0</v>
      </c>
      <c r="E29" s="150">
        <f>D29/C29*100</f>
        <v>0</v>
      </c>
      <c r="F29" s="210" t="str">
        <f>общие!G200</f>
        <v>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 30.08.2022 года были получены новые замечания по гос. экспертизе. 04.10.2022 года документы загружены на сайт госэкспертизы</v>
      </c>
    </row>
    <row r="30" spans="1:6" ht="373.5" customHeight="1" x14ac:dyDescent="0.25">
      <c r="A30" s="215"/>
      <c r="B30" s="146" t="s">
        <v>19</v>
      </c>
      <c r="C30" s="45">
        <f>общие!D201</f>
        <v>276</v>
      </c>
      <c r="D30" s="45">
        <f>общие!E201</f>
        <v>0</v>
      </c>
      <c r="E30" s="150">
        <f>D30/C30*100</f>
        <v>0</v>
      </c>
      <c r="F30" s="210"/>
    </row>
    <row r="31" spans="1:6" ht="21.75" customHeight="1" x14ac:dyDescent="0.25">
      <c r="A31" s="215"/>
      <c r="B31" s="146" t="s">
        <v>18</v>
      </c>
      <c r="C31" s="45">
        <f>общие!D202</f>
        <v>6122.2</v>
      </c>
      <c r="D31" s="45">
        <f>общие!E202</f>
        <v>0</v>
      </c>
      <c r="E31" s="150">
        <f>D31/C31*100</f>
        <v>0</v>
      </c>
      <c r="F31" s="217" t="str">
        <f>общие!G202</f>
        <v>субсидия предоставлена поселению на выполнение проектно-изыскательских работ по объекту: "Строительство канализационного коллектора с очистными сооружениями в пос. Веселовка"</v>
      </c>
    </row>
    <row r="32" spans="1:6" ht="36.75" customHeight="1" x14ac:dyDescent="0.25">
      <c r="A32" s="216"/>
      <c r="B32" s="146" t="s">
        <v>19</v>
      </c>
      <c r="C32" s="45">
        <f>общие!D203</f>
        <v>189.3</v>
      </c>
      <c r="D32" s="45">
        <f>общие!E203</f>
        <v>0</v>
      </c>
      <c r="E32" s="150">
        <f>D32/C32*100</f>
        <v>0</v>
      </c>
      <c r="F32" s="218"/>
    </row>
    <row r="33" spans="1:6" s="31" customFormat="1" ht="21" customHeight="1" x14ac:dyDescent="0.25">
      <c r="A33" s="224" t="s">
        <v>70</v>
      </c>
      <c r="B33" s="149" t="s">
        <v>92</v>
      </c>
      <c r="C33" s="46">
        <f>C29+C30+C31+C32</f>
        <v>10911.5</v>
      </c>
      <c r="D33" s="46">
        <f>D29+D30+D31+D32</f>
        <v>0</v>
      </c>
      <c r="E33" s="145">
        <f>D33/C33*100</f>
        <v>0</v>
      </c>
      <c r="F33" s="226"/>
    </row>
    <row r="34" spans="1:6" s="31" customFormat="1" ht="21" customHeight="1" x14ac:dyDescent="0.25">
      <c r="A34" s="224"/>
      <c r="B34" s="149" t="s">
        <v>132</v>
      </c>
      <c r="C34" s="46">
        <v>0</v>
      </c>
      <c r="D34" s="46">
        <v>0</v>
      </c>
      <c r="E34" s="145">
        <v>0</v>
      </c>
      <c r="F34" s="226"/>
    </row>
    <row r="35" spans="1:6" s="31" customFormat="1" ht="21" customHeight="1" x14ac:dyDescent="0.25">
      <c r="A35" s="224"/>
      <c r="B35" s="149" t="s">
        <v>18</v>
      </c>
      <c r="C35" s="46">
        <f>C29+C31</f>
        <v>10446.200000000001</v>
      </c>
      <c r="D35" s="46">
        <f>D29+D31</f>
        <v>0</v>
      </c>
      <c r="E35" s="145">
        <f>D35/C35*100</f>
        <v>0</v>
      </c>
      <c r="F35" s="226"/>
    </row>
    <row r="36" spans="1:6" s="31" customFormat="1" ht="21" customHeight="1" x14ac:dyDescent="0.25">
      <c r="A36" s="224"/>
      <c r="B36" s="149" t="s">
        <v>19</v>
      </c>
      <c r="C36" s="46">
        <f>C30+C32</f>
        <v>465.3</v>
      </c>
      <c r="D36" s="46">
        <f>D30+D32</f>
        <v>0</v>
      </c>
      <c r="E36" s="145">
        <f>D36/C36*100</f>
        <v>0</v>
      </c>
      <c r="F36" s="226"/>
    </row>
    <row r="37" spans="1:6" s="31" customFormat="1" ht="25.5" customHeight="1" x14ac:dyDescent="0.25">
      <c r="A37" s="219" t="s">
        <v>386</v>
      </c>
      <c r="B37" s="219"/>
      <c r="C37" s="219"/>
      <c r="D37" s="219"/>
      <c r="E37" s="219"/>
      <c r="F37" s="219"/>
    </row>
    <row r="38" spans="1:6" s="31" customFormat="1" ht="21" customHeight="1" x14ac:dyDescent="0.25">
      <c r="A38" s="211" t="s">
        <v>26</v>
      </c>
      <c r="B38" s="146" t="s">
        <v>18</v>
      </c>
      <c r="C38" s="45">
        <f>общие!D193</f>
        <v>1612.6</v>
      </c>
      <c r="D38" s="45">
        <f>общие!E193</f>
        <v>1612.6</v>
      </c>
      <c r="E38" s="150">
        <f t="shared" ref="E38:E45" si="4">D38/C38*100</f>
        <v>100</v>
      </c>
      <c r="F38" s="210" t="str">
        <f>общие!G193</f>
        <v>мероприятие выполнено.                                                                              Выполнены работы по ремонту тротуара по ул. Ленина поселка Стрелка, Темрюкского района, Краснодарского края от здания № 8 "В" до ул. Зои Космодемьянской (протяженностью 1572 м²) (на общую сумму 2568,8 тыс.рублей, работы выполнены с нарушением срока). В результате проведения процедуры торгов сложилась экономия средств в сумме 19,6 тыс. рублей</v>
      </c>
    </row>
    <row r="39" spans="1:6" s="31" customFormat="1" ht="110.25" customHeight="1" x14ac:dyDescent="0.25">
      <c r="A39" s="211"/>
      <c r="B39" s="146" t="s">
        <v>19</v>
      </c>
      <c r="C39" s="45">
        <f>общие!D194</f>
        <v>975.8</v>
      </c>
      <c r="D39" s="45">
        <f>общие!E194</f>
        <v>956.2</v>
      </c>
      <c r="E39" s="150">
        <f t="shared" si="4"/>
        <v>97.991391678622676</v>
      </c>
      <c r="F39" s="210"/>
    </row>
    <row r="40" spans="1:6" s="31" customFormat="1" ht="23.25" customHeight="1" x14ac:dyDescent="0.25">
      <c r="A40" s="211" t="s">
        <v>27</v>
      </c>
      <c r="B40" s="146" t="s">
        <v>18</v>
      </c>
      <c r="C40" s="45">
        <f>общие!D196</f>
        <v>1055.8</v>
      </c>
      <c r="D40" s="45">
        <f>общие!E196</f>
        <v>1055.8</v>
      </c>
      <c r="E40" s="150">
        <f t="shared" ref="E40:E41" si="5">D40/C40*100</f>
        <v>100</v>
      </c>
      <c r="F40" s="210" t="str">
        <f>общие!G196</f>
        <v>мероприятие выполнено.                                                                                  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v>
      </c>
    </row>
    <row r="41" spans="1:6" s="31" customFormat="1" ht="90.75" customHeight="1" x14ac:dyDescent="0.25">
      <c r="A41" s="211"/>
      <c r="B41" s="146" t="s">
        <v>19</v>
      </c>
      <c r="C41" s="45">
        <f>общие!D197</f>
        <v>400.2</v>
      </c>
      <c r="D41" s="45">
        <f>общие!E197</f>
        <v>400.2</v>
      </c>
      <c r="E41" s="150">
        <f t="shared" si="5"/>
        <v>100</v>
      </c>
      <c r="F41" s="210"/>
    </row>
    <row r="42" spans="1:6" s="31" customFormat="1" ht="21" customHeight="1" x14ac:dyDescent="0.25">
      <c r="A42" s="224" t="s">
        <v>70</v>
      </c>
      <c r="B42" s="149" t="s">
        <v>92</v>
      </c>
      <c r="C42" s="46">
        <f>C38+C39+C40+C41</f>
        <v>4044.3999999999996</v>
      </c>
      <c r="D42" s="46">
        <f>D38+D39+D40+D41</f>
        <v>4024.8</v>
      </c>
      <c r="E42" s="145">
        <f t="shared" si="4"/>
        <v>99.515379289882318</v>
      </c>
      <c r="F42" s="226"/>
    </row>
    <row r="43" spans="1:6" s="31" customFormat="1" ht="21" customHeight="1" x14ac:dyDescent="0.25">
      <c r="A43" s="224"/>
      <c r="B43" s="149" t="s">
        <v>132</v>
      </c>
      <c r="C43" s="46">
        <v>0</v>
      </c>
      <c r="D43" s="46">
        <v>0</v>
      </c>
      <c r="E43" s="145">
        <v>0</v>
      </c>
      <c r="F43" s="226"/>
    </row>
    <row r="44" spans="1:6" s="31" customFormat="1" ht="21" customHeight="1" x14ac:dyDescent="0.25">
      <c r="A44" s="224"/>
      <c r="B44" s="149" t="s">
        <v>18</v>
      </c>
      <c r="C44" s="46">
        <f>C38+C40</f>
        <v>2668.3999999999996</v>
      </c>
      <c r="D44" s="46">
        <f>D38+D40</f>
        <v>2668.3999999999996</v>
      </c>
      <c r="E44" s="145">
        <f t="shared" si="4"/>
        <v>100</v>
      </c>
      <c r="F44" s="226"/>
    </row>
    <row r="45" spans="1:6" s="31" customFormat="1" ht="21" customHeight="1" x14ac:dyDescent="0.25">
      <c r="A45" s="224"/>
      <c r="B45" s="149" t="s">
        <v>19</v>
      </c>
      <c r="C45" s="46">
        <f>C39+C41</f>
        <v>1376</v>
      </c>
      <c r="D45" s="46">
        <f>D39+D41</f>
        <v>1356.4</v>
      </c>
      <c r="E45" s="145">
        <f t="shared" si="4"/>
        <v>98.575581395348848</v>
      </c>
      <c r="F45" s="226"/>
    </row>
    <row r="46" spans="1:6" s="31" customFormat="1" ht="25.5" customHeight="1" x14ac:dyDescent="0.25">
      <c r="A46" s="219" t="s">
        <v>387</v>
      </c>
      <c r="B46" s="219"/>
      <c r="C46" s="219"/>
      <c r="D46" s="219"/>
      <c r="E46" s="219"/>
      <c r="F46" s="219"/>
    </row>
    <row r="47" spans="1:6" s="70" customFormat="1" ht="25.5" customHeight="1" x14ac:dyDescent="0.25">
      <c r="A47" s="220" t="s">
        <v>594</v>
      </c>
      <c r="B47" s="116" t="s">
        <v>18</v>
      </c>
      <c r="C47" s="116">
        <f>общие!D262</f>
        <v>10460.1</v>
      </c>
      <c r="D47" s="116">
        <f>общие!E262</f>
        <v>3261.6</v>
      </c>
      <c r="E47" s="150">
        <f t="shared" ref="E47:E51" si="6">D47/C47*100</f>
        <v>31.181346258639977</v>
      </c>
      <c r="F47" s="222" t="str">
        <f>общие!G262</f>
        <v>муниципальный контракт на благоустройство прилегающей территриии МБУ "Голубицкий КСЦ" заключен 07.07.2022 года  на общую сумму 12942,7 тыс. рублей (из них 490,2 тыс. рублей дополнительно выделены за счет средств местного бюджета, которые не предусмотрены соглашением о выделении поселению субсидии), срок выполнения работ 15.11.2022 года, срок исполнения обязательств 31.01.2023 года</v>
      </c>
    </row>
    <row r="48" spans="1:6" s="70" customFormat="1" ht="162.75" customHeight="1" x14ac:dyDescent="0.25">
      <c r="A48" s="221"/>
      <c r="B48" s="116" t="s">
        <v>19</v>
      </c>
      <c r="C48" s="116">
        <f>общие!D263</f>
        <v>1992.4</v>
      </c>
      <c r="D48" s="116">
        <f>общие!E263</f>
        <v>621.29999999999995</v>
      </c>
      <c r="E48" s="150">
        <f t="shared" si="6"/>
        <v>31.183497289700863</v>
      </c>
      <c r="F48" s="223"/>
    </row>
    <row r="49" spans="1:6" ht="22.5" customHeight="1" x14ac:dyDescent="0.25">
      <c r="A49" s="211" t="s">
        <v>389</v>
      </c>
      <c r="B49" s="146" t="s">
        <v>132</v>
      </c>
      <c r="C49" s="45">
        <f>общие!D272</f>
        <v>11231</v>
      </c>
      <c r="D49" s="45">
        <f>общие!E272</f>
        <v>3551.1</v>
      </c>
      <c r="E49" s="150">
        <f t="shared" si="6"/>
        <v>31.618733861632979</v>
      </c>
      <c r="F49" s="210" t="str">
        <f>общие!G272</f>
        <v>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  Контракт расторгнут 29.07.2022 года на сумму 13 302,2 тыс. рублей. Заключен муниципальный контракт от 19.08.2022 года, на общую сумму 21 528,4 тыс.руб. (из них 8226,2 тыс. руб. за счет средств местного бюджета), срок выполнения работ - с даты заключения контракта по 31 октября 2022 года, со сроком полного исполнения обязательств МК по 15.12.2022 года. Перечислен авансовый платеж в соответствии с соглашением.</v>
      </c>
    </row>
    <row r="50" spans="1:6" ht="22.5" customHeight="1" x14ac:dyDescent="0.25">
      <c r="A50" s="211"/>
      <c r="B50" s="146" t="s">
        <v>18</v>
      </c>
      <c r="C50" s="45">
        <f>общие!D273</f>
        <v>468</v>
      </c>
      <c r="D50" s="45">
        <f>общие!E273</f>
        <v>148</v>
      </c>
      <c r="E50" s="150">
        <f t="shared" si="6"/>
        <v>31.623931623931622</v>
      </c>
      <c r="F50" s="210"/>
    </row>
    <row r="51" spans="1:6" ht="204.75" customHeight="1" x14ac:dyDescent="0.25">
      <c r="A51" s="211"/>
      <c r="B51" s="146" t="s">
        <v>19</v>
      </c>
      <c r="C51" s="45">
        <f>общие!D274</f>
        <v>1904.5</v>
      </c>
      <c r="D51" s="45">
        <f>общие!E274</f>
        <v>602.20000000000005</v>
      </c>
      <c r="E51" s="150">
        <f t="shared" si="6"/>
        <v>31.619847729062752</v>
      </c>
      <c r="F51" s="210"/>
    </row>
    <row r="52" spans="1:6" s="31" customFormat="1" ht="20.25" customHeight="1" x14ac:dyDescent="0.25">
      <c r="A52" s="224" t="s">
        <v>112</v>
      </c>
      <c r="B52" s="149" t="s">
        <v>92</v>
      </c>
      <c r="C52" s="46">
        <f>C49+C50+C51+C47+C48</f>
        <v>26056</v>
      </c>
      <c r="D52" s="46">
        <f>D49+D50+D51+D47+D48</f>
        <v>8184.2</v>
      </c>
      <c r="E52" s="145">
        <f>D52/C52*100</f>
        <v>31.410039914031319</v>
      </c>
      <c r="F52" s="227"/>
    </row>
    <row r="53" spans="1:6" s="31" customFormat="1" ht="20.25" customHeight="1" x14ac:dyDescent="0.25">
      <c r="A53" s="224"/>
      <c r="B53" s="149" t="s">
        <v>132</v>
      </c>
      <c r="C53" s="46">
        <f t="shared" ref="C53" si="7">C49</f>
        <v>11231</v>
      </c>
      <c r="D53" s="46">
        <f t="shared" ref="D53" si="8">D49</f>
        <v>3551.1</v>
      </c>
      <c r="E53" s="145">
        <f t="shared" ref="E53:E55" si="9">D53/C53*100</f>
        <v>31.618733861632979</v>
      </c>
      <c r="F53" s="227"/>
    </row>
    <row r="54" spans="1:6" s="31" customFormat="1" ht="20.25" customHeight="1" x14ac:dyDescent="0.25">
      <c r="A54" s="224"/>
      <c r="B54" s="149" t="s">
        <v>18</v>
      </c>
      <c r="C54" s="46">
        <f>C50+C47</f>
        <v>10928.1</v>
      </c>
      <c r="D54" s="46">
        <f>D50+D47</f>
        <v>3409.6</v>
      </c>
      <c r="E54" s="145">
        <f t="shared" si="9"/>
        <v>31.200300143666325</v>
      </c>
      <c r="F54" s="227"/>
    </row>
    <row r="55" spans="1:6" s="31" customFormat="1" ht="20.25" customHeight="1" x14ac:dyDescent="0.25">
      <c r="A55" s="224"/>
      <c r="B55" s="149" t="s">
        <v>19</v>
      </c>
      <c r="C55" s="46">
        <f>C51+C48</f>
        <v>3896.9</v>
      </c>
      <c r="D55" s="46">
        <f>D51+D48</f>
        <v>1223.5</v>
      </c>
      <c r="E55" s="145">
        <f t="shared" si="9"/>
        <v>31.396751263825092</v>
      </c>
      <c r="F55" s="227"/>
    </row>
    <row r="56" spans="1:6" s="31" customFormat="1" ht="24" customHeight="1" x14ac:dyDescent="0.25">
      <c r="A56" s="219" t="s">
        <v>388</v>
      </c>
      <c r="B56" s="219"/>
      <c r="C56" s="219"/>
      <c r="D56" s="219"/>
      <c r="E56" s="219"/>
      <c r="F56" s="219"/>
    </row>
    <row r="57" spans="1:6" s="70" customFormat="1" ht="72" customHeight="1" x14ac:dyDescent="0.25">
      <c r="A57" s="117" t="s">
        <v>25</v>
      </c>
      <c r="B57" s="116" t="s">
        <v>18</v>
      </c>
      <c r="C57" s="116">
        <f>общие!D186</f>
        <v>1700</v>
      </c>
      <c r="D57" s="116">
        <f>общие!E186</f>
        <v>1700</v>
      </c>
      <c r="E57" s="150">
        <f>D57/C57*100</f>
        <v>100</v>
      </c>
      <c r="F57" s="116" t="str">
        <f>общие!G186</f>
        <v xml:space="preserve">Мероприятие выполнено.                                                                                 Выполнен покос травы на территории поселения, приобретены: остановки (6 шт.), бензокосилка (1 шт.), бензопила (1 шт.), триммер (1 шт.) </v>
      </c>
    </row>
    <row r="58" spans="1:6" s="70" customFormat="1" ht="38.25" customHeight="1" x14ac:dyDescent="0.25">
      <c r="A58" s="117" t="s">
        <v>418</v>
      </c>
      <c r="B58" s="116" t="s">
        <v>18</v>
      </c>
      <c r="C58" s="116">
        <f>общие!D206</f>
        <v>531.1</v>
      </c>
      <c r="D58" s="116">
        <f>общие!E206</f>
        <v>531.1</v>
      </c>
      <c r="E58" s="150">
        <f>D58/C58*100</f>
        <v>100</v>
      </c>
      <c r="F58" s="116" t="str">
        <f>общие!G206</f>
        <v>мероприятие выполнено.                                                                                 Приобретен парклета в пос. Сенной</v>
      </c>
    </row>
    <row r="59" spans="1:6" s="70" customFormat="1" ht="53.25" customHeight="1" x14ac:dyDescent="0.25">
      <c r="A59" s="117" t="s">
        <v>434</v>
      </c>
      <c r="B59" s="116" t="s">
        <v>18</v>
      </c>
      <c r="C59" s="116">
        <f>общие!D211</f>
        <v>212.5</v>
      </c>
      <c r="D59" s="116">
        <f>общие!E211</f>
        <v>212.5</v>
      </c>
      <c r="E59" s="150">
        <f>D59/C59*100</f>
        <v>100</v>
      </c>
      <c r="F59" s="116" t="str">
        <f>общие!G211</f>
        <v xml:space="preserve">мероприятие выполнено.                                                                          Приобретены лавочки с навесом и урной  (2 шт.) с последующей установкой в ст.Тамань по ул.Мичурина </v>
      </c>
    </row>
    <row r="60" spans="1:6" s="31" customFormat="1" ht="21.75" customHeight="1" x14ac:dyDescent="0.25">
      <c r="A60" s="214" t="s">
        <v>33</v>
      </c>
      <c r="B60" s="146" t="s">
        <v>132</v>
      </c>
      <c r="C60" s="45">
        <f>общие!D336</f>
        <v>719.6</v>
      </c>
      <c r="D60" s="45">
        <f>общие!E336</f>
        <v>636.6</v>
      </c>
      <c r="E60" s="150">
        <f>D60/C60*100</f>
        <v>88.465814341300714</v>
      </c>
      <c r="F60" s="210" t="str">
        <f>общие!G336</f>
        <v>мероприятие выполнено.                                                                                   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(муниципальный контракт заключен на сумму 969,0 тыс.рублей, и расторгнут 30.06.2022 года на сумму 107,2 тыс. рублей).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В результате фактического выполнения мероприятия потребность в средствах в сумме 1,6 тыс. рублей отсутствовала</v>
      </c>
    </row>
    <row r="61" spans="1:6" s="31" customFormat="1" ht="21.75" customHeight="1" x14ac:dyDescent="0.25">
      <c r="A61" s="215"/>
      <c r="B61" s="146" t="s">
        <v>18</v>
      </c>
      <c r="C61" s="45">
        <f>общие!D337</f>
        <v>202.9</v>
      </c>
      <c r="D61" s="45">
        <f>общие!E337</f>
        <v>182.1</v>
      </c>
      <c r="E61" s="150">
        <f t="shared" ref="E61:E62" si="10">D61/C61*100</f>
        <v>89.748644652538189</v>
      </c>
      <c r="F61" s="210"/>
    </row>
    <row r="62" spans="1:6" s="31" customFormat="1" ht="161.25" customHeight="1" x14ac:dyDescent="0.25">
      <c r="A62" s="215"/>
      <c r="B62" s="146" t="s">
        <v>19</v>
      </c>
      <c r="C62" s="45">
        <f>общие!D338</f>
        <v>48.6</v>
      </c>
      <c r="D62" s="45">
        <f>общие!E338</f>
        <v>43.1</v>
      </c>
      <c r="E62" s="150">
        <f t="shared" si="10"/>
        <v>88.68312757201646</v>
      </c>
      <c r="F62" s="210"/>
    </row>
    <row r="63" spans="1:6" s="31" customFormat="1" ht="170.25" customHeight="1" x14ac:dyDescent="0.25">
      <c r="A63" s="216"/>
      <c r="B63" s="146" t="s">
        <v>18</v>
      </c>
      <c r="C63" s="45">
        <f>общие!D152</f>
        <v>318.7</v>
      </c>
      <c r="D63" s="45">
        <f>общие!E152</f>
        <v>318.7</v>
      </c>
      <c r="E63" s="150">
        <f>D63/C63*100</f>
        <v>100</v>
      </c>
      <c r="F63" s="146" t="str">
        <f>общие!G152</f>
        <v xml:space="preserve">мероприятие выполнено.                                                                            Приобретены лотки и плиты для ремонта ливневой канализации (по 28 шт. каждого) (на общую сумму 318,0 тыс.рублей). Заключен муниципальный контракт на приобретение асфальтобетонной смеси (0,11 т) от 29.08.2022 года на сумму 2189,2 тыс. руб. (из них 2188,5 тыс. руб. собственные средства), срок поставки по 30.11.2022 года, со сроком полного исполнения обязательств до 20.01.2023 года. Контракт находится на исполнении, произведена предоплата,  0,7 тыс. рублей освоены) </v>
      </c>
    </row>
    <row r="64" spans="1:6" s="31" customFormat="1" ht="20.25" customHeight="1" x14ac:dyDescent="0.25">
      <c r="A64" s="224" t="s">
        <v>112</v>
      </c>
      <c r="B64" s="149" t="s">
        <v>92</v>
      </c>
      <c r="C64" s="46">
        <f>C60+C61+C62+C58+C59+C57+C63</f>
        <v>3733.3999999999996</v>
      </c>
      <c r="D64" s="46">
        <f>D60+D61+D62+D58+D59+D57+D63</f>
        <v>3624.1</v>
      </c>
      <c r="E64" s="145">
        <f>D64/C64*100</f>
        <v>97.072373707612371</v>
      </c>
      <c r="F64" s="227"/>
    </row>
    <row r="65" spans="1:6" s="31" customFormat="1" ht="20.25" customHeight="1" x14ac:dyDescent="0.25">
      <c r="A65" s="224"/>
      <c r="B65" s="149" t="s">
        <v>132</v>
      </c>
      <c r="C65" s="46">
        <f>C60</f>
        <v>719.6</v>
      </c>
      <c r="D65" s="46">
        <f>D60</f>
        <v>636.6</v>
      </c>
      <c r="E65" s="145">
        <f>D65/C65*100</f>
        <v>88.465814341300714</v>
      </c>
      <c r="F65" s="227"/>
    </row>
    <row r="66" spans="1:6" s="31" customFormat="1" ht="20.25" customHeight="1" x14ac:dyDescent="0.25">
      <c r="A66" s="224"/>
      <c r="B66" s="149" t="s">
        <v>18</v>
      </c>
      <c r="C66" s="46">
        <f>C61+C58+C59+C57+C63</f>
        <v>2965.2</v>
      </c>
      <c r="D66" s="46">
        <f>D61+D58+D59+D57+D63</f>
        <v>2944.3999999999996</v>
      </c>
      <c r="E66" s="145">
        <f>D66/C66*100</f>
        <v>99.298529610144342</v>
      </c>
      <c r="F66" s="227"/>
    </row>
    <row r="67" spans="1:6" s="31" customFormat="1" ht="20.25" customHeight="1" x14ac:dyDescent="0.25">
      <c r="A67" s="224"/>
      <c r="B67" s="149" t="s">
        <v>19</v>
      </c>
      <c r="C67" s="46">
        <f>C62</f>
        <v>48.6</v>
      </c>
      <c r="D67" s="46">
        <f>D62</f>
        <v>43.1</v>
      </c>
      <c r="E67" s="145">
        <f>D67/C67*100</f>
        <v>88.68312757201646</v>
      </c>
      <c r="F67" s="227"/>
    </row>
    <row r="68" spans="1:6" s="31" customFormat="1" ht="20.25" customHeight="1" x14ac:dyDescent="0.25">
      <c r="A68" s="219" t="s">
        <v>450</v>
      </c>
      <c r="B68" s="219"/>
      <c r="C68" s="219"/>
      <c r="D68" s="219"/>
      <c r="E68" s="219"/>
      <c r="F68" s="219"/>
    </row>
    <row r="69" spans="1:6" s="31" customFormat="1" ht="20.25" customHeight="1" x14ac:dyDescent="0.25">
      <c r="A69" s="214" t="s">
        <v>33</v>
      </c>
      <c r="B69" s="146" t="s">
        <v>18</v>
      </c>
      <c r="C69" s="45">
        <f>общие!D125</f>
        <v>2028.5</v>
      </c>
      <c r="D69" s="45">
        <f>общие!E125</f>
        <v>2028.5</v>
      </c>
      <c r="E69" s="150">
        <f t="shared" ref="E69:E70" si="11">D69/C69*100</f>
        <v>100</v>
      </c>
      <c r="F69" s="217" t="str">
        <f>общие!G125</f>
        <v>мероприятие выполнено.                                                                              Выполнено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(на общую сумму 2466,1 тыс. рублей, из них 330,8 тыс. рублей средства поселения)</v>
      </c>
    </row>
    <row r="70" spans="1:6" s="31" customFormat="1" ht="147" customHeight="1" x14ac:dyDescent="0.25">
      <c r="A70" s="216"/>
      <c r="B70" s="146" t="s">
        <v>19</v>
      </c>
      <c r="C70" s="45">
        <f>общие!D126</f>
        <v>106.8</v>
      </c>
      <c r="D70" s="45">
        <f>общие!E126</f>
        <v>106.8</v>
      </c>
      <c r="E70" s="150">
        <f t="shared" si="11"/>
        <v>100</v>
      </c>
      <c r="F70" s="218"/>
    </row>
    <row r="71" spans="1:6" s="31" customFormat="1" ht="20.25" customHeight="1" x14ac:dyDescent="0.25">
      <c r="A71" s="224" t="s">
        <v>112</v>
      </c>
      <c r="B71" s="149" t="s">
        <v>92</v>
      </c>
      <c r="C71" s="46">
        <f>C69+C70</f>
        <v>2135.3000000000002</v>
      </c>
      <c r="D71" s="46">
        <f>D69+D70</f>
        <v>2135.3000000000002</v>
      </c>
      <c r="E71" s="145">
        <f>D71/C71*100</f>
        <v>100</v>
      </c>
      <c r="F71" s="217"/>
    </row>
    <row r="72" spans="1:6" s="31" customFormat="1" ht="20.25" customHeight="1" x14ac:dyDescent="0.25">
      <c r="A72" s="224"/>
      <c r="B72" s="149" t="s">
        <v>132</v>
      </c>
      <c r="C72" s="46">
        <f t="shared" ref="C72:D74" si="12">C68</f>
        <v>0</v>
      </c>
      <c r="D72" s="46">
        <f t="shared" si="12"/>
        <v>0</v>
      </c>
      <c r="E72" s="145">
        <v>0</v>
      </c>
      <c r="F72" s="225"/>
    </row>
    <row r="73" spans="1:6" s="31" customFormat="1" ht="20.25" customHeight="1" x14ac:dyDescent="0.25">
      <c r="A73" s="224"/>
      <c r="B73" s="149" t="s">
        <v>18</v>
      </c>
      <c r="C73" s="46">
        <f t="shared" si="12"/>
        <v>2028.5</v>
      </c>
      <c r="D73" s="46">
        <f t="shared" si="12"/>
        <v>2028.5</v>
      </c>
      <c r="E73" s="145">
        <f>D73/C73*100</f>
        <v>100</v>
      </c>
      <c r="F73" s="225"/>
    </row>
    <row r="74" spans="1:6" s="31" customFormat="1" ht="20.25" customHeight="1" x14ac:dyDescent="0.25">
      <c r="A74" s="224"/>
      <c r="B74" s="149" t="s">
        <v>19</v>
      </c>
      <c r="C74" s="46">
        <f t="shared" si="12"/>
        <v>106.8</v>
      </c>
      <c r="D74" s="46">
        <f t="shared" si="12"/>
        <v>106.8</v>
      </c>
      <c r="E74" s="145">
        <f>D74/C74*100</f>
        <v>100</v>
      </c>
      <c r="F74" s="218"/>
    </row>
    <row r="75" spans="1:6" s="31" customFormat="1" ht="20.25" customHeight="1" x14ac:dyDescent="0.25">
      <c r="A75" s="219" t="s">
        <v>455</v>
      </c>
      <c r="B75" s="219"/>
      <c r="C75" s="219"/>
      <c r="D75" s="219"/>
      <c r="E75" s="219"/>
      <c r="F75" s="219"/>
    </row>
    <row r="76" spans="1:6" s="31" customFormat="1" ht="20.25" customHeight="1" x14ac:dyDescent="0.25">
      <c r="A76" s="214" t="s">
        <v>28</v>
      </c>
      <c r="B76" s="146" t="s">
        <v>18</v>
      </c>
      <c r="C76" s="45">
        <f>общие!D143</f>
        <v>52626.2</v>
      </c>
      <c r="D76" s="45">
        <f>общие!E143</f>
        <v>0</v>
      </c>
      <c r="E76" s="150">
        <f t="shared" ref="E76:E77" si="13">D76/C76*100</f>
        <v>0</v>
      </c>
      <c r="F76" s="217" t="str">
        <f>общие!G143</f>
        <v>субсидия предоставлена на выполнение капитального ремонта автомобильной  дороги от пос. Таманский до а/д «ст-ца Тамань п. Веселовка» (протяженностью 1,33 км).  В соответствии с Протоколом расширенного заседания межведомственного штаба (рабочей группы) по оперативному содействию инвесторам в Краснодарском крае при комиссии по улучшению инвестиционного климата в Краснодарском крае от 23.09.2022 года поселению рекомендовано внести требуемые изменения в проектную документацию по объекту и принять повторное участие в 2023 году в отборе муниципальных образований Краснодарского края на предоставление бюджетных субсидий на эти цели</v>
      </c>
    </row>
    <row r="77" spans="1:6" s="31" customFormat="1" ht="187.5" customHeight="1" x14ac:dyDescent="0.25">
      <c r="A77" s="216"/>
      <c r="B77" s="146" t="s">
        <v>19</v>
      </c>
      <c r="C77" s="45">
        <f>общие!D144</f>
        <v>1627.7</v>
      </c>
      <c r="D77" s="45">
        <f>общие!E144</f>
        <v>0</v>
      </c>
      <c r="E77" s="150">
        <f t="shared" si="13"/>
        <v>0</v>
      </c>
      <c r="F77" s="218"/>
    </row>
    <row r="78" spans="1:6" s="31" customFormat="1" ht="21" customHeight="1" x14ac:dyDescent="0.25">
      <c r="A78" s="224" t="s">
        <v>112</v>
      </c>
      <c r="B78" s="149" t="s">
        <v>92</v>
      </c>
      <c r="C78" s="46">
        <f>C76+C77</f>
        <v>54253.899999999994</v>
      </c>
      <c r="D78" s="46">
        <f>D76+D77</f>
        <v>0</v>
      </c>
      <c r="E78" s="145">
        <f>D78/C78*100</f>
        <v>0</v>
      </c>
      <c r="F78" s="217"/>
    </row>
    <row r="79" spans="1:6" s="31" customFormat="1" ht="21" customHeight="1" x14ac:dyDescent="0.25">
      <c r="A79" s="224"/>
      <c r="B79" s="149" t="s">
        <v>132</v>
      </c>
      <c r="C79" s="46">
        <f t="shared" ref="C79" si="14">C75</f>
        <v>0</v>
      </c>
      <c r="D79" s="46">
        <f t="shared" ref="D79" si="15">D75</f>
        <v>0</v>
      </c>
      <c r="E79" s="145">
        <v>0</v>
      </c>
      <c r="F79" s="225"/>
    </row>
    <row r="80" spans="1:6" s="31" customFormat="1" ht="21" customHeight="1" x14ac:dyDescent="0.25">
      <c r="A80" s="224"/>
      <c r="B80" s="149" t="s">
        <v>18</v>
      </c>
      <c r="C80" s="46">
        <f t="shared" ref="C80" si="16">C76</f>
        <v>52626.2</v>
      </c>
      <c r="D80" s="46">
        <f t="shared" ref="D80" si="17">D76</f>
        <v>0</v>
      </c>
      <c r="E80" s="145">
        <f>D80/C80*100</f>
        <v>0</v>
      </c>
      <c r="F80" s="225"/>
    </row>
    <row r="81" spans="1:6" s="31" customFormat="1" ht="20.25" customHeight="1" x14ac:dyDescent="0.25">
      <c r="A81" s="224"/>
      <c r="B81" s="149" t="s">
        <v>19</v>
      </c>
      <c r="C81" s="46">
        <f t="shared" ref="C81" si="18">C77</f>
        <v>1627.7</v>
      </c>
      <c r="D81" s="46">
        <f t="shared" ref="D81" si="19">D77</f>
        <v>0</v>
      </c>
      <c r="E81" s="145">
        <f>D81/C81*100</f>
        <v>0</v>
      </c>
      <c r="F81" s="218"/>
    </row>
    <row r="82" spans="1:6" s="31" customFormat="1" ht="18.75" customHeight="1" x14ac:dyDescent="0.25">
      <c r="A82" s="224" t="s">
        <v>113</v>
      </c>
      <c r="B82" s="149" t="s">
        <v>92</v>
      </c>
      <c r="C82" s="46">
        <f t="shared" ref="C82:D85" si="20">C14+C24+C33+C42+C52+C64+C71+C78</f>
        <v>232259.39999999997</v>
      </c>
      <c r="D82" s="46">
        <f t="shared" si="20"/>
        <v>72773.800000000017</v>
      </c>
      <c r="E82" s="145">
        <f t="shared" ref="E82:E85" si="21">D82/C82*100</f>
        <v>31.332983724232488</v>
      </c>
      <c r="F82" s="226"/>
    </row>
    <row r="83" spans="1:6" s="31" customFormat="1" ht="20.25" customHeight="1" x14ac:dyDescent="0.25">
      <c r="A83" s="224"/>
      <c r="B83" s="149" t="s">
        <v>132</v>
      </c>
      <c r="C83" s="46">
        <f t="shared" si="20"/>
        <v>106973.5</v>
      </c>
      <c r="D83" s="46">
        <f t="shared" si="20"/>
        <v>52296.399999999994</v>
      </c>
      <c r="E83" s="145">
        <f t="shared" si="21"/>
        <v>48.887247776318425</v>
      </c>
      <c r="F83" s="226"/>
    </row>
    <row r="84" spans="1:6" s="31" customFormat="1" ht="20.25" customHeight="1" x14ac:dyDescent="0.25">
      <c r="A84" s="224"/>
      <c r="B84" s="149" t="s">
        <v>18</v>
      </c>
      <c r="C84" s="46">
        <f t="shared" si="20"/>
        <v>109767</v>
      </c>
      <c r="D84" s="46">
        <f t="shared" si="20"/>
        <v>13884.3</v>
      </c>
      <c r="E84" s="145">
        <f t="shared" si="21"/>
        <v>12.648883544234604</v>
      </c>
      <c r="F84" s="226"/>
    </row>
    <row r="85" spans="1:6" s="31" customFormat="1" ht="20.25" customHeight="1" x14ac:dyDescent="0.25">
      <c r="A85" s="224"/>
      <c r="B85" s="149" t="s">
        <v>19</v>
      </c>
      <c r="C85" s="46">
        <f t="shared" si="20"/>
        <v>15518.9</v>
      </c>
      <c r="D85" s="46">
        <f t="shared" si="20"/>
        <v>6593.1000000000013</v>
      </c>
      <c r="E85" s="145">
        <f t="shared" si="21"/>
        <v>42.484325564311916</v>
      </c>
      <c r="F85" s="226"/>
    </row>
    <row r="86" spans="1:6" ht="21" customHeight="1" x14ac:dyDescent="0.25">
      <c r="A86" s="228" t="s">
        <v>194</v>
      </c>
      <c r="B86" s="228"/>
      <c r="C86" s="228"/>
      <c r="D86" s="228"/>
      <c r="E86" s="228"/>
      <c r="F86" s="228"/>
    </row>
    <row r="87" spans="1:6" s="70" customFormat="1" ht="18.75" customHeight="1" x14ac:dyDescent="0.25">
      <c r="A87" s="211" t="s">
        <v>1</v>
      </c>
      <c r="B87" s="147" t="s">
        <v>132</v>
      </c>
      <c r="C87" s="62">
        <v>0</v>
      </c>
      <c r="D87" s="62">
        <v>0</v>
      </c>
      <c r="E87" s="150">
        <v>0</v>
      </c>
      <c r="F87" s="229"/>
    </row>
    <row r="88" spans="1:6" ht="18.75" customHeight="1" x14ac:dyDescent="0.25">
      <c r="A88" s="211"/>
      <c r="B88" s="146" t="s">
        <v>18</v>
      </c>
      <c r="C88" s="71">
        <v>0</v>
      </c>
      <c r="D88" s="71">
        <v>0</v>
      </c>
      <c r="E88" s="150">
        <v>0</v>
      </c>
      <c r="F88" s="229"/>
    </row>
    <row r="89" spans="1:6" ht="18.75" customHeight="1" x14ac:dyDescent="0.25">
      <c r="A89" s="211"/>
      <c r="B89" s="146" t="s">
        <v>19</v>
      </c>
      <c r="C89" s="71">
        <v>0</v>
      </c>
      <c r="D89" s="71">
        <v>0</v>
      </c>
      <c r="E89" s="150">
        <v>0</v>
      </c>
      <c r="F89" s="229"/>
    </row>
    <row r="90" spans="1:6" s="33" customFormat="1" ht="18.75" customHeight="1" x14ac:dyDescent="0.25">
      <c r="A90" s="211"/>
      <c r="B90" s="59" t="s">
        <v>21</v>
      </c>
      <c r="C90" s="60">
        <f>C88+C89+C87</f>
        <v>0</v>
      </c>
      <c r="D90" s="60">
        <f>D88+D89+D87</f>
        <v>0</v>
      </c>
      <c r="E90" s="61">
        <v>0</v>
      </c>
      <c r="F90" s="229"/>
    </row>
    <row r="91" spans="1:6" ht="18.75" customHeight="1" x14ac:dyDescent="0.25">
      <c r="A91" s="211" t="s">
        <v>0</v>
      </c>
      <c r="B91" s="146" t="s">
        <v>132</v>
      </c>
      <c r="C91" s="71">
        <v>0</v>
      </c>
      <c r="D91" s="71">
        <v>0</v>
      </c>
      <c r="E91" s="150">
        <v>0</v>
      </c>
      <c r="F91" s="210"/>
    </row>
    <row r="92" spans="1:6" ht="18.75" customHeight="1" x14ac:dyDescent="0.25">
      <c r="A92" s="211"/>
      <c r="B92" s="146" t="s">
        <v>18</v>
      </c>
      <c r="C92" s="71">
        <v>0</v>
      </c>
      <c r="D92" s="71">
        <v>0</v>
      </c>
      <c r="E92" s="150">
        <v>0</v>
      </c>
      <c r="F92" s="210"/>
    </row>
    <row r="93" spans="1:6" ht="18.75" customHeight="1" x14ac:dyDescent="0.25">
      <c r="A93" s="211"/>
      <c r="B93" s="146" t="s">
        <v>19</v>
      </c>
      <c r="C93" s="71">
        <v>0</v>
      </c>
      <c r="D93" s="71">
        <v>0</v>
      </c>
      <c r="E93" s="150">
        <v>0</v>
      </c>
      <c r="F93" s="210"/>
    </row>
    <row r="94" spans="1:6" s="33" customFormat="1" ht="18.75" customHeight="1" x14ac:dyDescent="0.25">
      <c r="A94" s="211"/>
      <c r="B94" s="59" t="s">
        <v>21</v>
      </c>
      <c r="C94" s="60">
        <f>C91+C93+C92</f>
        <v>0</v>
      </c>
      <c r="D94" s="60">
        <f>D91+D93+D92</f>
        <v>0</v>
      </c>
      <c r="E94" s="61">
        <v>0</v>
      </c>
      <c r="F94" s="210"/>
    </row>
    <row r="95" spans="1:6" s="70" customFormat="1" ht="18.75" customHeight="1" x14ac:dyDescent="0.25">
      <c r="A95" s="211" t="s">
        <v>2</v>
      </c>
      <c r="B95" s="146" t="s">
        <v>132</v>
      </c>
      <c r="C95" s="71">
        <v>0</v>
      </c>
      <c r="D95" s="71">
        <v>0</v>
      </c>
      <c r="E95" s="150">
        <v>0</v>
      </c>
      <c r="F95" s="229"/>
    </row>
    <row r="96" spans="1:6" ht="18.75" customHeight="1" x14ac:dyDescent="0.25">
      <c r="A96" s="211"/>
      <c r="B96" s="146" t="s">
        <v>18</v>
      </c>
      <c r="C96" s="71">
        <f>C19+C47+C57</f>
        <v>34046.300000000003</v>
      </c>
      <c r="D96" s="71">
        <f>D19+D47+D57</f>
        <v>4961.6000000000004</v>
      </c>
      <c r="E96" s="150">
        <f t="shared" ref="E96:E133" si="22">D96/C96*100</f>
        <v>14.573096048616149</v>
      </c>
      <c r="F96" s="229"/>
    </row>
    <row r="97" spans="1:6" ht="18.75" customHeight="1" x14ac:dyDescent="0.25">
      <c r="A97" s="211"/>
      <c r="B97" s="146" t="s">
        <v>19</v>
      </c>
      <c r="C97" s="71">
        <f>C20+C48</f>
        <v>3639.7</v>
      </c>
      <c r="D97" s="71">
        <f>D20+D48</f>
        <v>621.29999999999995</v>
      </c>
      <c r="E97" s="150">
        <f t="shared" si="22"/>
        <v>17.070088194081929</v>
      </c>
      <c r="F97" s="229"/>
    </row>
    <row r="98" spans="1:6" s="33" customFormat="1" ht="18.75" customHeight="1" x14ac:dyDescent="0.25">
      <c r="A98" s="211"/>
      <c r="B98" s="59" t="s">
        <v>21</v>
      </c>
      <c r="C98" s="60">
        <f>C95+C97+C96</f>
        <v>37686</v>
      </c>
      <c r="D98" s="60">
        <f>D95+D97+D96</f>
        <v>5582.9000000000005</v>
      </c>
      <c r="E98" s="61">
        <f>D98/C98*100</f>
        <v>14.814254630366715</v>
      </c>
      <c r="F98" s="229"/>
    </row>
    <row r="99" spans="1:6" ht="18.75" customHeight="1" x14ac:dyDescent="0.25">
      <c r="A99" s="211" t="s">
        <v>3</v>
      </c>
      <c r="B99" s="146" t="s">
        <v>132</v>
      </c>
      <c r="C99" s="71">
        <v>0</v>
      </c>
      <c r="D99" s="71">
        <v>0</v>
      </c>
      <c r="E99" s="150">
        <v>0</v>
      </c>
      <c r="F99" s="210"/>
    </row>
    <row r="100" spans="1:6" ht="18.75" customHeight="1" x14ac:dyDescent="0.25">
      <c r="A100" s="211"/>
      <c r="B100" s="146" t="s">
        <v>18</v>
      </c>
      <c r="C100" s="71">
        <v>0</v>
      </c>
      <c r="D100" s="71">
        <v>0</v>
      </c>
      <c r="E100" s="150">
        <v>0</v>
      </c>
      <c r="F100" s="210"/>
    </row>
    <row r="101" spans="1:6" ht="18.75" customHeight="1" x14ac:dyDescent="0.25">
      <c r="A101" s="211"/>
      <c r="B101" s="146" t="s">
        <v>19</v>
      </c>
      <c r="C101" s="71">
        <v>0</v>
      </c>
      <c r="D101" s="71">
        <v>0</v>
      </c>
      <c r="E101" s="150">
        <v>0</v>
      </c>
      <c r="F101" s="210"/>
    </row>
    <row r="102" spans="1:6" s="33" customFormat="1" ht="18.75" customHeight="1" x14ac:dyDescent="0.25">
      <c r="A102" s="211"/>
      <c r="B102" s="59" t="s">
        <v>21</v>
      </c>
      <c r="C102" s="60">
        <f>C99+C100+C101</f>
        <v>0</v>
      </c>
      <c r="D102" s="60">
        <f>D99+D100+D101</f>
        <v>0</v>
      </c>
      <c r="E102" s="61">
        <v>0</v>
      </c>
      <c r="F102" s="210"/>
    </row>
    <row r="103" spans="1:6" ht="18.75" customHeight="1" x14ac:dyDescent="0.25">
      <c r="A103" s="211" t="s">
        <v>8</v>
      </c>
      <c r="B103" s="146" t="s">
        <v>132</v>
      </c>
      <c r="C103" s="71">
        <v>0</v>
      </c>
      <c r="D103" s="71">
        <v>0</v>
      </c>
      <c r="E103" s="150">
        <v>0</v>
      </c>
      <c r="F103" s="210"/>
    </row>
    <row r="104" spans="1:6" ht="18.75" customHeight="1" x14ac:dyDescent="0.25">
      <c r="A104" s="211"/>
      <c r="B104" s="146" t="s">
        <v>18</v>
      </c>
      <c r="C104" s="71">
        <f>C40</f>
        <v>1055.8</v>
      </c>
      <c r="D104" s="71">
        <f>D40</f>
        <v>1055.8</v>
      </c>
      <c r="E104" s="150">
        <f t="shared" si="22"/>
        <v>100</v>
      </c>
      <c r="F104" s="210"/>
    </row>
    <row r="105" spans="1:6" ht="18.75" customHeight="1" x14ac:dyDescent="0.25">
      <c r="A105" s="211"/>
      <c r="B105" s="146" t="s">
        <v>19</v>
      </c>
      <c r="C105" s="71">
        <f>C41</f>
        <v>400.2</v>
      </c>
      <c r="D105" s="71">
        <f>D41</f>
        <v>400.2</v>
      </c>
      <c r="E105" s="150">
        <f t="shared" si="22"/>
        <v>100</v>
      </c>
      <c r="F105" s="210"/>
    </row>
    <row r="106" spans="1:6" s="33" customFormat="1" ht="18.75" customHeight="1" x14ac:dyDescent="0.25">
      <c r="A106" s="211"/>
      <c r="B106" s="59" t="s">
        <v>21</v>
      </c>
      <c r="C106" s="60">
        <f>C103+C104+C105</f>
        <v>1456</v>
      </c>
      <c r="D106" s="60">
        <f>D103+D104+D105</f>
        <v>1456</v>
      </c>
      <c r="E106" s="61">
        <f>D106/C106*100</f>
        <v>100</v>
      </c>
      <c r="F106" s="210"/>
    </row>
    <row r="107" spans="1:6" ht="18.75" customHeight="1" x14ac:dyDescent="0.25">
      <c r="A107" s="211" t="s">
        <v>9</v>
      </c>
      <c r="B107" s="146" t="s">
        <v>132</v>
      </c>
      <c r="C107" s="71">
        <f>C21</f>
        <v>2340</v>
      </c>
      <c r="D107" s="71">
        <f>D21</f>
        <v>2340</v>
      </c>
      <c r="E107" s="150">
        <f t="shared" si="22"/>
        <v>100</v>
      </c>
      <c r="F107" s="210"/>
    </row>
    <row r="108" spans="1:6" ht="18.75" customHeight="1" x14ac:dyDescent="0.25">
      <c r="A108" s="211"/>
      <c r="B108" s="146" t="s">
        <v>18</v>
      </c>
      <c r="C108" s="71">
        <f>C22+C38</f>
        <v>2272.6</v>
      </c>
      <c r="D108" s="71">
        <f>D22+D38</f>
        <v>2272.6</v>
      </c>
      <c r="E108" s="150">
        <f t="shared" si="22"/>
        <v>100</v>
      </c>
      <c r="F108" s="210"/>
    </row>
    <row r="109" spans="1:6" ht="18.75" customHeight="1" x14ac:dyDescent="0.25">
      <c r="A109" s="211"/>
      <c r="B109" s="146" t="s">
        <v>19</v>
      </c>
      <c r="C109" s="71">
        <f>C23+C39</f>
        <v>1346.6</v>
      </c>
      <c r="D109" s="71">
        <f>D23+D39</f>
        <v>1327</v>
      </c>
      <c r="E109" s="150">
        <f t="shared" si="22"/>
        <v>98.544482400118824</v>
      </c>
      <c r="F109" s="210"/>
    </row>
    <row r="110" spans="1:6" s="33" customFormat="1" ht="18.75" customHeight="1" x14ac:dyDescent="0.25">
      <c r="A110" s="211"/>
      <c r="B110" s="59" t="s">
        <v>21</v>
      </c>
      <c r="C110" s="60">
        <f>C107+C108+C109</f>
        <v>5959.2000000000007</v>
      </c>
      <c r="D110" s="60">
        <f>D107+D108+D109</f>
        <v>5939.6</v>
      </c>
      <c r="E110" s="61">
        <f>D110/C110*100</f>
        <v>99.671096791515637</v>
      </c>
      <c r="F110" s="210"/>
    </row>
    <row r="111" spans="1:6" ht="18.75" customHeight="1" x14ac:dyDescent="0.25">
      <c r="A111" s="211" t="s">
        <v>7</v>
      </c>
      <c r="B111" s="146" t="s">
        <v>132</v>
      </c>
      <c r="C111" s="71">
        <v>0</v>
      </c>
      <c r="D111" s="71">
        <v>0</v>
      </c>
      <c r="E111" s="150">
        <v>0</v>
      </c>
      <c r="F111" s="210"/>
    </row>
    <row r="112" spans="1:6" ht="18.75" customHeight="1" x14ac:dyDescent="0.25">
      <c r="A112" s="211"/>
      <c r="B112" s="146" t="s">
        <v>18</v>
      </c>
      <c r="C112" s="71">
        <f>C29+C76+C31</f>
        <v>63072.399999999994</v>
      </c>
      <c r="D112" s="62">
        <f>'КБ+ софин. МБ'!C191</f>
        <v>0</v>
      </c>
      <c r="E112" s="150">
        <f t="shared" si="22"/>
        <v>0</v>
      </c>
      <c r="F112" s="210"/>
    </row>
    <row r="113" spans="1:6" ht="18.75" customHeight="1" x14ac:dyDescent="0.25">
      <c r="A113" s="211"/>
      <c r="B113" s="146" t="s">
        <v>19</v>
      </c>
      <c r="C113" s="71">
        <f>C30+C77+C32</f>
        <v>2093</v>
      </c>
      <c r="D113" s="71">
        <f>D30+D77+D32</f>
        <v>0</v>
      </c>
      <c r="E113" s="150">
        <f t="shared" si="22"/>
        <v>0</v>
      </c>
      <c r="F113" s="210"/>
    </row>
    <row r="114" spans="1:6" s="33" customFormat="1" ht="18.75" customHeight="1" x14ac:dyDescent="0.25">
      <c r="A114" s="211"/>
      <c r="B114" s="59" t="s">
        <v>21</v>
      </c>
      <c r="C114" s="60">
        <f>C111+C112+C113</f>
        <v>65165.399999999994</v>
      </c>
      <c r="D114" s="60">
        <f>D111+D112+D113</f>
        <v>0</v>
      </c>
      <c r="E114" s="61">
        <f>D114/C114*100</f>
        <v>0</v>
      </c>
      <c r="F114" s="210"/>
    </row>
    <row r="115" spans="1:6" ht="18.75" customHeight="1" x14ac:dyDescent="0.25">
      <c r="A115" s="211" t="s">
        <v>4</v>
      </c>
      <c r="B115" s="146" t="s">
        <v>132</v>
      </c>
      <c r="C115" s="71">
        <v>0</v>
      </c>
      <c r="D115" s="71">
        <v>0</v>
      </c>
      <c r="E115" s="150">
        <v>0</v>
      </c>
      <c r="F115" s="210"/>
    </row>
    <row r="116" spans="1:6" ht="18.75" customHeight="1" x14ac:dyDescent="0.25">
      <c r="A116" s="211"/>
      <c r="B116" s="146" t="s">
        <v>18</v>
      </c>
      <c r="C116" s="71">
        <f>C58</f>
        <v>531.1</v>
      </c>
      <c r="D116" s="71">
        <f>D58</f>
        <v>531.1</v>
      </c>
      <c r="E116" s="150">
        <f>D116/C116*100</f>
        <v>100</v>
      </c>
      <c r="F116" s="210"/>
    </row>
    <row r="117" spans="1:6" ht="18.75" customHeight="1" x14ac:dyDescent="0.25">
      <c r="A117" s="211"/>
      <c r="B117" s="146" t="s">
        <v>19</v>
      </c>
      <c r="C117" s="45">
        <v>0</v>
      </c>
      <c r="D117" s="45">
        <v>0</v>
      </c>
      <c r="E117" s="150">
        <v>0</v>
      </c>
      <c r="F117" s="210"/>
    </row>
    <row r="118" spans="1:6" s="33" customFormat="1" ht="18.75" customHeight="1" x14ac:dyDescent="0.25">
      <c r="A118" s="211"/>
      <c r="B118" s="59" t="s">
        <v>21</v>
      </c>
      <c r="C118" s="60">
        <f>C115+C116+C117</f>
        <v>531.1</v>
      </c>
      <c r="D118" s="60">
        <f>D115+D116+D117</f>
        <v>531.1</v>
      </c>
      <c r="E118" s="61">
        <f>D118/C118*100</f>
        <v>100</v>
      </c>
      <c r="F118" s="210"/>
    </row>
    <row r="119" spans="1:6" ht="18.75" customHeight="1" x14ac:dyDescent="0.25">
      <c r="A119" s="211" t="s">
        <v>5</v>
      </c>
      <c r="B119" s="146" t="s">
        <v>132</v>
      </c>
      <c r="C119" s="71">
        <v>0</v>
      </c>
      <c r="D119" s="71">
        <v>0</v>
      </c>
      <c r="E119" s="150">
        <v>0</v>
      </c>
      <c r="F119" s="210"/>
    </row>
    <row r="120" spans="1:6" ht="18.75" customHeight="1" x14ac:dyDescent="0.25">
      <c r="A120" s="211"/>
      <c r="B120" s="146" t="s">
        <v>18</v>
      </c>
      <c r="C120" s="71">
        <v>0</v>
      </c>
      <c r="D120" s="71">
        <v>0</v>
      </c>
      <c r="E120" s="150">
        <v>0</v>
      </c>
      <c r="F120" s="210"/>
    </row>
    <row r="121" spans="1:6" ht="18.75" customHeight="1" x14ac:dyDescent="0.25">
      <c r="A121" s="211"/>
      <c r="B121" s="146" t="s">
        <v>19</v>
      </c>
      <c r="C121" s="71">
        <v>0</v>
      </c>
      <c r="D121" s="71">
        <v>0</v>
      </c>
      <c r="E121" s="150">
        <v>0</v>
      </c>
      <c r="F121" s="210"/>
    </row>
    <row r="122" spans="1:6" s="33" customFormat="1" ht="18.75" customHeight="1" x14ac:dyDescent="0.25">
      <c r="A122" s="211"/>
      <c r="B122" s="59" t="s">
        <v>21</v>
      </c>
      <c r="C122" s="60">
        <f>C119+C120+C121</f>
        <v>0</v>
      </c>
      <c r="D122" s="60">
        <f>D119+D120+D121</f>
        <v>0</v>
      </c>
      <c r="E122" s="61">
        <v>0</v>
      </c>
      <c r="F122" s="210"/>
    </row>
    <row r="123" spans="1:6" ht="18.75" customHeight="1" x14ac:dyDescent="0.25">
      <c r="A123" s="211" t="s">
        <v>6</v>
      </c>
      <c r="B123" s="146" t="s">
        <v>132</v>
      </c>
      <c r="C123" s="71">
        <v>0</v>
      </c>
      <c r="D123" s="71">
        <v>0</v>
      </c>
      <c r="E123" s="150">
        <v>0</v>
      </c>
      <c r="F123" s="210"/>
    </row>
    <row r="124" spans="1:6" ht="18.75" customHeight="1" x14ac:dyDescent="0.25">
      <c r="A124" s="211"/>
      <c r="B124" s="146" t="s">
        <v>18</v>
      </c>
      <c r="C124" s="71">
        <f>C59</f>
        <v>212.5</v>
      </c>
      <c r="D124" s="71">
        <f>D59</f>
        <v>212.5</v>
      </c>
      <c r="E124" s="150">
        <f>D124/C124*100</f>
        <v>100</v>
      </c>
      <c r="F124" s="210"/>
    </row>
    <row r="125" spans="1:6" ht="18.75" customHeight="1" x14ac:dyDescent="0.25">
      <c r="A125" s="211"/>
      <c r="B125" s="146" t="s">
        <v>19</v>
      </c>
      <c r="C125" s="71">
        <v>0</v>
      </c>
      <c r="D125" s="71">
        <v>0</v>
      </c>
      <c r="E125" s="150">
        <v>0</v>
      </c>
      <c r="F125" s="210"/>
    </row>
    <row r="126" spans="1:6" s="33" customFormat="1" ht="18.75" customHeight="1" x14ac:dyDescent="0.25">
      <c r="A126" s="211"/>
      <c r="B126" s="59" t="s">
        <v>21</v>
      </c>
      <c r="C126" s="60">
        <f>C123+C124+C125</f>
        <v>212.5</v>
      </c>
      <c r="D126" s="60">
        <f>D123+D124+D125</f>
        <v>212.5</v>
      </c>
      <c r="E126" s="61">
        <f>D126/C126*100</f>
        <v>100</v>
      </c>
      <c r="F126" s="210"/>
    </row>
    <row r="127" spans="1:6" s="70" customFormat="1" ht="18.75" customHeight="1" x14ac:dyDescent="0.25">
      <c r="A127" s="211" t="s">
        <v>10</v>
      </c>
      <c r="B127" s="147" t="s">
        <v>132</v>
      </c>
      <c r="C127" s="62">
        <v>0</v>
      </c>
      <c r="D127" s="62">
        <v>0</v>
      </c>
      <c r="E127" s="150">
        <v>0</v>
      </c>
      <c r="F127" s="229"/>
    </row>
    <row r="128" spans="1:6" ht="18.75" customHeight="1" x14ac:dyDescent="0.25">
      <c r="A128" s="211"/>
      <c r="B128" s="146" t="s">
        <v>18</v>
      </c>
      <c r="C128" s="71">
        <v>0</v>
      </c>
      <c r="D128" s="71">
        <v>0</v>
      </c>
      <c r="E128" s="150">
        <v>0</v>
      </c>
      <c r="F128" s="229"/>
    </row>
    <row r="129" spans="1:6" ht="18.75" customHeight="1" x14ac:dyDescent="0.25">
      <c r="A129" s="211"/>
      <c r="B129" s="146" t="s">
        <v>19</v>
      </c>
      <c r="C129" s="71">
        <v>0</v>
      </c>
      <c r="D129" s="71">
        <v>0</v>
      </c>
      <c r="E129" s="150">
        <v>0</v>
      </c>
      <c r="F129" s="229"/>
    </row>
    <row r="130" spans="1:6" s="33" customFormat="1" ht="18.75" customHeight="1" x14ac:dyDescent="0.25">
      <c r="A130" s="211"/>
      <c r="B130" s="59" t="s">
        <v>21</v>
      </c>
      <c r="C130" s="60">
        <f>C127+C128+C129</f>
        <v>0</v>
      </c>
      <c r="D130" s="60">
        <f>D127+D128+D129</f>
        <v>0</v>
      </c>
      <c r="E130" s="61">
        <v>0</v>
      </c>
      <c r="F130" s="229"/>
    </row>
    <row r="131" spans="1:6" s="63" customFormat="1" ht="18.75" customHeight="1" x14ac:dyDescent="0.25">
      <c r="A131" s="211" t="s">
        <v>11</v>
      </c>
      <c r="B131" s="147" t="s">
        <v>132</v>
      </c>
      <c r="C131" s="62">
        <f>C5+C8+C49+C60+C11</f>
        <v>104633.5</v>
      </c>
      <c r="D131" s="62">
        <f>D5+D8+D49+D60+D11</f>
        <v>49956.399999999994</v>
      </c>
      <c r="E131" s="150">
        <f t="shared" si="22"/>
        <v>47.744173711096344</v>
      </c>
      <c r="F131" s="210"/>
    </row>
    <row r="132" spans="1:6" ht="18.75" customHeight="1" x14ac:dyDescent="0.25">
      <c r="A132" s="211"/>
      <c r="B132" s="146" t="s">
        <v>18</v>
      </c>
      <c r="C132" s="62">
        <f>C6+C9+C50+C61+C69+C12+C63</f>
        <v>8576.3000000000011</v>
      </c>
      <c r="D132" s="62">
        <f>D6+D9+D50+D61+D69+D12+D63</f>
        <v>4850.7</v>
      </c>
      <c r="E132" s="150">
        <f t="shared" si="22"/>
        <v>56.559355432995574</v>
      </c>
      <c r="F132" s="210"/>
    </row>
    <row r="133" spans="1:6" ht="18.75" customHeight="1" x14ac:dyDescent="0.25">
      <c r="A133" s="211"/>
      <c r="B133" s="146" t="s">
        <v>19</v>
      </c>
      <c r="C133" s="62">
        <f>C7+C10+C51+C62+C70+C13</f>
        <v>8039.4000000000005</v>
      </c>
      <c r="D133" s="62">
        <f>D7+D10+D51+D62+D70+D13</f>
        <v>4244.6000000000004</v>
      </c>
      <c r="E133" s="150">
        <f t="shared" si="22"/>
        <v>52.79747244819265</v>
      </c>
      <c r="F133" s="210"/>
    </row>
    <row r="134" spans="1:6" s="33" customFormat="1" ht="18.75" customHeight="1" x14ac:dyDescent="0.25">
      <c r="A134" s="211"/>
      <c r="B134" s="59" t="s">
        <v>21</v>
      </c>
      <c r="C134" s="60">
        <f>C131+C132+C133</f>
        <v>121249.2</v>
      </c>
      <c r="D134" s="60">
        <f>D131+D132+D133</f>
        <v>59051.69999999999</v>
      </c>
      <c r="E134" s="61">
        <f>D134/C134*100</f>
        <v>48.702754327451224</v>
      </c>
      <c r="F134" s="210"/>
    </row>
    <row r="135" spans="1:6" s="33" customFormat="1" ht="18.75" customHeight="1" x14ac:dyDescent="0.25">
      <c r="A135" s="230" t="s">
        <v>114</v>
      </c>
      <c r="B135" s="34" t="s">
        <v>132</v>
      </c>
      <c r="C135" s="47">
        <f t="shared" ref="C135:D137" si="23">C87+C91+C95+C99+C103+C107+C111+C115+C119+C123+C127+C131</f>
        <v>106973.5</v>
      </c>
      <c r="D135" s="47">
        <f t="shared" si="23"/>
        <v>52296.399999999994</v>
      </c>
      <c r="E135" s="148">
        <f>D135/C135*100</f>
        <v>48.887247776318425</v>
      </c>
      <c r="F135" s="231"/>
    </row>
    <row r="136" spans="1:6" s="35" customFormat="1" ht="18.75" customHeight="1" x14ac:dyDescent="0.25">
      <c r="A136" s="230"/>
      <c r="B136" s="34" t="s">
        <v>18</v>
      </c>
      <c r="C136" s="47">
        <f t="shared" si="23"/>
        <v>109767.00000000001</v>
      </c>
      <c r="D136" s="47">
        <f t="shared" si="23"/>
        <v>13884.3</v>
      </c>
      <c r="E136" s="148">
        <f>D136/C136*100</f>
        <v>12.648883544234604</v>
      </c>
      <c r="F136" s="231"/>
    </row>
    <row r="137" spans="1:6" s="35" customFormat="1" ht="18.75" customHeight="1" x14ac:dyDescent="0.25">
      <c r="A137" s="230"/>
      <c r="B137" s="34" t="s">
        <v>19</v>
      </c>
      <c r="C137" s="47">
        <f t="shared" si="23"/>
        <v>15518.900000000001</v>
      </c>
      <c r="D137" s="47">
        <f t="shared" si="23"/>
        <v>6593.1</v>
      </c>
      <c r="E137" s="148">
        <f>D137/C137*100</f>
        <v>42.484325564311902</v>
      </c>
      <c r="F137" s="231"/>
    </row>
    <row r="138" spans="1:6" s="35" customFormat="1" ht="18.75" customHeight="1" x14ac:dyDescent="0.25">
      <c r="A138" s="230"/>
      <c r="B138" s="34" t="s">
        <v>21</v>
      </c>
      <c r="C138" s="47">
        <f>C136+C137+C135</f>
        <v>232259.40000000002</v>
      </c>
      <c r="D138" s="47">
        <f>D136+D137+D135</f>
        <v>72773.799999999988</v>
      </c>
      <c r="E138" s="148">
        <f>D138/C138*100</f>
        <v>31.332983724232466</v>
      </c>
      <c r="F138" s="231"/>
    </row>
  </sheetData>
  <mergeCells count="81">
    <mergeCell ref="A75:F75"/>
    <mergeCell ref="A76:A77"/>
    <mergeCell ref="F76:F77"/>
    <mergeCell ref="A78:A81"/>
    <mergeCell ref="F78:F81"/>
    <mergeCell ref="A1:F1"/>
    <mergeCell ref="A4:F4"/>
    <mergeCell ref="A14:A17"/>
    <mergeCell ref="A18:F18"/>
    <mergeCell ref="F14:F17"/>
    <mergeCell ref="F5:F7"/>
    <mergeCell ref="F8:F10"/>
    <mergeCell ref="A5:A7"/>
    <mergeCell ref="A8:A10"/>
    <mergeCell ref="F11:F13"/>
    <mergeCell ref="A11:A13"/>
    <mergeCell ref="A123:A126"/>
    <mergeCell ref="F123:F126"/>
    <mergeCell ref="A127:A130"/>
    <mergeCell ref="A131:A134"/>
    <mergeCell ref="F127:F130"/>
    <mergeCell ref="F131:F134"/>
    <mergeCell ref="A135:A138"/>
    <mergeCell ref="F135:F138"/>
    <mergeCell ref="A119:A122"/>
    <mergeCell ref="F119:F122"/>
    <mergeCell ref="A95:A98"/>
    <mergeCell ref="A91:A94"/>
    <mergeCell ref="F24:F27"/>
    <mergeCell ref="A56:F56"/>
    <mergeCell ref="A28:F28"/>
    <mergeCell ref="A115:A118"/>
    <mergeCell ref="F115:F118"/>
    <mergeCell ref="A64:A67"/>
    <mergeCell ref="F64:F67"/>
    <mergeCell ref="F87:F90"/>
    <mergeCell ref="F91:F94"/>
    <mergeCell ref="F40:F41"/>
    <mergeCell ref="A24:A27"/>
    <mergeCell ref="F95:F98"/>
    <mergeCell ref="A87:A90"/>
    <mergeCell ref="A82:A85"/>
    <mergeCell ref="F82:F85"/>
    <mergeCell ref="A86:F86"/>
    <mergeCell ref="A111:A114"/>
    <mergeCell ref="F111:F114"/>
    <mergeCell ref="A99:A102"/>
    <mergeCell ref="F99:F102"/>
    <mergeCell ref="A103:A106"/>
    <mergeCell ref="A107:A110"/>
    <mergeCell ref="F107:F110"/>
    <mergeCell ref="F103:F106"/>
    <mergeCell ref="A71:A74"/>
    <mergeCell ref="F71:F74"/>
    <mergeCell ref="A33:A36"/>
    <mergeCell ref="F33:F36"/>
    <mergeCell ref="F29:F30"/>
    <mergeCell ref="F60:F62"/>
    <mergeCell ref="F49:F51"/>
    <mergeCell ref="A49:A51"/>
    <mergeCell ref="A52:A55"/>
    <mergeCell ref="F52:F55"/>
    <mergeCell ref="A37:F37"/>
    <mergeCell ref="A38:A39"/>
    <mergeCell ref="F38:F39"/>
    <mergeCell ref="A46:F46"/>
    <mergeCell ref="A42:A45"/>
    <mergeCell ref="F42:F45"/>
    <mergeCell ref="A68:F68"/>
    <mergeCell ref="A69:A70"/>
    <mergeCell ref="F69:F70"/>
    <mergeCell ref="A40:A41"/>
    <mergeCell ref="A47:A48"/>
    <mergeCell ref="F47:F48"/>
    <mergeCell ref="F21:F23"/>
    <mergeCell ref="A21:A23"/>
    <mergeCell ref="A19:A20"/>
    <mergeCell ref="F19:F20"/>
    <mergeCell ref="A60:A63"/>
    <mergeCell ref="A29:A32"/>
    <mergeCell ref="F31:F32"/>
  </mergeCells>
  <pageMargins left="0.78740157480314965" right="0.78740157480314965" top="1.1811023622047245" bottom="0.39370078740157483" header="0.31496062992125984" footer="0.31496062992125984"/>
  <pageSetup paperSize="9" scale="6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2023-01-27T11:52:52Z</cp:lastPrinted>
  <dcterms:created xsi:type="dcterms:W3CDTF">2012-11-13T08:43:34Z</dcterms:created>
  <dcterms:modified xsi:type="dcterms:W3CDTF">2023-03-10T05:30:19Z</dcterms:modified>
</cp:coreProperties>
</file>